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mc:AlternateContent xmlns:mc="http://schemas.openxmlformats.org/markup-compatibility/2006">
    <mc:Choice Requires="x15">
      <x15ac:absPath xmlns:x15ac="http://schemas.microsoft.com/office/spreadsheetml/2010/11/ac" url="U:\SSR\Hidrocarburos\Tarifas\Tarifas 2021-2022\12. Resolución post alegaciones\"/>
    </mc:Choice>
  </mc:AlternateContent>
  <xr:revisionPtr revIDLastSave="0" documentId="13_ncr:1_{CB4DB287-FD07-4416-8FC3-51EBBFF865B2}" xr6:coauthVersionLast="36" xr6:coauthVersionMax="45" xr10:uidLastSave="{00000000-0000-0000-0000-000000000000}"/>
  <bookViews>
    <workbookView xWindow="-28920" yWindow="-120" windowWidth="29040" windowHeight="15840" tabRatio="756" xr2:uid="{00000000-000D-0000-FFFF-FFFF00000000}"/>
  </bookViews>
  <sheets>
    <sheet name="Conditions" sheetId="1" r:id="rId1"/>
    <sheet name="Input" sheetId="2" r:id="rId2"/>
    <sheet name="Input_National_Capacity" sheetId="5" r:id="rId3"/>
    <sheet name="Entry capacity" sheetId="3" r:id="rId4"/>
    <sheet name="Exit Capacity" sheetId="4" r:id="rId5"/>
    <sheet name="Distance Matrix_en" sheetId="7" r:id="rId6"/>
    <sheet name="Distance Matrix_ex" sheetId="8" r:id="rId7"/>
    <sheet name="Entry Tariff_1a" sheetId="9" r:id="rId8"/>
    <sheet name="Entry Tariff_1b" sheetId="18" r:id="rId9"/>
    <sheet name="Entry Tariff_2" sheetId="10" r:id="rId10"/>
    <sheet name="Entry Tariff_3" sheetId="12" r:id="rId11"/>
    <sheet name="Exit Tariff_1a" sheetId="13" r:id="rId12"/>
    <sheet name="Exit Tariff_1b" sheetId="17" r:id="rId13"/>
    <sheet name="Exit Tariff_2" sheetId="15" r:id="rId14"/>
    <sheet name="Exit Tariff_3" sheetId="16" r:id="rId15"/>
    <sheet name="Exit Tariff_4" sheetId="21" r:id="rId16"/>
    <sheet name="Commodity tariff" sheetId="19" r:id="rId17"/>
    <sheet name="Final Tariff" sheetId="20" r:id="rId18"/>
  </sheets>
  <definedNames>
    <definedName name="_xlnm.Print_Area" localSheetId="9">'Entry Tariff_2'!$A$1:$G$73</definedName>
    <definedName name="_xlnm.Print_Area" localSheetId="10">'Entry Tariff_3'!$A$1:$G$73</definedName>
    <definedName name="_xlnm.Print_Area" localSheetId="4">'Exit Capacity'!$A$1:$G$259</definedName>
    <definedName name="_xlnm.Print_Titles" localSheetId="16">'Commodity tariff'!$1:$7</definedName>
    <definedName name="_xlnm.Print_Titles" localSheetId="5">'Distance Matrix_en'!$A:$A</definedName>
    <definedName name="_xlnm.Print_Titles" localSheetId="6">'Distance Matrix_ex'!$1:$11</definedName>
    <definedName name="_xlnm.Print_Titles" localSheetId="3">'Entry capacity'!$1:$7</definedName>
    <definedName name="_xlnm.Print_Titles" localSheetId="7">'Entry Tariff_1a'!$1:$7</definedName>
    <definedName name="_xlnm.Print_Titles" localSheetId="8">'Entry Tariff_1b'!$1:$7</definedName>
    <definedName name="_xlnm.Print_Titles" localSheetId="9">'Entry Tariff_2'!$1:$7</definedName>
    <definedName name="_xlnm.Print_Titles" localSheetId="10">'Entry Tariff_3'!$1:$7</definedName>
    <definedName name="_xlnm.Print_Titles" localSheetId="4">'Exit Capacity'!$1:$11</definedName>
    <definedName name="_xlnm.Print_Titles" localSheetId="11">'Exit Tariff_1a'!$1:$11</definedName>
    <definedName name="_xlnm.Print_Titles" localSheetId="12">'Exit Tariff_1b'!$1:$11</definedName>
    <definedName name="_xlnm.Print_Titles" localSheetId="13">'Exit Tariff_2'!$1:$7</definedName>
    <definedName name="_xlnm.Print_Titles" localSheetId="14">'Exit Tariff_3'!$1:$7</definedName>
    <definedName name="_xlnm.Print_Titles" localSheetId="15">'Exit Tariff_4'!$1:$7</definedName>
    <definedName name="_xlnm.Print_Titles" localSheetId="17">'Final Tariff'!$1:$7</definedName>
    <definedName name="_xlnm.Print_Titles" localSheetId="1">Input!$1:$7</definedName>
    <definedName name="_xlnm.Print_Titles" localSheetId="2">Input_National_Capacity!$1:$11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8" i="2" l="1"/>
  <c r="G168" i="2"/>
  <c r="E168" i="2" l="1"/>
  <c r="D168" i="2"/>
  <c r="B29" i="20" l="1"/>
  <c r="B28" i="20"/>
  <c r="B27" i="20"/>
  <c r="B26" i="20"/>
  <c r="B25" i="20"/>
  <c r="B24" i="20"/>
  <c r="B23" i="20"/>
  <c r="B22" i="20"/>
  <c r="B21" i="20"/>
  <c r="B20" i="20"/>
  <c r="B19" i="20"/>
  <c r="B18" i="20"/>
  <c r="B17" i="20"/>
  <c r="B16" i="20"/>
  <c r="B15" i="20"/>
  <c r="B14" i="20"/>
  <c r="B48" i="20"/>
  <c r="A48" i="20"/>
  <c r="B47" i="20"/>
  <c r="A47" i="20"/>
  <c r="B46" i="20"/>
  <c r="A46" i="20"/>
  <c r="B45" i="20"/>
  <c r="A45" i="20"/>
  <c r="B44" i="20"/>
  <c r="A44" i="20"/>
  <c r="B43" i="20"/>
  <c r="A43" i="20"/>
  <c r="A29" i="20"/>
  <c r="A28" i="20"/>
  <c r="A27" i="20"/>
  <c r="A26" i="20"/>
  <c r="A25" i="20"/>
  <c r="A24" i="20"/>
  <c r="A23" i="20"/>
  <c r="A22" i="20"/>
  <c r="A21" i="20"/>
  <c r="A20" i="20"/>
  <c r="A19" i="20"/>
  <c r="A18" i="20"/>
  <c r="A17" i="20"/>
  <c r="A16" i="20"/>
  <c r="A15" i="20"/>
  <c r="A14" i="20"/>
  <c r="Z11" i="8"/>
  <c r="Y11" i="8"/>
  <c r="X11" i="8"/>
  <c r="W11" i="8"/>
  <c r="V11" i="8"/>
  <c r="U11" i="8"/>
  <c r="T11" i="8"/>
  <c r="S11" i="8"/>
  <c r="R11" i="8"/>
  <c r="Q11" i="8"/>
  <c r="M11" i="8"/>
  <c r="L11" i="8"/>
  <c r="K11" i="8"/>
  <c r="J11" i="8"/>
  <c r="I11" i="8"/>
  <c r="H11" i="8"/>
  <c r="G11" i="8"/>
  <c r="F11" i="8"/>
  <c r="E11" i="8"/>
  <c r="D11" i="8"/>
  <c r="C11" i="8"/>
  <c r="B11" i="8"/>
  <c r="IN11" i="7"/>
  <c r="IM11" i="7"/>
  <c r="IL11" i="7"/>
  <c r="IK11" i="7"/>
  <c r="IJ11" i="7"/>
  <c r="II11" i="7"/>
  <c r="IH11" i="7"/>
  <c r="IG11" i="7"/>
  <c r="IF11" i="7"/>
  <c r="IE11" i="7"/>
  <c r="ID11" i="7"/>
  <c r="IC11" i="7"/>
  <c r="IB11" i="7"/>
  <c r="IA11" i="7"/>
  <c r="HZ11" i="7"/>
  <c r="A1009" i="17"/>
  <c r="A1262" i="17" s="1"/>
  <c r="B14" i="17"/>
  <c r="B15" i="17"/>
  <c r="B16" i="17"/>
  <c r="B17"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B63" i="17"/>
  <c r="B64" i="17"/>
  <c r="B65" i="17"/>
  <c r="B66" i="17"/>
  <c r="B67" i="17"/>
  <c r="B68" i="17"/>
  <c r="B69" i="17"/>
  <c r="B70" i="17"/>
  <c r="B71" i="17"/>
  <c r="B72" i="17"/>
  <c r="B73" i="17"/>
  <c r="B74" i="17"/>
  <c r="B75" i="17"/>
  <c r="B76" i="17"/>
  <c r="B77" i="17"/>
  <c r="B78" i="17"/>
  <c r="B79" i="17"/>
  <c r="B80" i="17"/>
  <c r="B81" i="17"/>
  <c r="B82" i="17"/>
  <c r="B83" i="17"/>
  <c r="B84" i="17"/>
  <c r="B85" i="17"/>
  <c r="B86" i="17"/>
  <c r="B87" i="17"/>
  <c r="B88" i="17"/>
  <c r="B89" i="17"/>
  <c r="B90" i="17"/>
  <c r="B91" i="17"/>
  <c r="B92" i="17"/>
  <c r="B93" i="17"/>
  <c r="B94" i="17"/>
  <c r="B95" i="17"/>
  <c r="B96" i="17"/>
  <c r="B97" i="17"/>
  <c r="B98" i="17"/>
  <c r="B99" i="17"/>
  <c r="B100" i="17"/>
  <c r="B101" i="17"/>
  <c r="B102" i="17"/>
  <c r="B103" i="17"/>
  <c r="B104" i="17"/>
  <c r="B105" i="17"/>
  <c r="B106" i="17"/>
  <c r="B107" i="17"/>
  <c r="B108" i="17"/>
  <c r="B109" i="17"/>
  <c r="B110" i="17"/>
  <c r="B111" i="17"/>
  <c r="B112" i="17"/>
  <c r="B113" i="17"/>
  <c r="B114" i="17"/>
  <c r="B115" i="17"/>
  <c r="B116" i="17"/>
  <c r="B117" i="17"/>
  <c r="B118" i="17"/>
  <c r="B119" i="17"/>
  <c r="B120" i="17"/>
  <c r="B121" i="17"/>
  <c r="B122" i="17"/>
  <c r="B123" i="17"/>
  <c r="B124" i="17"/>
  <c r="B125" i="17"/>
  <c r="B126" i="17"/>
  <c r="B127" i="17"/>
  <c r="B128" i="17"/>
  <c r="B129" i="17"/>
  <c r="B130" i="17"/>
  <c r="B131" i="17"/>
  <c r="B132" i="17"/>
  <c r="B133" i="17"/>
  <c r="B134" i="17"/>
  <c r="B135" i="17"/>
  <c r="B136" i="17"/>
  <c r="B137" i="17"/>
  <c r="B138" i="17"/>
  <c r="B139" i="17"/>
  <c r="B140" i="17"/>
  <c r="B141" i="17"/>
  <c r="B142" i="17"/>
  <c r="B143" i="17"/>
  <c r="B144" i="17"/>
  <c r="B145" i="17"/>
  <c r="B146" i="17"/>
  <c r="B147" i="17"/>
  <c r="B148" i="17"/>
  <c r="B149" i="17"/>
  <c r="B150" i="17"/>
  <c r="B151" i="17"/>
  <c r="B152" i="17"/>
  <c r="B153" i="17"/>
  <c r="B154" i="17"/>
  <c r="B155" i="17"/>
  <c r="B156" i="17"/>
  <c r="B157" i="17"/>
  <c r="B158" i="17"/>
  <c r="B159" i="17"/>
  <c r="B160" i="17"/>
  <c r="B161" i="17"/>
  <c r="B162" i="17"/>
  <c r="B163" i="17"/>
  <c r="B164" i="17"/>
  <c r="B165" i="17"/>
  <c r="B166" i="17"/>
  <c r="B167" i="17"/>
  <c r="B168" i="17"/>
  <c r="B169" i="17"/>
  <c r="B170" i="17"/>
  <c r="B171" i="17"/>
  <c r="B172" i="17"/>
  <c r="B173" i="17"/>
  <c r="B174" i="17"/>
  <c r="B175" i="17"/>
  <c r="B176" i="17"/>
  <c r="B177" i="17"/>
  <c r="B178" i="17"/>
  <c r="B179" i="17"/>
  <c r="B180" i="17"/>
  <c r="B181" i="17"/>
  <c r="B182" i="17"/>
  <c r="B183" i="17"/>
  <c r="B184" i="17"/>
  <c r="B185" i="17"/>
  <c r="B186" i="17"/>
  <c r="B187" i="17"/>
  <c r="B188" i="17"/>
  <c r="B189" i="17"/>
  <c r="B190" i="17"/>
  <c r="B191" i="17"/>
  <c r="B192" i="17"/>
  <c r="B193" i="17"/>
  <c r="B194" i="17"/>
  <c r="B195" i="17"/>
  <c r="B196" i="17"/>
  <c r="B197" i="17"/>
  <c r="B198" i="17"/>
  <c r="B199" i="17"/>
  <c r="B200" i="17"/>
  <c r="B201" i="17"/>
  <c r="B202" i="17"/>
  <c r="B203" i="17"/>
  <c r="B204" i="17"/>
  <c r="B205" i="17"/>
  <c r="B206" i="17"/>
  <c r="B207" i="17"/>
  <c r="B208" i="17"/>
  <c r="B209" i="17"/>
  <c r="B210" i="17"/>
  <c r="B211" i="17"/>
  <c r="B212" i="17"/>
  <c r="B213" i="17"/>
  <c r="B214" i="17"/>
  <c r="B215" i="17"/>
  <c r="B216" i="17"/>
  <c r="B217" i="17"/>
  <c r="B218" i="17"/>
  <c r="B219" i="17"/>
  <c r="B220" i="17"/>
  <c r="B221" i="17"/>
  <c r="B222" i="17"/>
  <c r="B223" i="17"/>
  <c r="B224" i="17"/>
  <c r="B225" i="17"/>
  <c r="B226" i="17"/>
  <c r="B227" i="17"/>
  <c r="B228" i="17"/>
  <c r="B229" i="17"/>
  <c r="B230" i="17"/>
  <c r="B231" i="17"/>
  <c r="B232" i="17"/>
  <c r="B233" i="17"/>
  <c r="B234" i="17"/>
  <c r="B235" i="17"/>
  <c r="B236" i="17"/>
  <c r="B237" i="17"/>
  <c r="B238" i="17"/>
  <c r="B239" i="17"/>
  <c r="B240" i="17"/>
  <c r="B241" i="17"/>
  <c r="B242" i="17"/>
  <c r="B243" i="17"/>
  <c r="A244" i="17"/>
  <c r="A497" i="17" s="1"/>
  <c r="A750" i="17" s="1"/>
  <c r="A1003" i="17" s="1"/>
  <c r="A1256" i="17" s="1"/>
  <c r="B244" i="17"/>
  <c r="A245" i="17"/>
  <c r="A498" i="17" s="1"/>
  <c r="A751" i="17" s="1"/>
  <c r="A1004" i="17" s="1"/>
  <c r="A1257" i="17" s="1"/>
  <c r="B245" i="17"/>
  <c r="A246" i="17"/>
  <c r="A499" i="17" s="1"/>
  <c r="A752" i="17" s="1"/>
  <c r="A1005" i="17" s="1"/>
  <c r="A1258" i="17" s="1"/>
  <c r="B246" i="17"/>
  <c r="A247" i="17"/>
  <c r="A500" i="17" s="1"/>
  <c r="A753" i="17" s="1"/>
  <c r="A1006" i="17" s="1"/>
  <c r="A1259" i="17" s="1"/>
  <c r="B247" i="17"/>
  <c r="A248" i="17"/>
  <c r="A501" i="17" s="1"/>
  <c r="A754" i="17" s="1"/>
  <c r="A1007" i="17" s="1"/>
  <c r="A1260" i="17" s="1"/>
  <c r="B248" i="17"/>
  <c r="A249" i="17"/>
  <c r="A502" i="17" s="1"/>
  <c r="A755" i="17" s="1"/>
  <c r="A1008" i="17" s="1"/>
  <c r="A1261" i="17" s="1"/>
  <c r="B249" i="17"/>
  <c r="A250" i="17"/>
  <c r="A503" i="17" s="1"/>
  <c r="A756" i="17" s="1"/>
  <c r="B250" i="17"/>
  <c r="A251" i="17"/>
  <c r="A504" i="17" s="1"/>
  <c r="A757" i="17" s="1"/>
  <c r="A1010" i="17" s="1"/>
  <c r="A1263" i="17" s="1"/>
  <c r="B251" i="17"/>
  <c r="A252" i="17"/>
  <c r="A505" i="17" s="1"/>
  <c r="A758" i="17" s="1"/>
  <c r="A1011" i="17" s="1"/>
  <c r="A1264" i="17" s="1"/>
  <c r="B252" i="17"/>
  <c r="A253" i="17"/>
  <c r="A506" i="17" s="1"/>
  <c r="A759" i="17" s="1"/>
  <c r="A1012" i="17" s="1"/>
  <c r="A1265" i="17" s="1"/>
  <c r="B253" i="17"/>
  <c r="A254" i="17"/>
  <c r="A507" i="17" s="1"/>
  <c r="A760" i="17" s="1"/>
  <c r="A1013" i="17" s="1"/>
  <c r="A1266" i="17" s="1"/>
  <c r="B254" i="17"/>
  <c r="A255" i="17"/>
  <c r="A508" i="17" s="1"/>
  <c r="B255" i="17"/>
  <c r="A256" i="17"/>
  <c r="A509" i="17" s="1"/>
  <c r="A762" i="17" s="1"/>
  <c r="A1015" i="17" s="1"/>
  <c r="A1268" i="17" s="1"/>
  <c r="B256" i="17"/>
  <c r="A257" i="17"/>
  <c r="A510" i="17" s="1"/>
  <c r="A763" i="17" s="1"/>
  <c r="A1016" i="17" s="1"/>
  <c r="A1269" i="17" s="1"/>
  <c r="B257" i="17"/>
  <c r="A258" i="17"/>
  <c r="A511" i="17" s="1"/>
  <c r="A764" i="17" s="1"/>
  <c r="A1017" i="17" s="1"/>
  <c r="A1270" i="17" s="1"/>
  <c r="B258" i="17"/>
  <c r="A1262" i="13"/>
  <c r="B1262" i="13"/>
  <c r="B756" i="13"/>
  <c r="B1009" i="13" s="1"/>
  <c r="A250" i="13"/>
  <c r="A503" i="13" s="1"/>
  <c r="A756" i="13" s="1"/>
  <c r="A1009" i="13" s="1"/>
  <c r="B250" i="13"/>
  <c r="B503" i="13" s="1"/>
  <c r="A34" i="18"/>
  <c r="B34" i="18"/>
  <c r="A12" i="10"/>
  <c r="A13" i="18"/>
  <c r="B13" i="18"/>
  <c r="A14" i="18"/>
  <c r="B14" i="18"/>
  <c r="A15" i="18"/>
  <c r="B15" i="18"/>
  <c r="A16" i="18"/>
  <c r="B16" i="18"/>
  <c r="A17" i="18"/>
  <c r="B17" i="18"/>
  <c r="A18" i="18"/>
  <c r="B18" i="18"/>
  <c r="A19" i="18"/>
  <c r="B19" i="18"/>
  <c r="A20" i="18"/>
  <c r="B20" i="18"/>
  <c r="A21" i="18"/>
  <c r="B21" i="18"/>
  <c r="A22" i="18"/>
  <c r="B22" i="18"/>
  <c r="A23" i="18"/>
  <c r="B23" i="18"/>
  <c r="B24" i="18"/>
  <c r="B25" i="18"/>
  <c r="B26" i="18"/>
  <c r="A35" i="18"/>
  <c r="B35" i="18"/>
  <c r="A36" i="18"/>
  <c r="B36" i="18"/>
  <c r="B160" i="9"/>
  <c r="B159" i="9"/>
  <c r="B158" i="9"/>
  <c r="B157" i="9"/>
  <c r="A157" i="9"/>
  <c r="B156" i="9"/>
  <c r="A156" i="9"/>
  <c r="B155" i="9"/>
  <c r="A155" i="9"/>
  <c r="B154" i="9"/>
  <c r="A154" i="9"/>
  <c r="B153" i="9"/>
  <c r="A153" i="9"/>
  <c r="A151" i="9"/>
  <c r="B150" i="9"/>
  <c r="B149" i="9"/>
  <c r="B148" i="9"/>
  <c r="B147" i="9"/>
  <c r="A147" i="9"/>
  <c r="B146" i="9"/>
  <c r="A146" i="9"/>
  <c r="B145" i="9"/>
  <c r="A145" i="9"/>
  <c r="B144" i="9"/>
  <c r="A144" i="9"/>
  <c r="B143" i="9"/>
  <c r="A143" i="9"/>
  <c r="B142" i="9"/>
  <c r="A142" i="9"/>
  <c r="B141" i="9"/>
  <c r="A141" i="9"/>
  <c r="B140" i="9"/>
  <c r="A140" i="9"/>
  <c r="B139" i="9"/>
  <c r="A139" i="9"/>
  <c r="B138" i="9"/>
  <c r="A138" i="9"/>
  <c r="B137" i="9"/>
  <c r="A137" i="9"/>
  <c r="B129" i="9"/>
  <c r="B128" i="9"/>
  <c r="B127" i="9"/>
  <c r="B126" i="9"/>
  <c r="A126" i="9"/>
  <c r="B125" i="9"/>
  <c r="A125" i="9"/>
  <c r="B124" i="9"/>
  <c r="A124" i="9"/>
  <c r="B123" i="9"/>
  <c r="A123" i="9"/>
  <c r="B122" i="9"/>
  <c r="A122" i="9"/>
  <c r="A120" i="9"/>
  <c r="B119" i="9"/>
  <c r="B118" i="9"/>
  <c r="B117" i="9"/>
  <c r="B116" i="9"/>
  <c r="A116" i="9"/>
  <c r="B115" i="9"/>
  <c r="A115" i="9"/>
  <c r="B114" i="9"/>
  <c r="A114" i="9"/>
  <c r="B113" i="9"/>
  <c r="A113" i="9"/>
  <c r="B112" i="9"/>
  <c r="A112" i="9"/>
  <c r="B111" i="9"/>
  <c r="A111" i="9"/>
  <c r="B110" i="9"/>
  <c r="A110" i="9"/>
  <c r="B109" i="9"/>
  <c r="A109" i="9"/>
  <c r="B108" i="9"/>
  <c r="A108" i="9"/>
  <c r="B107" i="9"/>
  <c r="A107" i="9"/>
  <c r="B106" i="9"/>
  <c r="A106" i="9"/>
  <c r="B98" i="9"/>
  <c r="B97" i="9"/>
  <c r="B96" i="9"/>
  <c r="B95" i="9"/>
  <c r="A95" i="9"/>
  <c r="B94" i="9"/>
  <c r="A94" i="9"/>
  <c r="B93" i="9"/>
  <c r="A93" i="9"/>
  <c r="B92" i="9"/>
  <c r="A92" i="9"/>
  <c r="B91" i="9"/>
  <c r="A91" i="9"/>
  <c r="A89" i="9"/>
  <c r="B88" i="9"/>
  <c r="B87" i="9"/>
  <c r="B86" i="9"/>
  <c r="B85" i="9"/>
  <c r="A85" i="9"/>
  <c r="B84" i="9"/>
  <c r="A84" i="9"/>
  <c r="B83" i="9"/>
  <c r="A83" i="9"/>
  <c r="B82" i="9"/>
  <c r="A82" i="9"/>
  <c r="B81" i="9"/>
  <c r="A81" i="9"/>
  <c r="B80" i="9"/>
  <c r="A80" i="9"/>
  <c r="B79" i="9"/>
  <c r="A79" i="9"/>
  <c r="B78" i="9"/>
  <c r="A78" i="9"/>
  <c r="B77" i="9"/>
  <c r="A77" i="9"/>
  <c r="B76" i="9"/>
  <c r="A76" i="9"/>
  <c r="B75" i="9"/>
  <c r="A75" i="9"/>
  <c r="B67" i="9"/>
  <c r="B66" i="9"/>
  <c r="B65" i="9"/>
  <c r="B64" i="9"/>
  <c r="A64" i="9"/>
  <c r="B63" i="9"/>
  <c r="A63" i="9"/>
  <c r="B62" i="9"/>
  <c r="A62" i="9"/>
  <c r="B61" i="9"/>
  <c r="A61" i="9"/>
  <c r="B60" i="9"/>
  <c r="A60" i="9"/>
  <c r="A58" i="9"/>
  <c r="B57" i="9"/>
  <c r="B56" i="9"/>
  <c r="B55" i="9"/>
  <c r="B54" i="9"/>
  <c r="A54" i="9"/>
  <c r="B53" i="9"/>
  <c r="A53" i="9"/>
  <c r="B52" i="9"/>
  <c r="A52" i="9"/>
  <c r="B51" i="9"/>
  <c r="A51" i="9"/>
  <c r="B50" i="9"/>
  <c r="A50" i="9"/>
  <c r="B49" i="9"/>
  <c r="A49" i="9"/>
  <c r="B48" i="9"/>
  <c r="A48" i="9"/>
  <c r="B47" i="9"/>
  <c r="A47" i="9"/>
  <c r="B46" i="9"/>
  <c r="A46" i="9"/>
  <c r="B45" i="9"/>
  <c r="A45" i="9"/>
  <c r="B44" i="9"/>
  <c r="A44" i="9"/>
  <c r="B36" i="9"/>
  <c r="B35" i="9"/>
  <c r="B34" i="9"/>
  <c r="B33" i="9"/>
  <c r="B32" i="9"/>
  <c r="B31" i="9"/>
  <c r="B30" i="9"/>
  <c r="B29" i="9"/>
  <c r="B28" i="9"/>
  <c r="B59" i="9" s="1"/>
  <c r="B90" i="9" s="1"/>
  <c r="B121" i="9" s="1"/>
  <c r="B152" i="9" s="1"/>
  <c r="B27" i="9"/>
  <c r="B26" i="9"/>
  <c r="B25" i="9"/>
  <c r="B24" i="9"/>
  <c r="B23" i="9"/>
  <c r="B22" i="9"/>
  <c r="B21" i="9"/>
  <c r="B20" i="9"/>
  <c r="B19" i="9"/>
  <c r="B18" i="9"/>
  <c r="B17" i="9"/>
  <c r="B16" i="9"/>
  <c r="B15" i="9"/>
  <c r="B14" i="9"/>
  <c r="B13" i="9"/>
  <c r="A36" i="9"/>
  <c r="A67" i="9" s="1"/>
  <c r="A98" i="9" s="1"/>
  <c r="A129" i="9" s="1"/>
  <c r="A160" i="9" s="1"/>
  <c r="A35" i="9"/>
  <c r="A66" i="9" s="1"/>
  <c r="A97" i="9" s="1"/>
  <c r="A128" i="9" s="1"/>
  <c r="A159" i="9" s="1"/>
  <c r="A34" i="9"/>
  <c r="A65" i="9" s="1"/>
  <c r="A96" i="9" s="1"/>
  <c r="A127" i="9" s="1"/>
  <c r="A158" i="9" s="1"/>
  <c r="A33" i="9"/>
  <c r="A32" i="9"/>
  <c r="A31" i="9"/>
  <c r="A30" i="9"/>
  <c r="A29" i="9"/>
  <c r="A28" i="9"/>
  <c r="A59" i="9" s="1"/>
  <c r="A90" i="9" s="1"/>
  <c r="A121" i="9" s="1"/>
  <c r="A152" i="9" s="1"/>
  <c r="A27" i="9"/>
  <c r="A23" i="9"/>
  <c r="A22" i="9"/>
  <c r="A21" i="9"/>
  <c r="A20" i="9"/>
  <c r="A19" i="9"/>
  <c r="A18" i="9"/>
  <c r="A17" i="9"/>
  <c r="A16" i="9"/>
  <c r="A15" i="9"/>
  <c r="A14" i="9"/>
  <c r="A13" i="9"/>
  <c r="B58" i="9" l="1"/>
  <c r="B89" i="9" s="1"/>
  <c r="B120" i="9" s="1"/>
  <c r="B151" i="9" s="1"/>
  <c r="B277" i="17"/>
  <c r="B530" i="17" s="1"/>
  <c r="B783" i="17" s="1"/>
  <c r="B1036" i="17" s="1"/>
  <c r="B275" i="17"/>
  <c r="B528" i="17" s="1"/>
  <c r="B781" i="17" s="1"/>
  <c r="B1034" i="17" s="1"/>
  <c r="B273" i="17"/>
  <c r="B526" i="17" s="1"/>
  <c r="B779" i="17" s="1"/>
  <c r="B1032" i="17" s="1"/>
  <c r="B271" i="17"/>
  <c r="B524" i="17" s="1"/>
  <c r="B777" i="17" s="1"/>
  <c r="B1030" i="17" s="1"/>
  <c r="B269" i="17"/>
  <c r="B522" i="17" s="1"/>
  <c r="B775" i="17" s="1"/>
  <c r="B1028" i="17" s="1"/>
  <c r="B267" i="17"/>
  <c r="B520" i="17" s="1"/>
  <c r="B773" i="17" s="1"/>
  <c r="B1026" i="17" s="1"/>
  <c r="B280" i="17"/>
  <c r="B533" i="17" s="1"/>
  <c r="B786" i="17" s="1"/>
  <c r="B1039" i="17" s="1"/>
  <c r="A761" i="17"/>
  <c r="A1014" i="17" s="1"/>
  <c r="A1267" i="17" s="1"/>
  <c r="B398" i="17"/>
  <c r="B651" i="17" s="1"/>
  <c r="B904" i="17" s="1"/>
  <c r="B1157" i="17" s="1"/>
  <c r="B396" i="17"/>
  <c r="B649" i="17" s="1"/>
  <c r="B902" i="17" s="1"/>
  <c r="B1155" i="17" s="1"/>
  <c r="B394" i="17"/>
  <c r="B647" i="17" s="1"/>
  <c r="B900" i="17" s="1"/>
  <c r="B1153" i="17" s="1"/>
  <c r="B392" i="17"/>
  <c r="B645" i="17" s="1"/>
  <c r="B898" i="17" s="1"/>
  <c r="B1151" i="17" s="1"/>
  <c r="B390" i="17"/>
  <c r="B643" i="17" s="1"/>
  <c r="B896" i="17" s="1"/>
  <c r="B1149" i="17" s="1"/>
  <c r="B388" i="17"/>
  <c r="B641" i="17" s="1"/>
  <c r="B894" i="17" s="1"/>
  <c r="B1147" i="17" s="1"/>
  <c r="B386" i="17"/>
  <c r="B639" i="17" s="1"/>
  <c r="B892" i="17" s="1"/>
  <c r="B1145" i="17" s="1"/>
  <c r="B384" i="17"/>
  <c r="B637" i="17" s="1"/>
  <c r="B890" i="17" s="1"/>
  <c r="B1143" i="17" s="1"/>
  <c r="B382" i="17"/>
  <c r="B635" i="17" s="1"/>
  <c r="B888" i="17" s="1"/>
  <c r="B1141" i="17" s="1"/>
  <c r="B380" i="17"/>
  <c r="B633" i="17" s="1"/>
  <c r="B886" i="17" s="1"/>
  <c r="B1139" i="17" s="1"/>
  <c r="B378" i="17"/>
  <c r="B631" i="17" s="1"/>
  <c r="B884" i="17" s="1"/>
  <c r="B1137" i="17" s="1"/>
  <c r="B376" i="17"/>
  <c r="B629" i="17" s="1"/>
  <c r="B882" i="17" s="1"/>
  <c r="B1135" i="17" s="1"/>
  <c r="B374" i="17"/>
  <c r="B627" i="17" s="1"/>
  <c r="B880" i="17" s="1"/>
  <c r="B1133" i="17" s="1"/>
  <c r="B372" i="17"/>
  <c r="B625" i="17" s="1"/>
  <c r="B878" i="17" s="1"/>
  <c r="B1131" i="17" s="1"/>
  <c r="B370" i="17"/>
  <c r="B623" i="17" s="1"/>
  <c r="B876" i="17" s="1"/>
  <c r="B1129" i="17" s="1"/>
  <c r="B368" i="17"/>
  <c r="B621" i="17" s="1"/>
  <c r="B874" i="17" s="1"/>
  <c r="B1127" i="17" s="1"/>
  <c r="B366" i="17"/>
  <c r="B619" i="17" s="1"/>
  <c r="B872" i="17" s="1"/>
  <c r="B1125" i="17" s="1"/>
  <c r="B364" i="17"/>
  <c r="B617" i="17" s="1"/>
  <c r="B870" i="17" s="1"/>
  <c r="B1123" i="17" s="1"/>
  <c r="B293" i="17"/>
  <c r="B546" i="17" s="1"/>
  <c r="B799" i="17" s="1"/>
  <c r="B1052" i="17" s="1"/>
  <c r="B291" i="17"/>
  <c r="B544" i="17" s="1"/>
  <c r="B797" i="17" s="1"/>
  <c r="B1050" i="17" s="1"/>
  <c r="B289" i="17"/>
  <c r="B542" i="17" s="1"/>
  <c r="B795" i="17" s="1"/>
  <c r="B1048" i="17" s="1"/>
  <c r="B287" i="17"/>
  <c r="B540" i="17" s="1"/>
  <c r="B793" i="17" s="1"/>
  <c r="B1046" i="17" s="1"/>
  <c r="B285" i="17"/>
  <c r="B538" i="17" s="1"/>
  <c r="B791" i="17" s="1"/>
  <c r="B1044" i="17" s="1"/>
  <c r="B283" i="17"/>
  <c r="B536" i="17" s="1"/>
  <c r="B789" i="17" s="1"/>
  <c r="B1042" i="17" s="1"/>
  <c r="B281" i="17"/>
  <c r="B534" i="17" s="1"/>
  <c r="B787" i="17" s="1"/>
  <c r="B1040" i="17" s="1"/>
  <c r="B278" i="17"/>
  <c r="B531" i="17" s="1"/>
  <c r="B784" i="17" s="1"/>
  <c r="B1037" i="17" s="1"/>
  <c r="B510" i="17"/>
  <c r="B763" i="17" s="1"/>
  <c r="B1016" i="17" s="1"/>
  <c r="B1269" i="17" s="1"/>
  <c r="B508" i="17"/>
  <c r="B761" i="17" s="1"/>
  <c r="B1014" i="17" s="1"/>
  <c r="B1267" i="17" s="1"/>
  <c r="B506" i="17"/>
  <c r="B759" i="17" s="1"/>
  <c r="B1012" i="17" s="1"/>
  <c r="B1265" i="17" s="1"/>
  <c r="B502" i="17"/>
  <c r="B755" i="17" s="1"/>
  <c r="B1008" i="17" s="1"/>
  <c r="B1261" i="17" s="1"/>
  <c r="B500" i="17"/>
  <c r="B753" i="17" s="1"/>
  <c r="B1006" i="17" s="1"/>
  <c r="B1259" i="17" s="1"/>
  <c r="B498" i="17"/>
  <c r="B751" i="17" s="1"/>
  <c r="B1004" i="17" s="1"/>
  <c r="B1257" i="17" s="1"/>
  <c r="B496" i="17"/>
  <c r="B749" i="17" s="1"/>
  <c r="B1002" i="17" s="1"/>
  <c r="B1255" i="17" s="1"/>
  <c r="B494" i="17"/>
  <c r="B747" i="17" s="1"/>
  <c r="B1000" i="17" s="1"/>
  <c r="B1253" i="17" s="1"/>
  <c r="B492" i="17"/>
  <c r="B745" i="17" s="1"/>
  <c r="B998" i="17" s="1"/>
  <c r="B1251" i="17" s="1"/>
  <c r="B490" i="17"/>
  <c r="B743" i="17" s="1"/>
  <c r="B996" i="17" s="1"/>
  <c r="B1249" i="17" s="1"/>
  <c r="B488" i="17"/>
  <c r="B741" i="17" s="1"/>
  <c r="B994" i="17" s="1"/>
  <c r="B1247" i="17" s="1"/>
  <c r="B486" i="17"/>
  <c r="B739" i="17" s="1"/>
  <c r="B992" i="17" s="1"/>
  <c r="B1245" i="17" s="1"/>
  <c r="B484" i="17"/>
  <c r="B737" i="17" s="1"/>
  <c r="B990" i="17" s="1"/>
  <c r="B1243" i="17" s="1"/>
  <c r="B482" i="17"/>
  <c r="B735" i="17" s="1"/>
  <c r="B988" i="17" s="1"/>
  <c r="B1241" i="17" s="1"/>
  <c r="B480" i="17"/>
  <c r="B733" i="17" s="1"/>
  <c r="B986" i="17" s="1"/>
  <c r="B1239" i="17" s="1"/>
  <c r="B478" i="17"/>
  <c r="B731" i="17" s="1"/>
  <c r="B984" i="17" s="1"/>
  <c r="B1237" i="17" s="1"/>
  <c r="B476" i="17"/>
  <c r="B729" i="17" s="1"/>
  <c r="B982" i="17" s="1"/>
  <c r="B1235" i="17" s="1"/>
  <c r="B474" i="17"/>
  <c r="B727" i="17" s="1"/>
  <c r="B980" i="17" s="1"/>
  <c r="B1233" i="17" s="1"/>
  <c r="B472" i="17"/>
  <c r="B725" i="17" s="1"/>
  <c r="B978" i="17" s="1"/>
  <c r="B1231" i="17" s="1"/>
  <c r="B470" i="17"/>
  <c r="B723" i="17" s="1"/>
  <c r="B976" i="17" s="1"/>
  <c r="B1229" i="17" s="1"/>
  <c r="B466" i="17"/>
  <c r="B719" i="17" s="1"/>
  <c r="B972" i="17" s="1"/>
  <c r="B1225" i="17" s="1"/>
  <c r="B464" i="17"/>
  <c r="B717" i="17" s="1"/>
  <c r="B970" i="17" s="1"/>
  <c r="B1223" i="17" s="1"/>
  <c r="B462" i="17"/>
  <c r="B715" i="17" s="1"/>
  <c r="B968" i="17" s="1"/>
  <c r="B1221" i="17" s="1"/>
  <c r="B460" i="17"/>
  <c r="B713" i="17" s="1"/>
  <c r="B966" i="17" s="1"/>
  <c r="B1219" i="17" s="1"/>
  <c r="B458" i="17"/>
  <c r="B711" i="17" s="1"/>
  <c r="B964" i="17" s="1"/>
  <c r="B1217" i="17" s="1"/>
  <c r="B456" i="17"/>
  <c r="B709" i="17" s="1"/>
  <c r="B962" i="17" s="1"/>
  <c r="B1215" i="17" s="1"/>
  <c r="B454" i="17"/>
  <c r="B707" i="17" s="1"/>
  <c r="B960" i="17" s="1"/>
  <c r="B1213" i="17" s="1"/>
  <c r="B452" i="17"/>
  <c r="B705" i="17" s="1"/>
  <c r="B958" i="17" s="1"/>
  <c r="B1211" i="17" s="1"/>
  <c r="B450" i="17"/>
  <c r="B703" i="17" s="1"/>
  <c r="B956" i="17" s="1"/>
  <c r="B1209" i="17" s="1"/>
  <c r="B448" i="17"/>
  <c r="B701" i="17" s="1"/>
  <c r="B954" i="17" s="1"/>
  <c r="B1207" i="17" s="1"/>
  <c r="B446" i="17"/>
  <c r="B699" i="17" s="1"/>
  <c r="B952" i="17" s="1"/>
  <c r="B1205" i="17" s="1"/>
  <c r="B444" i="17"/>
  <c r="B697" i="17" s="1"/>
  <c r="B950" i="17" s="1"/>
  <c r="B1203" i="17" s="1"/>
  <c r="B442" i="17"/>
  <c r="B695" i="17" s="1"/>
  <c r="B948" i="17" s="1"/>
  <c r="B1201" i="17" s="1"/>
  <c r="B440" i="17"/>
  <c r="B693" i="17" s="1"/>
  <c r="B946" i="17" s="1"/>
  <c r="B1199" i="17" s="1"/>
  <c r="B438" i="17"/>
  <c r="B691" i="17" s="1"/>
  <c r="B944" i="17" s="1"/>
  <c r="B1197" i="17" s="1"/>
  <c r="B436" i="17"/>
  <c r="B689" i="17" s="1"/>
  <c r="B942" i="17" s="1"/>
  <c r="B1195" i="17" s="1"/>
  <c r="B434" i="17"/>
  <c r="B687" i="17" s="1"/>
  <c r="B940" i="17" s="1"/>
  <c r="B1193" i="17" s="1"/>
  <c r="B432" i="17"/>
  <c r="B685" i="17" s="1"/>
  <c r="B938" i="17" s="1"/>
  <c r="B1191" i="17" s="1"/>
  <c r="B430" i="17"/>
  <c r="B683" i="17" s="1"/>
  <c r="B936" i="17" s="1"/>
  <c r="B1189" i="17" s="1"/>
  <c r="B428" i="17"/>
  <c r="B681" i="17" s="1"/>
  <c r="B934" i="17" s="1"/>
  <c r="B1187" i="17" s="1"/>
  <c r="B426" i="17"/>
  <c r="B679" i="17" s="1"/>
  <c r="B932" i="17" s="1"/>
  <c r="B1185" i="17" s="1"/>
  <c r="B424" i="17"/>
  <c r="B677" i="17" s="1"/>
  <c r="B930" i="17" s="1"/>
  <c r="B1183" i="17" s="1"/>
  <c r="B422" i="17"/>
  <c r="B675" i="17" s="1"/>
  <c r="B928" i="17" s="1"/>
  <c r="B1181" i="17" s="1"/>
  <c r="B420" i="17"/>
  <c r="B673" i="17" s="1"/>
  <c r="B926" i="17" s="1"/>
  <c r="B1179" i="17" s="1"/>
  <c r="B418" i="17"/>
  <c r="B671" i="17" s="1"/>
  <c r="B924" i="17" s="1"/>
  <c r="B1177" i="17" s="1"/>
  <c r="B416" i="17"/>
  <c r="B669" i="17" s="1"/>
  <c r="B922" i="17" s="1"/>
  <c r="B1175" i="17" s="1"/>
  <c r="B414" i="17"/>
  <c r="B667" i="17" s="1"/>
  <c r="B920" i="17" s="1"/>
  <c r="B1173" i="17" s="1"/>
  <c r="B412" i="17"/>
  <c r="B665" i="17" s="1"/>
  <c r="B918" i="17" s="1"/>
  <c r="B1171" i="17" s="1"/>
  <c r="B410" i="17"/>
  <c r="B663" i="17" s="1"/>
  <c r="B916" i="17" s="1"/>
  <c r="B1169" i="17" s="1"/>
  <c r="B408" i="17"/>
  <c r="B661" i="17" s="1"/>
  <c r="B914" i="17" s="1"/>
  <c r="B1167" i="17" s="1"/>
  <c r="B406" i="17"/>
  <c r="B659" i="17" s="1"/>
  <c r="B912" i="17" s="1"/>
  <c r="B1165" i="17" s="1"/>
  <c r="B404" i="17"/>
  <c r="B657" i="17" s="1"/>
  <c r="B910" i="17" s="1"/>
  <c r="B1163" i="17" s="1"/>
  <c r="B402" i="17"/>
  <c r="B655" i="17" s="1"/>
  <c r="B908" i="17" s="1"/>
  <c r="B1161" i="17" s="1"/>
  <c r="B400" i="17"/>
  <c r="B653" i="17" s="1"/>
  <c r="B906" i="17" s="1"/>
  <c r="B1159" i="17" s="1"/>
  <c r="B362" i="17"/>
  <c r="B615" i="17" s="1"/>
  <c r="B868" i="17" s="1"/>
  <c r="B1121" i="17" s="1"/>
  <c r="B360" i="17"/>
  <c r="B613" i="17" s="1"/>
  <c r="B866" i="17" s="1"/>
  <c r="B1119" i="17" s="1"/>
  <c r="B358" i="17"/>
  <c r="B611" i="17" s="1"/>
  <c r="B864" i="17" s="1"/>
  <c r="B1117" i="17" s="1"/>
  <c r="B356" i="17"/>
  <c r="B609" i="17" s="1"/>
  <c r="B862" i="17" s="1"/>
  <c r="B1115" i="17" s="1"/>
  <c r="B354" i="17"/>
  <c r="B607" i="17" s="1"/>
  <c r="B860" i="17" s="1"/>
  <c r="B1113" i="17" s="1"/>
  <c r="B352" i="17"/>
  <c r="B605" i="17" s="1"/>
  <c r="B858" i="17" s="1"/>
  <c r="B1111" i="17" s="1"/>
  <c r="B350" i="17"/>
  <c r="B603" i="17" s="1"/>
  <c r="B856" i="17" s="1"/>
  <c r="B1109" i="17" s="1"/>
  <c r="B348" i="17"/>
  <c r="B601" i="17" s="1"/>
  <c r="B854" i="17" s="1"/>
  <c r="B1107" i="17" s="1"/>
  <c r="B346" i="17"/>
  <c r="B599" i="17" s="1"/>
  <c r="B852" i="17" s="1"/>
  <c r="B1105" i="17" s="1"/>
  <c r="B344" i="17"/>
  <c r="B597" i="17" s="1"/>
  <c r="B850" i="17" s="1"/>
  <c r="B1103" i="17" s="1"/>
  <c r="B342" i="17"/>
  <c r="B595" i="17" s="1"/>
  <c r="B848" i="17" s="1"/>
  <c r="B1101" i="17" s="1"/>
  <c r="B340" i="17"/>
  <c r="B593" i="17" s="1"/>
  <c r="B846" i="17" s="1"/>
  <c r="B1099" i="17" s="1"/>
  <c r="B338" i="17"/>
  <c r="B591" i="17" s="1"/>
  <c r="B844" i="17" s="1"/>
  <c r="B1097" i="17" s="1"/>
  <c r="B336" i="17"/>
  <c r="B589" i="17" s="1"/>
  <c r="B842" i="17" s="1"/>
  <c r="B1095" i="17" s="1"/>
  <c r="B334" i="17"/>
  <c r="B587" i="17" s="1"/>
  <c r="B840" i="17" s="1"/>
  <c r="B1093" i="17" s="1"/>
  <c r="B332" i="17"/>
  <c r="B585" i="17" s="1"/>
  <c r="B838" i="17" s="1"/>
  <c r="B1091" i="17" s="1"/>
  <c r="B330" i="17"/>
  <c r="B583" i="17" s="1"/>
  <c r="B836" i="17" s="1"/>
  <c r="B1089" i="17" s="1"/>
  <c r="B328" i="17"/>
  <c r="B581" i="17" s="1"/>
  <c r="B834" i="17" s="1"/>
  <c r="B1087" i="17" s="1"/>
  <c r="B326" i="17"/>
  <c r="B579" i="17" s="1"/>
  <c r="B832" i="17" s="1"/>
  <c r="B1085" i="17" s="1"/>
  <c r="B324" i="17"/>
  <c r="B577" i="17" s="1"/>
  <c r="B830" i="17" s="1"/>
  <c r="B1083" i="17" s="1"/>
  <c r="B322" i="17"/>
  <c r="B575" i="17" s="1"/>
  <c r="B828" i="17" s="1"/>
  <c r="B1081" i="17" s="1"/>
  <c r="B320" i="17"/>
  <c r="B573" i="17" s="1"/>
  <c r="B826" i="17" s="1"/>
  <c r="B1079" i="17" s="1"/>
  <c r="B318" i="17"/>
  <c r="B571" i="17" s="1"/>
  <c r="B824" i="17" s="1"/>
  <c r="B1077" i="17" s="1"/>
  <c r="B316" i="17"/>
  <c r="B569" i="17" s="1"/>
  <c r="B822" i="17" s="1"/>
  <c r="B1075" i="17" s="1"/>
  <c r="B314" i="17"/>
  <c r="B567" i="17" s="1"/>
  <c r="B820" i="17" s="1"/>
  <c r="B1073" i="17" s="1"/>
  <c r="B312" i="17"/>
  <c r="B565" i="17" s="1"/>
  <c r="B818" i="17" s="1"/>
  <c r="B1071" i="17" s="1"/>
  <c r="B310" i="17"/>
  <c r="B563" i="17" s="1"/>
  <c r="B816" i="17" s="1"/>
  <c r="B1069" i="17" s="1"/>
  <c r="B308" i="17"/>
  <c r="B561" i="17" s="1"/>
  <c r="B814" i="17" s="1"/>
  <c r="B1067" i="17" s="1"/>
  <c r="B306" i="17"/>
  <c r="B559" i="17" s="1"/>
  <c r="B812" i="17" s="1"/>
  <c r="B1065" i="17" s="1"/>
  <c r="B304" i="17"/>
  <c r="B557" i="17" s="1"/>
  <c r="B810" i="17" s="1"/>
  <c r="B1063" i="17" s="1"/>
  <c r="B302" i="17"/>
  <c r="B555" i="17" s="1"/>
  <c r="B808" i="17" s="1"/>
  <c r="B1061" i="17" s="1"/>
  <c r="B300" i="17"/>
  <c r="B553" i="17" s="1"/>
  <c r="B806" i="17" s="1"/>
  <c r="B1059" i="17" s="1"/>
  <c r="B298" i="17"/>
  <c r="B551" i="17" s="1"/>
  <c r="B804" i="17" s="1"/>
  <c r="B1057" i="17" s="1"/>
  <c r="B296" i="17"/>
  <c r="B549" i="17" s="1"/>
  <c r="B802" i="17" s="1"/>
  <c r="B1055" i="17" s="1"/>
  <c r="B294" i="17"/>
  <c r="B547" i="17" s="1"/>
  <c r="B800" i="17" s="1"/>
  <c r="B1053" i="17" s="1"/>
  <c r="B276" i="17"/>
  <c r="B529" i="17" s="1"/>
  <c r="B782" i="17" s="1"/>
  <c r="B1035" i="17" s="1"/>
  <c r="B274" i="17"/>
  <c r="B527" i="17" s="1"/>
  <c r="B780" i="17" s="1"/>
  <c r="B1033" i="17" s="1"/>
  <c r="B272" i="17"/>
  <c r="B525" i="17" s="1"/>
  <c r="B778" i="17" s="1"/>
  <c r="B1031" i="17" s="1"/>
  <c r="B270" i="17"/>
  <c r="B523" i="17" s="1"/>
  <c r="B776" i="17" s="1"/>
  <c r="B1029" i="17" s="1"/>
  <c r="B268" i="17"/>
  <c r="B521" i="17" s="1"/>
  <c r="B774" i="17" s="1"/>
  <c r="B1027" i="17" s="1"/>
  <c r="B468" i="17"/>
  <c r="B721" i="17" s="1"/>
  <c r="B974" i="17" s="1"/>
  <c r="B1227" i="17" s="1"/>
  <c r="B397" i="17"/>
  <c r="B650" i="17" s="1"/>
  <c r="B903" i="17" s="1"/>
  <c r="B1156" i="17" s="1"/>
  <c r="B395" i="17"/>
  <c r="B648" i="17" s="1"/>
  <c r="B901" i="17" s="1"/>
  <c r="B1154" i="17" s="1"/>
  <c r="B393" i="17"/>
  <c r="B646" i="17" s="1"/>
  <c r="B899" i="17" s="1"/>
  <c r="B1152" i="17" s="1"/>
  <c r="B391" i="17"/>
  <c r="B644" i="17" s="1"/>
  <c r="B897" i="17" s="1"/>
  <c r="B1150" i="17" s="1"/>
  <c r="B389" i="17"/>
  <c r="B642" i="17" s="1"/>
  <c r="B895" i="17" s="1"/>
  <c r="B1148" i="17" s="1"/>
  <c r="B387" i="17"/>
  <c r="B640" i="17" s="1"/>
  <c r="B893" i="17" s="1"/>
  <c r="B1146" i="17" s="1"/>
  <c r="B385" i="17"/>
  <c r="B638" i="17" s="1"/>
  <c r="B891" i="17" s="1"/>
  <c r="B1144" i="17" s="1"/>
  <c r="B383" i="17"/>
  <c r="B636" i="17" s="1"/>
  <c r="B889" i="17" s="1"/>
  <c r="B1142" i="17" s="1"/>
  <c r="B381" i="17"/>
  <c r="B634" i="17" s="1"/>
  <c r="B887" i="17" s="1"/>
  <c r="B1140" i="17" s="1"/>
  <c r="B379" i="17"/>
  <c r="B632" i="17" s="1"/>
  <c r="B885" i="17" s="1"/>
  <c r="B1138" i="17" s="1"/>
  <c r="B377" i="17"/>
  <c r="B630" i="17" s="1"/>
  <c r="B883" i="17" s="1"/>
  <c r="B1136" i="17" s="1"/>
  <c r="B375" i="17"/>
  <c r="B628" i="17" s="1"/>
  <c r="B881" i="17" s="1"/>
  <c r="B1134" i="17" s="1"/>
  <c r="B373" i="17"/>
  <c r="B626" i="17" s="1"/>
  <c r="B879" i="17" s="1"/>
  <c r="B1132" i="17" s="1"/>
  <c r="B371" i="17"/>
  <c r="B624" i="17" s="1"/>
  <c r="B877" i="17" s="1"/>
  <c r="B1130" i="17" s="1"/>
  <c r="B369" i="17"/>
  <c r="B622" i="17" s="1"/>
  <c r="B875" i="17" s="1"/>
  <c r="B1128" i="17" s="1"/>
  <c r="B367" i="17"/>
  <c r="B620" i="17" s="1"/>
  <c r="B873" i="17" s="1"/>
  <c r="B1126" i="17" s="1"/>
  <c r="B365" i="17"/>
  <c r="B618" i="17" s="1"/>
  <c r="B871" i="17" s="1"/>
  <c r="B1124" i="17" s="1"/>
  <c r="B292" i="17"/>
  <c r="B545" i="17" s="1"/>
  <c r="B798" i="17" s="1"/>
  <c r="B1051" i="17" s="1"/>
  <c r="B290" i="17"/>
  <c r="B543" i="17" s="1"/>
  <c r="B796" i="17" s="1"/>
  <c r="B1049" i="17" s="1"/>
  <c r="B288" i="17"/>
  <c r="B541" i="17" s="1"/>
  <c r="B794" i="17" s="1"/>
  <c r="B1047" i="17" s="1"/>
  <c r="B286" i="17"/>
  <c r="B539" i="17" s="1"/>
  <c r="B792" i="17" s="1"/>
  <c r="B1045" i="17" s="1"/>
  <c r="B284" i="17"/>
  <c r="B537" i="17" s="1"/>
  <c r="B790" i="17" s="1"/>
  <c r="B1043" i="17" s="1"/>
  <c r="B282" i="17"/>
  <c r="B535" i="17" s="1"/>
  <c r="B788" i="17" s="1"/>
  <c r="B1041" i="17" s="1"/>
  <c r="B279" i="17"/>
  <c r="B532" i="17" s="1"/>
  <c r="B785" i="17" s="1"/>
  <c r="B1038" i="17" s="1"/>
  <c r="B504" i="17"/>
  <c r="B757" i="17" s="1"/>
  <c r="B1010" i="17" s="1"/>
  <c r="B1263" i="17" s="1"/>
  <c r="B511" i="17"/>
  <c r="B764" i="17" s="1"/>
  <c r="B1017" i="17" s="1"/>
  <c r="B1270" i="17" s="1"/>
  <c r="B509" i="17"/>
  <c r="B762" i="17" s="1"/>
  <c r="B1015" i="17" s="1"/>
  <c r="B1268" i="17" s="1"/>
  <c r="B507" i="17"/>
  <c r="B760" i="17" s="1"/>
  <c r="B1013" i="17" s="1"/>
  <c r="B1266" i="17" s="1"/>
  <c r="B505" i="17"/>
  <c r="B758" i="17" s="1"/>
  <c r="B1011" i="17" s="1"/>
  <c r="B1264" i="17" s="1"/>
  <c r="B503" i="17"/>
  <c r="B756" i="17" s="1"/>
  <c r="B1009" i="17" s="1"/>
  <c r="B1262" i="17" s="1"/>
  <c r="B501" i="17"/>
  <c r="B754" i="17" s="1"/>
  <c r="B1007" i="17" s="1"/>
  <c r="B1260" i="17" s="1"/>
  <c r="B499" i="17"/>
  <c r="B752" i="17" s="1"/>
  <c r="B1005" i="17" s="1"/>
  <c r="B1258" i="17" s="1"/>
  <c r="B497" i="17"/>
  <c r="B750" i="17" s="1"/>
  <c r="B1003" i="17" s="1"/>
  <c r="B1256" i="17" s="1"/>
  <c r="B495" i="17"/>
  <c r="B748" i="17" s="1"/>
  <c r="B1001" i="17" s="1"/>
  <c r="B1254" i="17" s="1"/>
  <c r="B493" i="17"/>
  <c r="B746" i="17" s="1"/>
  <c r="B999" i="17" s="1"/>
  <c r="B1252" i="17" s="1"/>
  <c r="B491" i="17"/>
  <c r="B744" i="17" s="1"/>
  <c r="B997" i="17" s="1"/>
  <c r="B1250" i="17" s="1"/>
  <c r="B489" i="17"/>
  <c r="B742" i="17" s="1"/>
  <c r="B995" i="17" s="1"/>
  <c r="B1248" i="17" s="1"/>
  <c r="B487" i="17"/>
  <c r="B740" i="17" s="1"/>
  <c r="B993" i="17" s="1"/>
  <c r="B1246" i="17" s="1"/>
  <c r="B485" i="17"/>
  <c r="B738" i="17" s="1"/>
  <c r="B991" i="17" s="1"/>
  <c r="B1244" i="17" s="1"/>
  <c r="B483" i="17"/>
  <c r="B736" i="17" s="1"/>
  <c r="B989" i="17" s="1"/>
  <c r="B1242" i="17" s="1"/>
  <c r="B481" i="17"/>
  <c r="B734" i="17" s="1"/>
  <c r="B987" i="17" s="1"/>
  <c r="B1240" i="17" s="1"/>
  <c r="B479" i="17"/>
  <c r="B732" i="17" s="1"/>
  <c r="B985" i="17" s="1"/>
  <c r="B1238" i="17" s="1"/>
  <c r="B477" i="17"/>
  <c r="B730" i="17" s="1"/>
  <c r="B983" i="17" s="1"/>
  <c r="B1236" i="17" s="1"/>
  <c r="B475" i="17"/>
  <c r="B728" i="17" s="1"/>
  <c r="B981" i="17" s="1"/>
  <c r="B1234" i="17" s="1"/>
  <c r="B473" i="17"/>
  <c r="B726" i="17" s="1"/>
  <c r="B979" i="17" s="1"/>
  <c r="B1232" i="17" s="1"/>
  <c r="B471" i="17"/>
  <c r="B724" i="17" s="1"/>
  <c r="B977" i="17" s="1"/>
  <c r="B1230" i="17" s="1"/>
  <c r="B469" i="17"/>
  <c r="B722" i="17" s="1"/>
  <c r="B975" i="17" s="1"/>
  <c r="B1228" i="17" s="1"/>
  <c r="B467" i="17"/>
  <c r="B720" i="17" s="1"/>
  <c r="B973" i="17" s="1"/>
  <c r="B1226" i="17" s="1"/>
  <c r="B465" i="17"/>
  <c r="B718" i="17" s="1"/>
  <c r="B971" i="17" s="1"/>
  <c r="B1224" i="17" s="1"/>
  <c r="B463" i="17"/>
  <c r="B716" i="17" s="1"/>
  <c r="B969" i="17" s="1"/>
  <c r="B1222" i="17" s="1"/>
  <c r="B461" i="17"/>
  <c r="B714" i="17" s="1"/>
  <c r="B967" i="17" s="1"/>
  <c r="B1220" i="17" s="1"/>
  <c r="B459" i="17"/>
  <c r="B712" i="17" s="1"/>
  <c r="B965" i="17" s="1"/>
  <c r="B1218" i="17" s="1"/>
  <c r="B457" i="17"/>
  <c r="B710" i="17" s="1"/>
  <c r="B963" i="17" s="1"/>
  <c r="B1216" i="17" s="1"/>
  <c r="B455" i="17"/>
  <c r="B708" i="17" s="1"/>
  <c r="B961" i="17" s="1"/>
  <c r="B1214" i="17" s="1"/>
  <c r="B453" i="17"/>
  <c r="B706" i="17" s="1"/>
  <c r="B959" i="17" s="1"/>
  <c r="B1212" i="17" s="1"/>
  <c r="B451" i="17"/>
  <c r="B704" i="17" s="1"/>
  <c r="B957" i="17" s="1"/>
  <c r="B1210" i="17" s="1"/>
  <c r="B449" i="17"/>
  <c r="B702" i="17" s="1"/>
  <c r="B955" i="17" s="1"/>
  <c r="B1208" i="17" s="1"/>
  <c r="B447" i="17"/>
  <c r="B700" i="17" s="1"/>
  <c r="B953" i="17" s="1"/>
  <c r="B1206" i="17" s="1"/>
  <c r="B445" i="17"/>
  <c r="B698" i="17" s="1"/>
  <c r="B951" i="17" s="1"/>
  <c r="B1204" i="17" s="1"/>
  <c r="B443" i="17"/>
  <c r="B696" i="17" s="1"/>
  <c r="B949" i="17" s="1"/>
  <c r="B1202" i="17" s="1"/>
  <c r="B441" i="17"/>
  <c r="B694" i="17" s="1"/>
  <c r="B947" i="17" s="1"/>
  <c r="B1200" i="17" s="1"/>
  <c r="B439" i="17"/>
  <c r="B692" i="17" s="1"/>
  <c r="B945" i="17" s="1"/>
  <c r="B1198" i="17" s="1"/>
  <c r="B437" i="17"/>
  <c r="B690" i="17" s="1"/>
  <c r="B943" i="17" s="1"/>
  <c r="B1196" i="17" s="1"/>
  <c r="B435" i="17"/>
  <c r="B688" i="17" s="1"/>
  <c r="B941" i="17" s="1"/>
  <c r="B1194" i="17" s="1"/>
  <c r="B433" i="17"/>
  <c r="B686" i="17" s="1"/>
  <c r="B939" i="17" s="1"/>
  <c r="B1192" i="17" s="1"/>
  <c r="B431" i="17"/>
  <c r="B684" i="17" s="1"/>
  <c r="B937" i="17" s="1"/>
  <c r="B1190" i="17" s="1"/>
  <c r="B429" i="17"/>
  <c r="B682" i="17" s="1"/>
  <c r="B935" i="17" s="1"/>
  <c r="B1188" i="17" s="1"/>
  <c r="B427" i="17"/>
  <c r="B680" i="17" s="1"/>
  <c r="B933" i="17" s="1"/>
  <c r="B1186" i="17" s="1"/>
  <c r="B425" i="17"/>
  <c r="B678" i="17" s="1"/>
  <c r="B931" i="17" s="1"/>
  <c r="B1184" i="17" s="1"/>
  <c r="B423" i="17"/>
  <c r="B676" i="17" s="1"/>
  <c r="B929" i="17" s="1"/>
  <c r="B1182" i="17" s="1"/>
  <c r="B421" i="17"/>
  <c r="B674" i="17" s="1"/>
  <c r="B927" i="17" s="1"/>
  <c r="B1180" i="17" s="1"/>
  <c r="B419" i="17"/>
  <c r="B672" i="17" s="1"/>
  <c r="B925" i="17" s="1"/>
  <c r="B1178" i="17" s="1"/>
  <c r="B417" i="17"/>
  <c r="B670" i="17" s="1"/>
  <c r="B923" i="17" s="1"/>
  <c r="B1176" i="17" s="1"/>
  <c r="B415" i="17"/>
  <c r="B668" i="17" s="1"/>
  <c r="B921" i="17" s="1"/>
  <c r="B1174" i="17" s="1"/>
  <c r="B413" i="17"/>
  <c r="B666" i="17" s="1"/>
  <c r="B919" i="17" s="1"/>
  <c r="B1172" i="17" s="1"/>
  <c r="B411" i="17"/>
  <c r="B664" i="17" s="1"/>
  <c r="B917" i="17" s="1"/>
  <c r="B1170" i="17" s="1"/>
  <c r="B409" i="17"/>
  <c r="B662" i="17" s="1"/>
  <c r="B915" i="17" s="1"/>
  <c r="B1168" i="17" s="1"/>
  <c r="B407" i="17"/>
  <c r="B660" i="17" s="1"/>
  <c r="B913" i="17" s="1"/>
  <c r="B1166" i="17" s="1"/>
  <c r="B405" i="17"/>
  <c r="B658" i="17" s="1"/>
  <c r="B911" i="17" s="1"/>
  <c r="B1164" i="17" s="1"/>
  <c r="B403" i="17"/>
  <c r="B656" i="17" s="1"/>
  <c r="B909" i="17" s="1"/>
  <c r="B1162" i="17" s="1"/>
  <c r="B401" i="17"/>
  <c r="B654" i="17" s="1"/>
  <c r="B907" i="17" s="1"/>
  <c r="B1160" i="17" s="1"/>
  <c r="B399" i="17"/>
  <c r="B652" i="17" s="1"/>
  <c r="B905" i="17" s="1"/>
  <c r="B1158" i="17" s="1"/>
  <c r="B363" i="17"/>
  <c r="B616" i="17" s="1"/>
  <c r="B869" i="17" s="1"/>
  <c r="B1122" i="17" s="1"/>
  <c r="B361" i="17"/>
  <c r="B614" i="17" s="1"/>
  <c r="B867" i="17" s="1"/>
  <c r="B1120" i="17" s="1"/>
  <c r="B359" i="17"/>
  <c r="B612" i="17" s="1"/>
  <c r="B865" i="17" s="1"/>
  <c r="B1118" i="17" s="1"/>
  <c r="B357" i="17"/>
  <c r="B610" i="17" s="1"/>
  <c r="B863" i="17" s="1"/>
  <c r="B1116" i="17" s="1"/>
  <c r="B355" i="17"/>
  <c r="B608" i="17" s="1"/>
  <c r="B861" i="17" s="1"/>
  <c r="B1114" i="17" s="1"/>
  <c r="B353" i="17"/>
  <c r="B606" i="17" s="1"/>
  <c r="B859" i="17" s="1"/>
  <c r="B1112" i="17" s="1"/>
  <c r="B351" i="17"/>
  <c r="B604" i="17" s="1"/>
  <c r="B857" i="17" s="1"/>
  <c r="B1110" i="17" s="1"/>
  <c r="B349" i="17"/>
  <c r="B602" i="17" s="1"/>
  <c r="B855" i="17" s="1"/>
  <c r="B1108" i="17" s="1"/>
  <c r="B347" i="17"/>
  <c r="B600" i="17" s="1"/>
  <c r="B853" i="17" s="1"/>
  <c r="B1106" i="17" s="1"/>
  <c r="B345" i="17"/>
  <c r="B598" i="17" s="1"/>
  <c r="B851" i="17" s="1"/>
  <c r="B1104" i="17" s="1"/>
  <c r="B343" i="17"/>
  <c r="B596" i="17" s="1"/>
  <c r="B849" i="17" s="1"/>
  <c r="B1102" i="17" s="1"/>
  <c r="B341" i="17"/>
  <c r="B594" i="17" s="1"/>
  <c r="B847" i="17" s="1"/>
  <c r="B1100" i="17" s="1"/>
  <c r="B339" i="17"/>
  <c r="B592" i="17" s="1"/>
  <c r="B845" i="17" s="1"/>
  <c r="B1098" i="17" s="1"/>
  <c r="B337" i="17"/>
  <c r="B590" i="17" s="1"/>
  <c r="B843" i="17" s="1"/>
  <c r="B1096" i="17" s="1"/>
  <c r="B335" i="17"/>
  <c r="B588" i="17" s="1"/>
  <c r="B841" i="17" s="1"/>
  <c r="B1094" i="17" s="1"/>
  <c r="B333" i="17"/>
  <c r="B586" i="17" s="1"/>
  <c r="B839" i="17" s="1"/>
  <c r="B1092" i="17" s="1"/>
  <c r="B331" i="17"/>
  <c r="B584" i="17" s="1"/>
  <c r="B837" i="17" s="1"/>
  <c r="B1090" i="17" s="1"/>
  <c r="B329" i="17"/>
  <c r="B582" i="17" s="1"/>
  <c r="B835" i="17" s="1"/>
  <c r="B1088" i="17" s="1"/>
  <c r="B327" i="17"/>
  <c r="B580" i="17" s="1"/>
  <c r="B833" i="17" s="1"/>
  <c r="B1086" i="17" s="1"/>
  <c r="B325" i="17"/>
  <c r="B578" i="17" s="1"/>
  <c r="B831" i="17" s="1"/>
  <c r="B1084" i="17" s="1"/>
  <c r="B323" i="17"/>
  <c r="B576" i="17" s="1"/>
  <c r="B829" i="17" s="1"/>
  <c r="B1082" i="17" s="1"/>
  <c r="B321" i="17"/>
  <c r="B574" i="17" s="1"/>
  <c r="B827" i="17" s="1"/>
  <c r="B1080" i="17" s="1"/>
  <c r="B319" i="17"/>
  <c r="B572" i="17" s="1"/>
  <c r="B825" i="17" s="1"/>
  <c r="B1078" i="17" s="1"/>
  <c r="B317" i="17"/>
  <c r="B570" i="17" s="1"/>
  <c r="B823" i="17" s="1"/>
  <c r="B1076" i="17" s="1"/>
  <c r="B315" i="17"/>
  <c r="B568" i="17" s="1"/>
  <c r="B821" i="17" s="1"/>
  <c r="B1074" i="17" s="1"/>
  <c r="B313" i="17"/>
  <c r="B566" i="17" s="1"/>
  <c r="B819" i="17" s="1"/>
  <c r="B1072" i="17" s="1"/>
  <c r="B311" i="17"/>
  <c r="B564" i="17" s="1"/>
  <c r="B817" i="17" s="1"/>
  <c r="B1070" i="17" s="1"/>
  <c r="B309" i="17"/>
  <c r="B562" i="17" s="1"/>
  <c r="B815" i="17" s="1"/>
  <c r="B1068" i="17" s="1"/>
  <c r="B307" i="17"/>
  <c r="B560" i="17" s="1"/>
  <c r="B813" i="17" s="1"/>
  <c r="B1066" i="17" s="1"/>
  <c r="B305" i="17"/>
  <c r="B558" i="17" s="1"/>
  <c r="B811" i="17" s="1"/>
  <c r="B1064" i="17" s="1"/>
  <c r="B303" i="17"/>
  <c r="B556" i="17" s="1"/>
  <c r="B809" i="17" s="1"/>
  <c r="B1062" i="17" s="1"/>
  <c r="B301" i="17"/>
  <c r="B554" i="17" s="1"/>
  <c r="B807" i="17" s="1"/>
  <c r="B1060" i="17" s="1"/>
  <c r="B299" i="17"/>
  <c r="B552" i="17" s="1"/>
  <c r="B805" i="17" s="1"/>
  <c r="B1058" i="17" s="1"/>
  <c r="B297" i="17"/>
  <c r="B550" i="17" s="1"/>
  <c r="B803" i="17" s="1"/>
  <c r="B1056" i="17" s="1"/>
  <c r="B295" i="17"/>
  <c r="B548" i="17" s="1"/>
  <c r="B801" i="17" s="1"/>
  <c r="B1054" i="17" s="1"/>
  <c r="A258" i="8"/>
  <c r="A257" i="8"/>
  <c r="A256" i="8"/>
  <c r="A255" i="8"/>
  <c r="A254" i="8"/>
  <c r="A253" i="8"/>
  <c r="A252" i="8"/>
  <c r="A251" i="8"/>
  <c r="A250" i="8"/>
  <c r="A249" i="8"/>
  <c r="A248" i="8"/>
  <c r="A247" i="8"/>
  <c r="A246" i="8"/>
  <c r="A245" i="8"/>
  <c r="A244" i="8"/>
  <c r="A36" i="7"/>
  <c r="A35" i="7"/>
  <c r="A34" i="7"/>
  <c r="A33" i="7"/>
  <c r="A32" i="7"/>
  <c r="A31" i="7"/>
  <c r="A30" i="7"/>
  <c r="A29" i="7"/>
  <c r="A28" i="7"/>
  <c r="A27" i="7"/>
  <c r="A23" i="7"/>
  <c r="A22" i="7"/>
  <c r="A21" i="7"/>
  <c r="A20" i="7"/>
  <c r="A19" i="7"/>
  <c r="A18" i="7"/>
  <c r="A17" i="7"/>
  <c r="A16" i="7"/>
  <c r="A15" i="7"/>
  <c r="A14" i="7"/>
  <c r="A13" i="7"/>
  <c r="A12" i="7"/>
  <c r="A26" i="7"/>
  <c r="B12" i="3"/>
  <c r="A24" i="7" l="1"/>
  <c r="P11" i="8"/>
  <c r="A26" i="18"/>
  <c r="A26" i="9"/>
  <c r="A57" i="9" s="1"/>
  <c r="A88" i="9" s="1"/>
  <c r="A119" i="9" s="1"/>
  <c r="A150" i="9" s="1"/>
  <c r="A24" i="18"/>
  <c r="N11" i="8"/>
  <c r="A24" i="9"/>
  <c r="A55" i="9" s="1"/>
  <c r="A86" i="9" s="1"/>
  <c r="A117" i="9" s="1"/>
  <c r="A148" i="9" s="1"/>
  <c r="O11" i="8"/>
  <c r="A25" i="18"/>
  <c r="A25" i="9"/>
  <c r="A56" i="9" s="1"/>
  <c r="A87" i="9" s="1"/>
  <c r="A118" i="9" s="1"/>
  <c r="A149" i="9" s="1"/>
  <c r="A25" i="7"/>
  <c r="C250" i="4"/>
  <c r="C250" i="13" s="1"/>
  <c r="D250" i="4"/>
  <c r="D250" i="13" s="1"/>
  <c r="E250" i="4"/>
  <c r="E250" i="13" s="1"/>
  <c r="F250" i="4"/>
  <c r="F250" i="13" s="1"/>
  <c r="G250" i="4"/>
  <c r="G250" i="13" s="1"/>
  <c r="C32" i="3" l="1"/>
  <c r="C32" i="9" s="1"/>
  <c r="C156" i="9" s="1"/>
  <c r="C47" i="10" s="1"/>
  <c r="C32" i="18" s="1"/>
  <c r="C25" i="10"/>
  <c r="C28" i="3"/>
  <c r="C28" i="9" s="1"/>
  <c r="C152" i="9" s="1"/>
  <c r="C43" i="10" s="1"/>
  <c r="C28" i="18" s="1"/>
  <c r="C21" i="10"/>
  <c r="D16" i="15"/>
  <c r="D1262" i="13"/>
  <c r="C33" i="3"/>
  <c r="C33" i="9" s="1"/>
  <c r="C157" i="9" s="1"/>
  <c r="C48" i="10" s="1"/>
  <c r="C33" i="18" s="1"/>
  <c r="C26" i="10"/>
  <c r="E1262" i="13"/>
  <c r="E16" i="15"/>
  <c r="C31" i="3"/>
  <c r="C31" i="9" s="1"/>
  <c r="C155" i="9" s="1"/>
  <c r="C46" i="10" s="1"/>
  <c r="C31" i="18" s="1"/>
  <c r="C24" i="10"/>
  <c r="G1262" i="13"/>
  <c r="G16" i="15"/>
  <c r="C1262" i="13"/>
  <c r="C16" i="15"/>
  <c r="C29" i="3"/>
  <c r="C29" i="9" s="1"/>
  <c r="C153" i="9" s="1"/>
  <c r="C44" i="10" s="1"/>
  <c r="C29" i="18" s="1"/>
  <c r="C22" i="10"/>
  <c r="C30" i="3"/>
  <c r="C30" i="9" s="1"/>
  <c r="C154" i="9" s="1"/>
  <c r="C45" i="10" s="1"/>
  <c r="C30" i="18" s="1"/>
  <c r="C23" i="10"/>
  <c r="F16" i="15"/>
  <c r="F1262" i="13"/>
  <c r="C23" i="12" l="1"/>
  <c r="C24" i="12"/>
  <c r="C22" i="12"/>
  <c r="C26" i="12"/>
  <c r="C21" i="12"/>
  <c r="C25" i="12"/>
  <c r="G28" i="15"/>
  <c r="G16" i="16"/>
  <c r="G250" i="17"/>
  <c r="E16" i="16"/>
  <c r="E28" i="15"/>
  <c r="E250" i="17"/>
  <c r="D28" i="15"/>
  <c r="D16" i="16"/>
  <c r="D250" i="17"/>
  <c r="C28" i="15"/>
  <c r="C16" i="16"/>
  <c r="C250" i="17"/>
  <c r="F16" i="16"/>
  <c r="F28" i="15"/>
  <c r="F250" i="17"/>
  <c r="G213" i="2"/>
  <c r="F213" i="2"/>
  <c r="E213" i="2"/>
  <c r="D213" i="2"/>
  <c r="C213" i="2"/>
  <c r="G210" i="2"/>
  <c r="F210" i="2"/>
  <c r="E210" i="2"/>
  <c r="D210" i="2"/>
  <c r="C210" i="2"/>
  <c r="G202" i="2"/>
  <c r="F202" i="2"/>
  <c r="E202" i="2"/>
  <c r="D202" i="2"/>
  <c r="C202" i="2"/>
  <c r="G199" i="2"/>
  <c r="F199" i="2"/>
  <c r="E199" i="2"/>
  <c r="D199" i="2"/>
  <c r="C199" i="2"/>
  <c r="G190" i="2"/>
  <c r="G191" i="2" s="1"/>
  <c r="F190" i="2"/>
  <c r="F191" i="2" s="1"/>
  <c r="E190" i="2"/>
  <c r="E191" i="2" s="1"/>
  <c r="D190" i="2"/>
  <c r="D191" i="2" s="1"/>
  <c r="C190" i="2"/>
  <c r="C191" i="2" s="1"/>
  <c r="G181" i="2"/>
  <c r="E181" i="2"/>
  <c r="F181" i="2"/>
  <c r="D181" i="2"/>
  <c r="C244" i="5" l="1"/>
  <c r="D244" i="5"/>
  <c r="E244" i="5"/>
  <c r="H244" i="5"/>
  <c r="G244" i="5"/>
  <c r="F244" i="5"/>
  <c r="G47" i="21"/>
  <c r="F47" i="21"/>
  <c r="E47" i="21"/>
  <c r="D47" i="21"/>
  <c r="G46" i="21"/>
  <c r="F46" i="21"/>
  <c r="E46" i="21"/>
  <c r="D46" i="21"/>
  <c r="G45" i="21"/>
  <c r="F45" i="21"/>
  <c r="E45" i="21"/>
  <c r="D45" i="21"/>
  <c r="G44" i="21"/>
  <c r="F44" i="21"/>
  <c r="E44" i="21"/>
  <c r="D44" i="21"/>
  <c r="G43" i="21"/>
  <c r="F43" i="21"/>
  <c r="E43" i="21"/>
  <c r="D43" i="21"/>
  <c r="G42" i="21"/>
  <c r="F42" i="21"/>
  <c r="E42" i="21"/>
  <c r="D42" i="21"/>
  <c r="G23" i="21"/>
  <c r="F23" i="21"/>
  <c r="E23" i="21"/>
  <c r="D23" i="21"/>
  <c r="G22" i="21"/>
  <c r="F22" i="21"/>
  <c r="E22" i="21"/>
  <c r="D22" i="21"/>
  <c r="G21" i="21"/>
  <c r="F21" i="21"/>
  <c r="E21" i="21"/>
  <c r="D21" i="21"/>
  <c r="G20" i="21"/>
  <c r="F20" i="21"/>
  <c r="E20" i="21"/>
  <c r="D20" i="21"/>
  <c r="G19" i="21"/>
  <c r="E19" i="21"/>
  <c r="G18" i="21"/>
  <c r="F18" i="21"/>
  <c r="E18" i="21"/>
  <c r="D18" i="21"/>
  <c r="D48" i="21" l="1"/>
  <c r="G48" i="21"/>
  <c r="E48" i="21"/>
  <c r="F48" i="21"/>
  <c r="G24" i="21"/>
  <c r="E24" i="21"/>
  <c r="F19" i="21"/>
  <c r="F24" i="21" s="1"/>
  <c r="D19" i="21"/>
  <c r="D24" i="21" s="1"/>
  <c r="B67" i="18" l="1"/>
  <c r="B98" i="18" s="1"/>
  <c r="B129" i="18" s="1"/>
  <c r="B160" i="18" s="1"/>
  <c r="A67" i="18"/>
  <c r="B66" i="18"/>
  <c r="B97" i="18" s="1"/>
  <c r="B128" i="18" s="1"/>
  <c r="B159" i="18" s="1"/>
  <c r="A66" i="18"/>
  <c r="B65" i="18"/>
  <c r="B96" i="18" s="1"/>
  <c r="B127" i="18" s="1"/>
  <c r="B158" i="18" s="1"/>
  <c r="A65" i="18"/>
  <c r="B57" i="18"/>
  <c r="B88" i="18" s="1"/>
  <c r="B119" i="18" s="1"/>
  <c r="B150" i="18" s="1"/>
  <c r="A57" i="18"/>
  <c r="B56" i="18"/>
  <c r="B87" i="18" s="1"/>
  <c r="B118" i="18" s="1"/>
  <c r="B149" i="18" s="1"/>
  <c r="A56" i="18"/>
  <c r="B55" i="18"/>
  <c r="B86" i="18" s="1"/>
  <c r="B117" i="18" s="1"/>
  <c r="B148" i="18" s="1"/>
  <c r="A55" i="18"/>
  <c r="B54" i="18"/>
  <c r="B85" i="18" s="1"/>
  <c r="B116" i="18" s="1"/>
  <c r="B147" i="18" s="1"/>
  <c r="A54" i="18"/>
  <c r="B53" i="18"/>
  <c r="B84" i="18" s="1"/>
  <c r="B115" i="18" s="1"/>
  <c r="B146" i="18" s="1"/>
  <c r="A53" i="18"/>
  <c r="B52" i="18"/>
  <c r="B83" i="18" s="1"/>
  <c r="B114" i="18" s="1"/>
  <c r="B145" i="18" s="1"/>
  <c r="A52" i="18"/>
  <c r="B51" i="18"/>
  <c r="B82" i="18" s="1"/>
  <c r="B113" i="18" s="1"/>
  <c r="B144" i="18" s="1"/>
  <c r="A51" i="18"/>
  <c r="B50" i="18"/>
  <c r="B81" i="18" s="1"/>
  <c r="B112" i="18" s="1"/>
  <c r="B143" i="18" s="1"/>
  <c r="A50" i="18"/>
  <c r="B49" i="18"/>
  <c r="B80" i="18" s="1"/>
  <c r="B111" i="18" s="1"/>
  <c r="B142" i="18" s="1"/>
  <c r="A49" i="18"/>
  <c r="B48" i="18"/>
  <c r="B79" i="18" s="1"/>
  <c r="B110" i="18" s="1"/>
  <c r="B141" i="18" s="1"/>
  <c r="A48" i="18"/>
  <c r="B47" i="18"/>
  <c r="B78" i="18" s="1"/>
  <c r="B109" i="18" s="1"/>
  <c r="B140" i="18" s="1"/>
  <c r="A47" i="18"/>
  <c r="B46" i="18"/>
  <c r="B77" i="18" s="1"/>
  <c r="B108" i="18" s="1"/>
  <c r="B139" i="18" s="1"/>
  <c r="A46" i="18"/>
  <c r="B45" i="18"/>
  <c r="B76" i="18" s="1"/>
  <c r="B107" i="18" s="1"/>
  <c r="B138" i="18" s="1"/>
  <c r="A45" i="18"/>
  <c r="B44" i="18"/>
  <c r="B75" i="18" s="1"/>
  <c r="B106" i="18" s="1"/>
  <c r="B137" i="18" s="1"/>
  <c r="A44" i="18"/>
  <c r="B12" i="18"/>
  <c r="B43" i="18" s="1"/>
  <c r="B74" i="18" s="1"/>
  <c r="B105" i="18" s="1"/>
  <c r="B136" i="18" s="1"/>
  <c r="A12" i="18"/>
  <c r="A43" i="18" s="1"/>
  <c r="A75" i="18" l="1"/>
  <c r="A106" i="18" s="1"/>
  <c r="A137" i="18" s="1"/>
  <c r="A79" i="18"/>
  <c r="A110" i="18" s="1"/>
  <c r="A141" i="18" s="1"/>
  <c r="A83" i="18"/>
  <c r="A114" i="18" s="1"/>
  <c r="A145" i="18" s="1"/>
  <c r="A76" i="18"/>
  <c r="A107" i="18" s="1"/>
  <c r="A138" i="18" s="1"/>
  <c r="A80" i="18"/>
  <c r="A111" i="18" s="1"/>
  <c r="A142" i="18" s="1"/>
  <c r="A84" i="18"/>
  <c r="A115" i="18" s="1"/>
  <c r="A146" i="18" s="1"/>
  <c r="A77" i="18"/>
  <c r="A108" i="18" s="1"/>
  <c r="A139" i="18" s="1"/>
  <c r="A81" i="18"/>
  <c r="A112" i="18" s="1"/>
  <c r="A143" i="18" s="1"/>
  <c r="A85" i="18"/>
  <c r="A116" i="18" s="1"/>
  <c r="A147" i="18" s="1"/>
  <c r="A78" i="18"/>
  <c r="A109" i="18" s="1"/>
  <c r="A140" i="18" s="1"/>
  <c r="A74" i="18"/>
  <c r="A105" i="18" s="1"/>
  <c r="A136" i="18" s="1"/>
  <c r="A82" i="18"/>
  <c r="A113" i="18" s="1"/>
  <c r="A144" i="18" s="1"/>
  <c r="A87" i="18"/>
  <c r="A118" i="18" s="1"/>
  <c r="A149" i="18" s="1"/>
  <c r="A98" i="18"/>
  <c r="A129" i="18" s="1"/>
  <c r="A160" i="18" s="1"/>
  <c r="A88" i="18"/>
  <c r="A119" i="18" s="1"/>
  <c r="A150" i="18" s="1"/>
  <c r="A86" i="18"/>
  <c r="A117" i="18" s="1"/>
  <c r="A148" i="18" s="1"/>
  <c r="A96" i="18"/>
  <c r="A127" i="18" s="1"/>
  <c r="A158" i="18" s="1"/>
  <c r="A97" i="18"/>
  <c r="A128" i="18" s="1"/>
  <c r="A159" i="18" s="1"/>
  <c r="G17" i="16"/>
  <c r="F17" i="16"/>
  <c r="E17" i="16"/>
  <c r="D17" i="16"/>
  <c r="C17" i="16"/>
  <c r="A29" i="16"/>
  <c r="A41" i="16" s="1"/>
  <c r="B27" i="16"/>
  <c r="B39" i="16" s="1"/>
  <c r="A27" i="16"/>
  <c r="A39" i="16" s="1"/>
  <c r="B26" i="16"/>
  <c r="B38" i="16" s="1"/>
  <c r="A26" i="16"/>
  <c r="A38" i="16" s="1"/>
  <c r="A24" i="16"/>
  <c r="A36" i="16" s="1"/>
  <c r="B17" i="16"/>
  <c r="B29" i="16" s="1"/>
  <c r="B41" i="16" s="1"/>
  <c r="B17" i="15"/>
  <c r="B29" i="15" s="1"/>
  <c r="B41" i="15" s="1"/>
  <c r="A41" i="15"/>
  <c r="B27" i="15"/>
  <c r="B39" i="15" s="1"/>
  <c r="A39" i="15"/>
  <c r="B26" i="15"/>
  <c r="B38" i="15" s="1"/>
  <c r="A26" i="15"/>
  <c r="A38" i="15" s="1"/>
  <c r="B13" i="15"/>
  <c r="B25" i="15" s="1"/>
  <c r="B37" i="15" s="1"/>
  <c r="A37" i="15"/>
  <c r="A24" i="15"/>
  <c r="A36" i="15" l="1"/>
  <c r="B258" i="13" l="1"/>
  <c r="A258" i="13"/>
  <c r="B257" i="13"/>
  <c r="A257" i="13"/>
  <c r="B256" i="13"/>
  <c r="A256" i="13"/>
  <c r="B255" i="13"/>
  <c r="A255" i="13"/>
  <c r="B254" i="13"/>
  <c r="A254" i="13"/>
  <c r="B253" i="13"/>
  <c r="A253" i="13"/>
  <c r="B252" i="13"/>
  <c r="A252" i="13"/>
  <c r="B251" i="13"/>
  <c r="A251" i="13"/>
  <c r="B249" i="13"/>
  <c r="A249" i="13"/>
  <c r="B248" i="13"/>
  <c r="A248" i="13"/>
  <c r="B247" i="13"/>
  <c r="A247" i="13"/>
  <c r="B246" i="13"/>
  <c r="A246" i="13"/>
  <c r="B245" i="13"/>
  <c r="A245" i="13"/>
  <c r="B244" i="13"/>
  <c r="A244" i="13"/>
  <c r="B497" i="13" l="1"/>
  <c r="B750" i="13" s="1"/>
  <c r="B1003" i="13" s="1"/>
  <c r="B1256" i="13" s="1"/>
  <c r="B499" i="13"/>
  <c r="B501" i="13"/>
  <c r="B504" i="13"/>
  <c r="B506" i="13"/>
  <c r="B508" i="13"/>
  <c r="B761" i="13" s="1"/>
  <c r="B1014" i="13" s="1"/>
  <c r="B1267" i="13" s="1"/>
  <c r="B510" i="13"/>
  <c r="A498" i="13"/>
  <c r="A500" i="13"/>
  <c r="A502" i="13"/>
  <c r="A505" i="13"/>
  <c r="A507" i="13"/>
  <c r="A509" i="13"/>
  <c r="A511" i="13"/>
  <c r="B498" i="13"/>
  <c r="B500" i="13"/>
  <c r="B502" i="13"/>
  <c r="B505" i="13"/>
  <c r="B507" i="13"/>
  <c r="B509" i="13"/>
  <c r="B511" i="13"/>
  <c r="A497" i="13"/>
  <c r="A750" i="13" s="1"/>
  <c r="A1003" i="13" s="1"/>
  <c r="A1256" i="13" s="1"/>
  <c r="A499" i="13"/>
  <c r="A501" i="13"/>
  <c r="A504" i="13"/>
  <c r="A506" i="13"/>
  <c r="A508" i="13"/>
  <c r="A510" i="13"/>
  <c r="G27" i="12"/>
  <c r="F27" i="12"/>
  <c r="E27" i="12"/>
  <c r="D27" i="12"/>
  <c r="C27" i="12"/>
  <c r="A761" i="13" l="1"/>
  <c r="A1014" i="13" s="1"/>
  <c r="A1267" i="13" s="1"/>
  <c r="A752" i="13"/>
  <c r="A1005" i="13" s="1"/>
  <c r="A1258" i="13" s="1"/>
  <c r="B762" i="13"/>
  <c r="B1015" i="13" s="1"/>
  <c r="B1268" i="13" s="1"/>
  <c r="B755" i="13"/>
  <c r="B1008" i="13" s="1"/>
  <c r="B1261" i="13" s="1"/>
  <c r="A755" i="13"/>
  <c r="A1008" i="13" s="1"/>
  <c r="A1261" i="13" s="1"/>
  <c r="B752" i="13"/>
  <c r="B1005" i="13" s="1"/>
  <c r="B1258" i="13" s="1"/>
  <c r="A759" i="13"/>
  <c r="A1012" i="13" s="1"/>
  <c r="A1265" i="13" s="1"/>
  <c r="B760" i="13"/>
  <c r="B1013" i="13" s="1"/>
  <c r="B1266" i="13" s="1"/>
  <c r="B753" i="13"/>
  <c r="B1006" i="13" s="1"/>
  <c r="B1259" i="13" s="1"/>
  <c r="A762" i="13"/>
  <c r="A1015" i="13" s="1"/>
  <c r="A1268" i="13" s="1"/>
  <c r="A753" i="13"/>
  <c r="A1006" i="13" s="1"/>
  <c r="A1259" i="13" s="1"/>
  <c r="B759" i="13"/>
  <c r="B1012" i="13" s="1"/>
  <c r="B1265" i="13" s="1"/>
  <c r="A757" i="13"/>
  <c r="A1010" i="13" s="1"/>
  <c r="A1263" i="13" s="1"/>
  <c r="B764" i="13"/>
  <c r="B1017" i="13" s="1"/>
  <c r="B1270" i="13" s="1"/>
  <c r="B751" i="13"/>
  <c r="B1004" i="13" s="1"/>
  <c r="B1257" i="13" s="1"/>
  <c r="A760" i="13"/>
  <c r="A1013" i="13" s="1"/>
  <c r="A1266" i="13" s="1"/>
  <c r="A751" i="13"/>
  <c r="A1004" i="13" s="1"/>
  <c r="A1257" i="13" s="1"/>
  <c r="B757" i="13"/>
  <c r="B1010" i="13" s="1"/>
  <c r="B1263" i="13" s="1"/>
  <c r="A763" i="13"/>
  <c r="A1016" i="13" s="1"/>
  <c r="A1269" i="13" s="1"/>
  <c r="A754" i="13"/>
  <c r="A1007" i="13" s="1"/>
  <c r="A1260" i="13" s="1"/>
  <c r="B758" i="13"/>
  <c r="B1011" i="13" s="1"/>
  <c r="B1264" i="13" s="1"/>
  <c r="A764" i="13"/>
  <c r="A1017" i="13" s="1"/>
  <c r="A1270" i="13" s="1"/>
  <c r="A758" i="13"/>
  <c r="A1011" i="13" s="1"/>
  <c r="A1264" i="13" s="1"/>
  <c r="B763" i="13"/>
  <c r="B1016" i="13" s="1"/>
  <c r="B1269" i="13" s="1"/>
  <c r="B754" i="13"/>
  <c r="B1007" i="13" s="1"/>
  <c r="B1260" i="13" s="1"/>
  <c r="B12" i="9"/>
  <c r="B43" i="9" s="1"/>
  <c r="B74" i="9" s="1"/>
  <c r="B105" i="9" s="1"/>
  <c r="B136" i="9" s="1"/>
  <c r="A12" i="9"/>
  <c r="A43" i="9" s="1"/>
  <c r="A74" i="9" s="1"/>
  <c r="A105" i="9" s="1"/>
  <c r="A136" i="9" s="1"/>
  <c r="B243" i="4" l="1"/>
  <c r="B242" i="4"/>
  <c r="B241" i="4"/>
  <c r="B240" i="4"/>
  <c r="B239" i="4"/>
  <c r="B238" i="4"/>
  <c r="B237" i="4"/>
  <c r="B236" i="4"/>
  <c r="B235" i="4"/>
  <c r="B234" i="4"/>
  <c r="B233" i="4"/>
  <c r="B232" i="4"/>
  <c r="B231" i="4"/>
  <c r="B230" i="4"/>
  <c r="B229" i="4"/>
  <c r="B228" i="4"/>
  <c r="B227" i="4"/>
  <c r="B226" i="4"/>
  <c r="B225" i="4"/>
  <c r="B224" i="4"/>
  <c r="B223" i="4"/>
  <c r="B222" i="4"/>
  <c r="B221" i="4"/>
  <c r="B220" i="4"/>
  <c r="B219" i="4"/>
  <c r="B218" i="4"/>
  <c r="B217" i="4"/>
  <c r="B216" i="4"/>
  <c r="B215" i="4"/>
  <c r="B214" i="4"/>
  <c r="B213" i="4"/>
  <c r="B212" i="4"/>
  <c r="B211" i="4"/>
  <c r="B210" i="4"/>
  <c r="B209" i="4"/>
  <c r="B208" i="4"/>
  <c r="B207" i="4"/>
  <c r="B206" i="4"/>
  <c r="B205" i="4"/>
  <c r="B204" i="4"/>
  <c r="B203" i="4"/>
  <c r="B202" i="4"/>
  <c r="B201" i="4"/>
  <c r="B200" i="4"/>
  <c r="B199" i="4"/>
  <c r="B198" i="4"/>
  <c r="B197" i="4"/>
  <c r="B196" i="4"/>
  <c r="B195" i="4"/>
  <c r="B194" i="4"/>
  <c r="B193" i="4"/>
  <c r="B192" i="4"/>
  <c r="B191" i="4"/>
  <c r="B190" i="4"/>
  <c r="B189" i="4"/>
  <c r="B188" i="4"/>
  <c r="B187" i="4"/>
  <c r="B186" i="4"/>
  <c r="B185" i="4"/>
  <c r="B184" i="4"/>
  <c r="B183" i="4"/>
  <c r="B182" i="4"/>
  <c r="B181" i="4"/>
  <c r="B180" i="4"/>
  <c r="B179" i="4"/>
  <c r="B178" i="4"/>
  <c r="B177" i="4"/>
  <c r="B176" i="4"/>
  <c r="B175" i="4"/>
  <c r="B174" i="4"/>
  <c r="B173" i="4"/>
  <c r="B172" i="4"/>
  <c r="B171" i="4"/>
  <c r="B170" i="4"/>
  <c r="B169" i="4"/>
  <c r="B168" i="4"/>
  <c r="B167" i="4"/>
  <c r="B166" i="4"/>
  <c r="B165" i="4"/>
  <c r="B164" i="4"/>
  <c r="B163" i="4"/>
  <c r="B162" i="4"/>
  <c r="B161" i="4"/>
  <c r="B160" i="4"/>
  <c r="B159" i="4"/>
  <c r="B158" i="4"/>
  <c r="B157" i="4"/>
  <c r="B156" i="4"/>
  <c r="B155" i="4"/>
  <c r="B154" i="4"/>
  <c r="B153" i="4"/>
  <c r="B152" i="4"/>
  <c r="B151" i="4"/>
  <c r="B150" i="4"/>
  <c r="B149" i="4"/>
  <c r="B148" i="4"/>
  <c r="B147" i="4"/>
  <c r="B146" i="4"/>
  <c r="B145" i="4"/>
  <c r="B144" i="4"/>
  <c r="B143" i="4"/>
  <c r="B142" i="4"/>
  <c r="B141" i="4"/>
  <c r="B140" i="4"/>
  <c r="B139" i="4"/>
  <c r="B138" i="4"/>
  <c r="B137" i="4"/>
  <c r="B136" i="4"/>
  <c r="B135" i="4"/>
  <c r="B134" i="4"/>
  <c r="B133" i="4"/>
  <c r="B132" i="4"/>
  <c r="B131" i="4"/>
  <c r="B130" i="4"/>
  <c r="B129" i="4"/>
  <c r="B128" i="4"/>
  <c r="B127" i="4"/>
  <c r="B126" i="4"/>
  <c r="B125" i="4"/>
  <c r="B124" i="4"/>
  <c r="B123" i="4"/>
  <c r="B122" i="4"/>
  <c r="B121" i="4"/>
  <c r="B120" i="4"/>
  <c r="B119" i="4"/>
  <c r="B118" i="4"/>
  <c r="B117" i="4"/>
  <c r="B116" i="4"/>
  <c r="B115" i="4"/>
  <c r="B114" i="4"/>
  <c r="B113" i="4"/>
  <c r="B112" i="4"/>
  <c r="B111" i="4"/>
  <c r="B110" i="4"/>
  <c r="B109" i="4"/>
  <c r="B108" i="4"/>
  <c r="B107" i="4"/>
  <c r="B106" i="4"/>
  <c r="B105" i="4"/>
  <c r="B104" i="4"/>
  <c r="B103" i="4"/>
  <c r="B102" i="4"/>
  <c r="B101" i="4"/>
  <c r="B100" i="4"/>
  <c r="B99" i="4"/>
  <c r="B98" i="4"/>
  <c r="B97" i="4"/>
  <c r="B96" i="4"/>
  <c r="B95" i="4"/>
  <c r="B94" i="4"/>
  <c r="B93" i="4"/>
  <c r="B92" i="4"/>
  <c r="B91" i="4"/>
  <c r="B90" i="4"/>
  <c r="B89" i="4"/>
  <c r="B88" i="4"/>
  <c r="B87" i="4"/>
  <c r="B86" i="4"/>
  <c r="B85" i="4"/>
  <c r="B84" i="4"/>
  <c r="B83" i="4"/>
  <c r="B82" i="4"/>
  <c r="B81" i="4"/>
  <c r="B80" i="4"/>
  <c r="B79" i="4"/>
  <c r="B78" i="4"/>
  <c r="B77" i="4"/>
  <c r="B76" i="4"/>
  <c r="B75" i="4"/>
  <c r="B74" i="4"/>
  <c r="B73" i="4"/>
  <c r="B72" i="4"/>
  <c r="B71" i="4"/>
  <c r="B70" i="4"/>
  <c r="B69" i="4"/>
  <c r="B68" i="4"/>
  <c r="B67" i="4"/>
  <c r="B66" i="4"/>
  <c r="B65" i="4"/>
  <c r="B64" i="4"/>
  <c r="B63" i="4"/>
  <c r="B62" i="4"/>
  <c r="B61" i="4"/>
  <c r="B60" i="4"/>
  <c r="B59" i="4"/>
  <c r="B58" i="4"/>
  <c r="B57" i="4"/>
  <c r="B56" i="4"/>
  <c r="B55" i="4"/>
  <c r="B54" i="4"/>
  <c r="B53" i="4"/>
  <c r="B52" i="4"/>
  <c r="B51" i="4"/>
  <c r="B50" i="4"/>
  <c r="B49" i="4"/>
  <c r="B48" i="4"/>
  <c r="B47" i="4"/>
  <c r="B46" i="4"/>
  <c r="B45" i="4"/>
  <c r="B44" i="4"/>
  <c r="B43" i="4"/>
  <c r="B42" i="4"/>
  <c r="B41" i="4"/>
  <c r="B40" i="4"/>
  <c r="B39" i="4"/>
  <c r="B38" i="4"/>
  <c r="B37" i="4"/>
  <c r="B36" i="4"/>
  <c r="B35" i="4"/>
  <c r="B34" i="4"/>
  <c r="B33" i="4"/>
  <c r="B32" i="4"/>
  <c r="B31" i="4"/>
  <c r="B30" i="4"/>
  <c r="B29" i="4"/>
  <c r="B28" i="4"/>
  <c r="B27" i="4"/>
  <c r="B26" i="4"/>
  <c r="B25" i="4"/>
  <c r="B24" i="4"/>
  <c r="B23" i="4"/>
  <c r="B22" i="4"/>
  <c r="B21" i="4"/>
  <c r="B20" i="4"/>
  <c r="B19" i="4"/>
  <c r="B18" i="4"/>
  <c r="B17" i="4"/>
  <c r="B16" i="4"/>
  <c r="B15" i="4"/>
  <c r="B14" i="4"/>
  <c r="B13" i="4"/>
  <c r="B12" i="4"/>
  <c r="A51" i="4"/>
  <c r="AO11" i="7" l="1"/>
  <c r="A51" i="17"/>
  <c r="A304" i="17" s="1"/>
  <c r="A557" i="17" s="1"/>
  <c r="A810" i="17" s="1"/>
  <c r="A1063" i="17" s="1"/>
  <c r="A51" i="8"/>
  <c r="B22" i="13"/>
  <c r="B275" i="13" s="1"/>
  <c r="B528" i="13" s="1"/>
  <c r="B34" i="13"/>
  <c r="B287" i="13" s="1"/>
  <c r="B540" i="13" s="1"/>
  <c r="B46" i="13"/>
  <c r="B299" i="13" s="1"/>
  <c r="B552" i="13" s="1"/>
  <c r="B50" i="13"/>
  <c r="B303" i="13" s="1"/>
  <c r="B556" i="13" s="1"/>
  <c r="B62" i="13"/>
  <c r="B315" i="13" s="1"/>
  <c r="B568" i="13" s="1"/>
  <c r="B74" i="13"/>
  <c r="B327" i="13" s="1"/>
  <c r="B580" i="13" s="1"/>
  <c r="B86" i="13"/>
  <c r="B339" i="13" s="1"/>
  <c r="B592" i="13" s="1"/>
  <c r="B98" i="13"/>
  <c r="B351" i="13" s="1"/>
  <c r="B604" i="13" s="1"/>
  <c r="B110" i="13"/>
  <c r="B363" i="13" s="1"/>
  <c r="B616" i="13" s="1"/>
  <c r="B122" i="13"/>
  <c r="B375" i="13" s="1"/>
  <c r="B628" i="13" s="1"/>
  <c r="B134" i="13"/>
  <c r="B387" i="13" s="1"/>
  <c r="B640" i="13" s="1"/>
  <c r="B146" i="13"/>
  <c r="B399" i="13" s="1"/>
  <c r="B652" i="13" s="1"/>
  <c r="B158" i="13"/>
  <c r="B411" i="13" s="1"/>
  <c r="B664" i="13" s="1"/>
  <c r="B166" i="13"/>
  <c r="B419" i="13" s="1"/>
  <c r="B672" i="13" s="1"/>
  <c r="B178" i="13"/>
  <c r="B431" i="13" s="1"/>
  <c r="B684" i="13" s="1"/>
  <c r="B190" i="13"/>
  <c r="B443" i="13" s="1"/>
  <c r="B696" i="13" s="1"/>
  <c r="B202" i="13"/>
  <c r="B455" i="13" s="1"/>
  <c r="B708" i="13" s="1"/>
  <c r="B214" i="13"/>
  <c r="B467" i="13" s="1"/>
  <c r="B720" i="13" s="1"/>
  <c r="B226" i="13"/>
  <c r="B479" i="13" s="1"/>
  <c r="B732" i="13" s="1"/>
  <c r="B238" i="13"/>
  <c r="B491" i="13" s="1"/>
  <c r="B15" i="13"/>
  <c r="B268" i="13" s="1"/>
  <c r="B521" i="13" s="1"/>
  <c r="B19" i="13"/>
  <c r="B272" i="13" s="1"/>
  <c r="B525" i="13" s="1"/>
  <c r="B23" i="13"/>
  <c r="B276" i="13" s="1"/>
  <c r="B529" i="13" s="1"/>
  <c r="B27" i="13"/>
  <c r="B280" i="13" s="1"/>
  <c r="B533" i="13" s="1"/>
  <c r="B31" i="13"/>
  <c r="B284" i="13" s="1"/>
  <c r="B537" i="13" s="1"/>
  <c r="B35" i="13"/>
  <c r="B288" i="13" s="1"/>
  <c r="B541" i="13" s="1"/>
  <c r="B39" i="13"/>
  <c r="B292" i="13" s="1"/>
  <c r="B545" i="13" s="1"/>
  <c r="B43" i="13"/>
  <c r="B296" i="13" s="1"/>
  <c r="B549" i="13" s="1"/>
  <c r="B47" i="13"/>
  <c r="B300" i="13" s="1"/>
  <c r="B553" i="13" s="1"/>
  <c r="B51" i="13"/>
  <c r="B304" i="13" s="1"/>
  <c r="B557" i="13" s="1"/>
  <c r="B55" i="13"/>
  <c r="B308" i="13" s="1"/>
  <c r="B561" i="13" s="1"/>
  <c r="B59" i="13"/>
  <c r="B312" i="13" s="1"/>
  <c r="B565" i="13" s="1"/>
  <c r="B63" i="13"/>
  <c r="B316" i="13" s="1"/>
  <c r="B569" i="13" s="1"/>
  <c r="B67" i="13"/>
  <c r="B320" i="13" s="1"/>
  <c r="B573" i="13" s="1"/>
  <c r="B71" i="13"/>
  <c r="B324" i="13" s="1"/>
  <c r="B577" i="13" s="1"/>
  <c r="B75" i="13"/>
  <c r="B328" i="13" s="1"/>
  <c r="B581" i="13" s="1"/>
  <c r="B79" i="13"/>
  <c r="B332" i="13" s="1"/>
  <c r="B585" i="13" s="1"/>
  <c r="B83" i="13"/>
  <c r="B336" i="13" s="1"/>
  <c r="B589" i="13" s="1"/>
  <c r="B87" i="13"/>
  <c r="B340" i="13" s="1"/>
  <c r="B593" i="13" s="1"/>
  <c r="B91" i="13"/>
  <c r="B344" i="13" s="1"/>
  <c r="B597" i="13" s="1"/>
  <c r="B95" i="13"/>
  <c r="B348" i="13" s="1"/>
  <c r="B601" i="13" s="1"/>
  <c r="B99" i="13"/>
  <c r="B352" i="13" s="1"/>
  <c r="B605" i="13" s="1"/>
  <c r="B103" i="13"/>
  <c r="B356" i="13" s="1"/>
  <c r="B609" i="13" s="1"/>
  <c r="B107" i="13"/>
  <c r="B360" i="13" s="1"/>
  <c r="B613" i="13" s="1"/>
  <c r="B111" i="13"/>
  <c r="B364" i="13" s="1"/>
  <c r="B617" i="13" s="1"/>
  <c r="B115" i="13"/>
  <c r="B368" i="13" s="1"/>
  <c r="B621" i="13" s="1"/>
  <c r="B119" i="13"/>
  <c r="B372" i="13" s="1"/>
  <c r="B625" i="13" s="1"/>
  <c r="B123" i="13"/>
  <c r="B376" i="13" s="1"/>
  <c r="B629" i="13" s="1"/>
  <c r="B127" i="13"/>
  <c r="B380" i="13" s="1"/>
  <c r="B633" i="13" s="1"/>
  <c r="B131" i="13"/>
  <c r="B384" i="13" s="1"/>
  <c r="B637" i="13" s="1"/>
  <c r="B135" i="13"/>
  <c r="B388" i="13" s="1"/>
  <c r="B641" i="13" s="1"/>
  <c r="B139" i="13"/>
  <c r="B392" i="13" s="1"/>
  <c r="B645" i="13" s="1"/>
  <c r="B143" i="13"/>
  <c r="B396" i="13" s="1"/>
  <c r="B649" i="13" s="1"/>
  <c r="B147" i="13"/>
  <c r="B400" i="13" s="1"/>
  <c r="B653" i="13" s="1"/>
  <c r="B151" i="13"/>
  <c r="B404" i="13" s="1"/>
  <c r="B657" i="13" s="1"/>
  <c r="B155" i="13"/>
  <c r="B408" i="13" s="1"/>
  <c r="B661" i="13" s="1"/>
  <c r="B159" i="13"/>
  <c r="B412" i="13" s="1"/>
  <c r="B665" i="13" s="1"/>
  <c r="B163" i="13"/>
  <c r="B416" i="13" s="1"/>
  <c r="B669" i="13" s="1"/>
  <c r="B167" i="13"/>
  <c r="B420" i="13" s="1"/>
  <c r="B673" i="13" s="1"/>
  <c r="B171" i="13"/>
  <c r="B424" i="13" s="1"/>
  <c r="B677" i="13" s="1"/>
  <c r="B175" i="13"/>
  <c r="B428" i="13" s="1"/>
  <c r="B681" i="13" s="1"/>
  <c r="B179" i="13"/>
  <c r="B432" i="13" s="1"/>
  <c r="B685" i="13" s="1"/>
  <c r="B183" i="13"/>
  <c r="B436" i="13" s="1"/>
  <c r="B689" i="13" s="1"/>
  <c r="B187" i="13"/>
  <c r="B440" i="13" s="1"/>
  <c r="B693" i="13" s="1"/>
  <c r="B191" i="13"/>
  <c r="B444" i="13" s="1"/>
  <c r="B697" i="13" s="1"/>
  <c r="B195" i="13"/>
  <c r="B448" i="13" s="1"/>
  <c r="B701" i="13" s="1"/>
  <c r="B199" i="13"/>
  <c r="B452" i="13" s="1"/>
  <c r="B705" i="13" s="1"/>
  <c r="B203" i="13"/>
  <c r="B456" i="13" s="1"/>
  <c r="B709" i="13" s="1"/>
  <c r="B207" i="13"/>
  <c r="B460" i="13" s="1"/>
  <c r="B713" i="13" s="1"/>
  <c r="B211" i="13"/>
  <c r="B464" i="13" s="1"/>
  <c r="B717" i="13" s="1"/>
  <c r="B215" i="13"/>
  <c r="B468" i="13" s="1"/>
  <c r="B721" i="13" s="1"/>
  <c r="B219" i="13"/>
  <c r="B472" i="13" s="1"/>
  <c r="B725" i="13" s="1"/>
  <c r="B223" i="13"/>
  <c r="B476" i="13" s="1"/>
  <c r="B729" i="13" s="1"/>
  <c r="B227" i="13"/>
  <c r="B480" i="13" s="1"/>
  <c r="B733" i="13" s="1"/>
  <c r="B231" i="13"/>
  <c r="B484" i="13" s="1"/>
  <c r="B737" i="13" s="1"/>
  <c r="B235" i="13"/>
  <c r="B488" i="13" s="1"/>
  <c r="B239" i="13"/>
  <c r="B492" i="13" s="1"/>
  <c r="B243" i="13"/>
  <c r="B496" i="13" s="1"/>
  <c r="B18" i="13"/>
  <c r="B271" i="13" s="1"/>
  <c r="B524" i="13" s="1"/>
  <c r="B30" i="13"/>
  <c r="B283" i="13" s="1"/>
  <c r="B536" i="13" s="1"/>
  <c r="B42" i="13"/>
  <c r="B295" i="13" s="1"/>
  <c r="B548" i="13" s="1"/>
  <c r="B54" i="13"/>
  <c r="B307" i="13" s="1"/>
  <c r="B560" i="13" s="1"/>
  <c r="B66" i="13"/>
  <c r="B319" i="13" s="1"/>
  <c r="B572" i="13" s="1"/>
  <c r="B78" i="13"/>
  <c r="B331" i="13" s="1"/>
  <c r="B584" i="13" s="1"/>
  <c r="B90" i="13"/>
  <c r="B343" i="13" s="1"/>
  <c r="B596" i="13" s="1"/>
  <c r="B102" i="13"/>
  <c r="B355" i="13" s="1"/>
  <c r="B608" i="13" s="1"/>
  <c r="B114" i="13"/>
  <c r="B367" i="13" s="1"/>
  <c r="B620" i="13" s="1"/>
  <c r="B126" i="13"/>
  <c r="B379" i="13" s="1"/>
  <c r="B632" i="13" s="1"/>
  <c r="B142" i="13"/>
  <c r="B395" i="13" s="1"/>
  <c r="B648" i="13" s="1"/>
  <c r="B154" i="13"/>
  <c r="B407" i="13" s="1"/>
  <c r="B660" i="13" s="1"/>
  <c r="B170" i="13"/>
  <c r="B423" i="13" s="1"/>
  <c r="B676" i="13" s="1"/>
  <c r="B182" i="13"/>
  <c r="B435" i="13" s="1"/>
  <c r="B688" i="13" s="1"/>
  <c r="B194" i="13"/>
  <c r="B447" i="13" s="1"/>
  <c r="B700" i="13" s="1"/>
  <c r="B206" i="13"/>
  <c r="B459" i="13" s="1"/>
  <c r="B712" i="13" s="1"/>
  <c r="B218" i="13"/>
  <c r="B471" i="13" s="1"/>
  <c r="B724" i="13" s="1"/>
  <c r="B230" i="13"/>
  <c r="B483" i="13" s="1"/>
  <c r="B736" i="13" s="1"/>
  <c r="B12" i="17"/>
  <c r="B12" i="15"/>
  <c r="B24" i="15" s="1"/>
  <c r="B36" i="15" s="1"/>
  <c r="B12" i="16"/>
  <c r="B24" i="16" s="1"/>
  <c r="B36" i="16" s="1"/>
  <c r="B12" i="13"/>
  <c r="B265" i="13" s="1"/>
  <c r="B518" i="13" s="1"/>
  <c r="B771" i="13" s="1"/>
  <c r="B1024" i="13" s="1"/>
  <c r="B16" i="13"/>
  <c r="B269" i="13" s="1"/>
  <c r="B522" i="13" s="1"/>
  <c r="B20" i="13"/>
  <c r="B273" i="13" s="1"/>
  <c r="B526" i="13" s="1"/>
  <c r="B24" i="13"/>
  <c r="B277" i="13" s="1"/>
  <c r="B530" i="13" s="1"/>
  <c r="B28" i="13"/>
  <c r="B281" i="13" s="1"/>
  <c r="B534" i="13" s="1"/>
  <c r="B32" i="13"/>
  <c r="B285" i="13" s="1"/>
  <c r="B538" i="13" s="1"/>
  <c r="B36" i="13"/>
  <c r="B289" i="13" s="1"/>
  <c r="B542" i="13" s="1"/>
  <c r="B40" i="13"/>
  <c r="B293" i="13" s="1"/>
  <c r="B546" i="13" s="1"/>
  <c r="B44" i="13"/>
  <c r="B297" i="13" s="1"/>
  <c r="B550" i="13" s="1"/>
  <c r="B48" i="13"/>
  <c r="B301" i="13" s="1"/>
  <c r="B554" i="13" s="1"/>
  <c r="B52" i="13"/>
  <c r="B305" i="13" s="1"/>
  <c r="B558" i="13" s="1"/>
  <c r="B56" i="13"/>
  <c r="B309" i="13" s="1"/>
  <c r="B562" i="13" s="1"/>
  <c r="B60" i="13"/>
  <c r="B313" i="13" s="1"/>
  <c r="B566" i="13" s="1"/>
  <c r="B64" i="13"/>
  <c r="B317" i="13" s="1"/>
  <c r="B570" i="13" s="1"/>
  <c r="B68" i="13"/>
  <c r="B321" i="13" s="1"/>
  <c r="B574" i="13" s="1"/>
  <c r="B72" i="13"/>
  <c r="B325" i="13" s="1"/>
  <c r="B578" i="13" s="1"/>
  <c r="B76" i="13"/>
  <c r="B329" i="13" s="1"/>
  <c r="B582" i="13" s="1"/>
  <c r="B80" i="13"/>
  <c r="B333" i="13" s="1"/>
  <c r="B586" i="13" s="1"/>
  <c r="B84" i="13"/>
  <c r="B337" i="13" s="1"/>
  <c r="B590" i="13" s="1"/>
  <c r="B88" i="13"/>
  <c r="B341" i="13" s="1"/>
  <c r="B594" i="13" s="1"/>
  <c r="B92" i="13"/>
  <c r="B345" i="13" s="1"/>
  <c r="B598" i="13" s="1"/>
  <c r="B96" i="13"/>
  <c r="B349" i="13" s="1"/>
  <c r="B602" i="13" s="1"/>
  <c r="B100" i="13"/>
  <c r="B353" i="13" s="1"/>
  <c r="B606" i="13" s="1"/>
  <c r="B104" i="13"/>
  <c r="B357" i="13" s="1"/>
  <c r="B610" i="13" s="1"/>
  <c r="B108" i="13"/>
  <c r="B361" i="13" s="1"/>
  <c r="B614" i="13" s="1"/>
  <c r="B112" i="13"/>
  <c r="B365" i="13" s="1"/>
  <c r="B618" i="13" s="1"/>
  <c r="B116" i="13"/>
  <c r="B369" i="13" s="1"/>
  <c r="B622" i="13" s="1"/>
  <c r="B120" i="13"/>
  <c r="B373" i="13" s="1"/>
  <c r="B626" i="13" s="1"/>
  <c r="B124" i="13"/>
  <c r="B377" i="13" s="1"/>
  <c r="B630" i="13" s="1"/>
  <c r="B128" i="13"/>
  <c r="B381" i="13" s="1"/>
  <c r="B634" i="13" s="1"/>
  <c r="B132" i="13"/>
  <c r="B385" i="13" s="1"/>
  <c r="B638" i="13" s="1"/>
  <c r="B136" i="13"/>
  <c r="B389" i="13" s="1"/>
  <c r="B642" i="13" s="1"/>
  <c r="B140" i="13"/>
  <c r="B393" i="13" s="1"/>
  <c r="B646" i="13" s="1"/>
  <c r="B144" i="13"/>
  <c r="B397" i="13" s="1"/>
  <c r="B650" i="13" s="1"/>
  <c r="B148" i="13"/>
  <c r="B401" i="13" s="1"/>
  <c r="B654" i="13" s="1"/>
  <c r="B152" i="13"/>
  <c r="B405" i="13" s="1"/>
  <c r="B658" i="13" s="1"/>
  <c r="B156" i="13"/>
  <c r="B409" i="13" s="1"/>
  <c r="B662" i="13" s="1"/>
  <c r="B160" i="13"/>
  <c r="B413" i="13" s="1"/>
  <c r="B666" i="13" s="1"/>
  <c r="B164" i="13"/>
  <c r="B417" i="13" s="1"/>
  <c r="B670" i="13" s="1"/>
  <c r="B168" i="13"/>
  <c r="B421" i="13" s="1"/>
  <c r="B674" i="13" s="1"/>
  <c r="B172" i="13"/>
  <c r="B425" i="13" s="1"/>
  <c r="B678" i="13" s="1"/>
  <c r="B176" i="13"/>
  <c r="B429" i="13" s="1"/>
  <c r="B682" i="13" s="1"/>
  <c r="B180" i="13"/>
  <c r="B433" i="13" s="1"/>
  <c r="B686" i="13" s="1"/>
  <c r="B184" i="13"/>
  <c r="B437" i="13" s="1"/>
  <c r="B690" i="13" s="1"/>
  <c r="B188" i="13"/>
  <c r="B441" i="13" s="1"/>
  <c r="B694" i="13" s="1"/>
  <c r="B192" i="13"/>
  <c r="B445" i="13" s="1"/>
  <c r="B698" i="13" s="1"/>
  <c r="B196" i="13"/>
  <c r="B449" i="13" s="1"/>
  <c r="B702" i="13" s="1"/>
  <c r="B200" i="13"/>
  <c r="B453" i="13" s="1"/>
  <c r="B706" i="13" s="1"/>
  <c r="B204" i="13"/>
  <c r="B457" i="13" s="1"/>
  <c r="B710" i="13" s="1"/>
  <c r="B208" i="13"/>
  <c r="B461" i="13" s="1"/>
  <c r="B714" i="13" s="1"/>
  <c r="B212" i="13"/>
  <c r="B465" i="13" s="1"/>
  <c r="B718" i="13" s="1"/>
  <c r="B216" i="13"/>
  <c r="B469" i="13" s="1"/>
  <c r="B722" i="13" s="1"/>
  <c r="B220" i="13"/>
  <c r="B473" i="13" s="1"/>
  <c r="B726" i="13" s="1"/>
  <c r="B224" i="13"/>
  <c r="B477" i="13" s="1"/>
  <c r="B730" i="13" s="1"/>
  <c r="B228" i="13"/>
  <c r="B481" i="13" s="1"/>
  <c r="B734" i="13" s="1"/>
  <c r="B232" i="13"/>
  <c r="B485" i="13" s="1"/>
  <c r="B236" i="13"/>
  <c r="B489" i="13" s="1"/>
  <c r="B240" i="13"/>
  <c r="B493" i="13" s="1"/>
  <c r="B14" i="13"/>
  <c r="B267" i="13" s="1"/>
  <c r="B520" i="13" s="1"/>
  <c r="B26" i="13"/>
  <c r="B279" i="13" s="1"/>
  <c r="B532" i="13" s="1"/>
  <c r="B38" i="13"/>
  <c r="B291" i="13" s="1"/>
  <c r="B544" i="13" s="1"/>
  <c r="B58" i="13"/>
  <c r="B311" i="13" s="1"/>
  <c r="B564" i="13" s="1"/>
  <c r="B70" i="13"/>
  <c r="B323" i="13" s="1"/>
  <c r="B576" i="13" s="1"/>
  <c r="B82" i="13"/>
  <c r="B335" i="13" s="1"/>
  <c r="B588" i="13" s="1"/>
  <c r="B94" i="13"/>
  <c r="B347" i="13" s="1"/>
  <c r="B600" i="13" s="1"/>
  <c r="B106" i="13"/>
  <c r="B359" i="13" s="1"/>
  <c r="B612" i="13" s="1"/>
  <c r="B118" i="13"/>
  <c r="B371" i="13" s="1"/>
  <c r="B624" i="13" s="1"/>
  <c r="B130" i="13"/>
  <c r="B383" i="13" s="1"/>
  <c r="B636" i="13" s="1"/>
  <c r="B138" i="13"/>
  <c r="B391" i="13" s="1"/>
  <c r="B644" i="13" s="1"/>
  <c r="B150" i="13"/>
  <c r="B403" i="13" s="1"/>
  <c r="B656" i="13" s="1"/>
  <c r="B162" i="13"/>
  <c r="B415" i="13" s="1"/>
  <c r="B668" i="13" s="1"/>
  <c r="B174" i="13"/>
  <c r="B427" i="13" s="1"/>
  <c r="B680" i="13" s="1"/>
  <c r="B186" i="13"/>
  <c r="B439" i="13" s="1"/>
  <c r="B692" i="13" s="1"/>
  <c r="B198" i="13"/>
  <c r="B451" i="13" s="1"/>
  <c r="B704" i="13" s="1"/>
  <c r="B210" i="13"/>
  <c r="B463" i="13" s="1"/>
  <c r="B716" i="13" s="1"/>
  <c r="B222" i="13"/>
  <c r="B475" i="13" s="1"/>
  <c r="B728" i="13" s="1"/>
  <c r="B234" i="13"/>
  <c r="B487" i="13" s="1"/>
  <c r="B242" i="13"/>
  <c r="B495" i="13" s="1"/>
  <c r="B13" i="17"/>
  <c r="B13" i="13"/>
  <c r="B266" i="13" s="1"/>
  <c r="B519" i="13" s="1"/>
  <c r="B772" i="13" s="1"/>
  <c r="B1025" i="13" s="1"/>
  <c r="B17" i="13"/>
  <c r="B270" i="13" s="1"/>
  <c r="B523" i="13" s="1"/>
  <c r="B21" i="13"/>
  <c r="B274" i="13" s="1"/>
  <c r="B527" i="13" s="1"/>
  <c r="B25" i="13"/>
  <c r="B278" i="13" s="1"/>
  <c r="B531" i="13" s="1"/>
  <c r="B29" i="13"/>
  <c r="B282" i="13" s="1"/>
  <c r="B535" i="13" s="1"/>
  <c r="B33" i="13"/>
  <c r="B286" i="13" s="1"/>
  <c r="B539" i="13" s="1"/>
  <c r="B37" i="13"/>
  <c r="B290" i="13" s="1"/>
  <c r="B543" i="13" s="1"/>
  <c r="B41" i="13"/>
  <c r="B294" i="13" s="1"/>
  <c r="B547" i="13" s="1"/>
  <c r="B45" i="13"/>
  <c r="B298" i="13" s="1"/>
  <c r="B551" i="13" s="1"/>
  <c r="B49" i="13"/>
  <c r="B302" i="13" s="1"/>
  <c r="B555" i="13" s="1"/>
  <c r="B53" i="13"/>
  <c r="B306" i="13" s="1"/>
  <c r="B559" i="13" s="1"/>
  <c r="B57" i="13"/>
  <c r="B310" i="13" s="1"/>
  <c r="B563" i="13" s="1"/>
  <c r="B61" i="13"/>
  <c r="B314" i="13" s="1"/>
  <c r="B567" i="13" s="1"/>
  <c r="B65" i="13"/>
  <c r="B318" i="13" s="1"/>
  <c r="B571" i="13" s="1"/>
  <c r="B69" i="13"/>
  <c r="B322" i="13" s="1"/>
  <c r="B575" i="13" s="1"/>
  <c r="B73" i="13"/>
  <c r="B326" i="13" s="1"/>
  <c r="B579" i="13" s="1"/>
  <c r="B77" i="13"/>
  <c r="B330" i="13" s="1"/>
  <c r="B583" i="13" s="1"/>
  <c r="B81" i="13"/>
  <c r="B334" i="13" s="1"/>
  <c r="B587" i="13" s="1"/>
  <c r="B85" i="13"/>
  <c r="B338" i="13" s="1"/>
  <c r="B591" i="13" s="1"/>
  <c r="B89" i="13"/>
  <c r="B342" i="13" s="1"/>
  <c r="B595" i="13" s="1"/>
  <c r="B93" i="13"/>
  <c r="B346" i="13" s="1"/>
  <c r="B599" i="13" s="1"/>
  <c r="B97" i="13"/>
  <c r="B350" i="13" s="1"/>
  <c r="B603" i="13" s="1"/>
  <c r="B101" i="13"/>
  <c r="B354" i="13" s="1"/>
  <c r="B607" i="13" s="1"/>
  <c r="B105" i="13"/>
  <c r="B358" i="13" s="1"/>
  <c r="B611" i="13" s="1"/>
  <c r="B109" i="13"/>
  <c r="B362" i="13" s="1"/>
  <c r="B615" i="13" s="1"/>
  <c r="B113" i="13"/>
  <c r="B366" i="13" s="1"/>
  <c r="B619" i="13" s="1"/>
  <c r="B117" i="13"/>
  <c r="B370" i="13" s="1"/>
  <c r="B623" i="13" s="1"/>
  <c r="B121" i="13"/>
  <c r="B374" i="13" s="1"/>
  <c r="B627" i="13" s="1"/>
  <c r="B125" i="13"/>
  <c r="B378" i="13" s="1"/>
  <c r="B631" i="13" s="1"/>
  <c r="B129" i="13"/>
  <c r="B382" i="13" s="1"/>
  <c r="B635" i="13" s="1"/>
  <c r="B133" i="13"/>
  <c r="B386" i="13" s="1"/>
  <c r="B639" i="13" s="1"/>
  <c r="B137" i="13"/>
  <c r="B390" i="13" s="1"/>
  <c r="B643" i="13" s="1"/>
  <c r="B141" i="13"/>
  <c r="B394" i="13" s="1"/>
  <c r="B647" i="13" s="1"/>
  <c r="B145" i="13"/>
  <c r="B398" i="13" s="1"/>
  <c r="B651" i="13" s="1"/>
  <c r="B149" i="13"/>
  <c r="B402" i="13" s="1"/>
  <c r="B655" i="13" s="1"/>
  <c r="B153" i="13"/>
  <c r="B406" i="13" s="1"/>
  <c r="B659" i="13" s="1"/>
  <c r="B157" i="13"/>
  <c r="B410" i="13" s="1"/>
  <c r="B663" i="13" s="1"/>
  <c r="B161" i="13"/>
  <c r="B414" i="13" s="1"/>
  <c r="B667" i="13" s="1"/>
  <c r="B165" i="13"/>
  <c r="B418" i="13" s="1"/>
  <c r="B671" i="13" s="1"/>
  <c r="B169" i="13"/>
  <c r="B422" i="13" s="1"/>
  <c r="B675" i="13" s="1"/>
  <c r="B173" i="13"/>
  <c r="B426" i="13" s="1"/>
  <c r="B679" i="13" s="1"/>
  <c r="B177" i="13"/>
  <c r="B430" i="13" s="1"/>
  <c r="B683" i="13" s="1"/>
  <c r="B181" i="13"/>
  <c r="B434" i="13" s="1"/>
  <c r="B687" i="13" s="1"/>
  <c r="B185" i="13"/>
  <c r="B438" i="13" s="1"/>
  <c r="B691" i="13" s="1"/>
  <c r="B189" i="13"/>
  <c r="B442" i="13" s="1"/>
  <c r="B695" i="13" s="1"/>
  <c r="B193" i="13"/>
  <c r="B446" i="13" s="1"/>
  <c r="B699" i="13" s="1"/>
  <c r="B197" i="13"/>
  <c r="B450" i="13" s="1"/>
  <c r="B703" i="13" s="1"/>
  <c r="B201" i="13"/>
  <c r="B454" i="13" s="1"/>
  <c r="B707" i="13" s="1"/>
  <c r="B205" i="13"/>
  <c r="B458" i="13" s="1"/>
  <c r="B711" i="13" s="1"/>
  <c r="B209" i="13"/>
  <c r="B462" i="13" s="1"/>
  <c r="B715" i="13" s="1"/>
  <c r="B213" i="13"/>
  <c r="B466" i="13" s="1"/>
  <c r="B719" i="13" s="1"/>
  <c r="B217" i="13"/>
  <c r="B470" i="13" s="1"/>
  <c r="B723" i="13" s="1"/>
  <c r="B221" i="13"/>
  <c r="B474" i="13" s="1"/>
  <c r="B727" i="13" s="1"/>
  <c r="B225" i="13"/>
  <c r="B478" i="13" s="1"/>
  <c r="B731" i="13" s="1"/>
  <c r="B229" i="13"/>
  <c r="B482" i="13" s="1"/>
  <c r="B735" i="13" s="1"/>
  <c r="B233" i="13"/>
  <c r="B486" i="13" s="1"/>
  <c r="B237" i="13"/>
  <c r="B490" i="13" s="1"/>
  <c r="B241" i="13"/>
  <c r="B494" i="13" s="1"/>
  <c r="A51" i="13"/>
  <c r="A304" i="13" s="1"/>
  <c r="A557" i="13" s="1"/>
  <c r="A19" i="4"/>
  <c r="A83" i="4"/>
  <c r="A43" i="4"/>
  <c r="A75" i="4"/>
  <c r="A16" i="4"/>
  <c r="A24" i="4"/>
  <c r="A32" i="4"/>
  <c r="A40" i="4"/>
  <c r="A48" i="4"/>
  <c r="A56" i="4"/>
  <c r="A64" i="4"/>
  <c r="A72" i="4"/>
  <c r="A80" i="4"/>
  <c r="A88" i="4"/>
  <c r="A96" i="4"/>
  <c r="A104" i="4"/>
  <c r="A108" i="4"/>
  <c r="A120" i="4"/>
  <c r="A128" i="4"/>
  <c r="A136" i="4"/>
  <c r="A144" i="4"/>
  <c r="A152" i="4"/>
  <c r="A156" i="4"/>
  <c r="A164" i="4"/>
  <c r="A176" i="4"/>
  <c r="A184" i="4"/>
  <c r="A192" i="4"/>
  <c r="A200" i="4"/>
  <c r="A208" i="4"/>
  <c r="A220" i="4"/>
  <c r="A228" i="4"/>
  <c r="A232" i="4"/>
  <c r="A240" i="4"/>
  <c r="A12" i="4"/>
  <c r="A20" i="4"/>
  <c r="A28" i="4"/>
  <c r="A36" i="4"/>
  <c r="A44" i="4"/>
  <c r="A52" i="4"/>
  <c r="A60" i="4"/>
  <c r="A68" i="4"/>
  <c r="A76" i="4"/>
  <c r="A84" i="4"/>
  <c r="A92" i="4"/>
  <c r="A100" i="4"/>
  <c r="A112" i="4"/>
  <c r="A116" i="4"/>
  <c r="A124" i="4"/>
  <c r="A132" i="4"/>
  <c r="A140" i="4"/>
  <c r="A148" i="4"/>
  <c r="A160" i="4"/>
  <c r="A168" i="4"/>
  <c r="A172" i="4"/>
  <c r="A180" i="4"/>
  <c r="A188" i="4"/>
  <c r="A196" i="4"/>
  <c r="A204" i="4"/>
  <c r="A212" i="4"/>
  <c r="A216" i="4"/>
  <c r="A224" i="4"/>
  <c r="A236" i="4"/>
  <c r="A17" i="4"/>
  <c r="A37" i="4"/>
  <c r="A53" i="4"/>
  <c r="A57" i="4"/>
  <c r="A69" i="4"/>
  <c r="A85" i="4"/>
  <c r="A101" i="4"/>
  <c r="A105" i="4"/>
  <c r="A121" i="4"/>
  <c r="A129" i="4"/>
  <c r="A149" i="4"/>
  <c r="A161" i="4"/>
  <c r="A173" i="4"/>
  <c r="A185" i="4"/>
  <c r="A197" i="4"/>
  <c r="A217" i="4"/>
  <c r="A229" i="4"/>
  <c r="A241" i="4"/>
  <c r="A13" i="4"/>
  <c r="A25" i="4"/>
  <c r="A33" i="4"/>
  <c r="A45" i="4"/>
  <c r="A61" i="4"/>
  <c r="A73" i="4"/>
  <c r="A81" i="4"/>
  <c r="A93" i="4"/>
  <c r="A109" i="4"/>
  <c r="A117" i="4"/>
  <c r="A133" i="4"/>
  <c r="A141" i="4"/>
  <c r="A153" i="4"/>
  <c r="A169" i="4"/>
  <c r="A181" i="4"/>
  <c r="A193" i="4"/>
  <c r="A205" i="4"/>
  <c r="A213" i="4"/>
  <c r="A225" i="4"/>
  <c r="A237" i="4"/>
  <c r="A14" i="4"/>
  <c r="A18" i="4"/>
  <c r="A22" i="4"/>
  <c r="A26" i="4"/>
  <c r="A30" i="4"/>
  <c r="A34" i="4"/>
  <c r="A38" i="4"/>
  <c r="A42" i="4"/>
  <c r="A46" i="4"/>
  <c r="A50" i="4"/>
  <c r="A54" i="4"/>
  <c r="A58" i="4"/>
  <c r="A62" i="4"/>
  <c r="A66" i="4"/>
  <c r="A70" i="4"/>
  <c r="A74" i="4"/>
  <c r="A78" i="4"/>
  <c r="A82" i="4"/>
  <c r="A86" i="4"/>
  <c r="A90" i="4"/>
  <c r="A94" i="4"/>
  <c r="A98" i="4"/>
  <c r="A102" i="4"/>
  <c r="A106" i="4"/>
  <c r="A110" i="4"/>
  <c r="A114" i="4"/>
  <c r="A118" i="4"/>
  <c r="A122" i="4"/>
  <c r="A126" i="4"/>
  <c r="A130" i="4"/>
  <c r="A134" i="4"/>
  <c r="A138" i="4"/>
  <c r="A142" i="4"/>
  <c r="A146" i="4"/>
  <c r="A150" i="4"/>
  <c r="A154" i="4"/>
  <c r="A158" i="4"/>
  <c r="A162" i="4"/>
  <c r="A166" i="4"/>
  <c r="A170" i="4"/>
  <c r="A174" i="4"/>
  <c r="A178" i="4"/>
  <c r="A182" i="4"/>
  <c r="A186" i="4"/>
  <c r="A190" i="4"/>
  <c r="A194" i="4"/>
  <c r="A198" i="4"/>
  <c r="A202" i="4"/>
  <c r="A206" i="4"/>
  <c r="A210" i="4"/>
  <c r="A214" i="4"/>
  <c r="A218" i="4"/>
  <c r="A222" i="4"/>
  <c r="A226" i="4"/>
  <c r="A230" i="4"/>
  <c r="A234" i="4"/>
  <c r="A238" i="4"/>
  <c r="A242" i="4"/>
  <c r="A27" i="4"/>
  <c r="A59" i="4"/>
  <c r="A21" i="4"/>
  <c r="A29" i="4"/>
  <c r="A41" i="4"/>
  <c r="A49" i="4"/>
  <c r="A65" i="4"/>
  <c r="A77" i="4"/>
  <c r="A89" i="4"/>
  <c r="A97" i="4"/>
  <c r="A113" i="4"/>
  <c r="A125" i="4"/>
  <c r="A137" i="4"/>
  <c r="A145" i="4"/>
  <c r="A157" i="4"/>
  <c r="A165" i="4"/>
  <c r="A177" i="4"/>
  <c r="A189" i="4"/>
  <c r="A201" i="4"/>
  <c r="A209" i="4"/>
  <c r="A221" i="4"/>
  <c r="A233" i="4"/>
  <c r="A15" i="4"/>
  <c r="A23" i="4"/>
  <c r="A31" i="4"/>
  <c r="A39" i="4"/>
  <c r="A47" i="4"/>
  <c r="A55" i="4"/>
  <c r="A63" i="4"/>
  <c r="A71" i="4"/>
  <c r="A79" i="4"/>
  <c r="A87" i="4"/>
  <c r="A91" i="4"/>
  <c r="A95" i="4"/>
  <c r="A99" i="4"/>
  <c r="A103" i="4"/>
  <c r="A107" i="4"/>
  <c r="A111" i="4"/>
  <c r="A115" i="4"/>
  <c r="A119" i="4"/>
  <c r="A123" i="4"/>
  <c r="A127" i="4"/>
  <c r="A131" i="4"/>
  <c r="A135" i="4"/>
  <c r="A139" i="4"/>
  <c r="A143" i="4"/>
  <c r="A147" i="4"/>
  <c r="A151" i="4"/>
  <c r="A155" i="4"/>
  <c r="A159" i="4"/>
  <c r="A163" i="4"/>
  <c r="A167" i="4"/>
  <c r="A171" i="4"/>
  <c r="A175" i="4"/>
  <c r="A179" i="4"/>
  <c r="A183" i="4"/>
  <c r="A187" i="4"/>
  <c r="A191" i="4"/>
  <c r="A195" i="4"/>
  <c r="A199" i="4"/>
  <c r="A203" i="4"/>
  <c r="A207" i="4"/>
  <c r="A211" i="4"/>
  <c r="A215" i="4"/>
  <c r="A219" i="4"/>
  <c r="A223" i="4"/>
  <c r="A227" i="4"/>
  <c r="A231" i="4"/>
  <c r="A235" i="4"/>
  <c r="A239" i="4"/>
  <c r="A243" i="4"/>
  <c r="A35" i="4"/>
  <c r="A67" i="4"/>
  <c r="HE11" i="7" l="1"/>
  <c r="A223" i="17"/>
  <c r="A476" i="17" s="1"/>
  <c r="A729" i="17" s="1"/>
  <c r="A982" i="17" s="1"/>
  <c r="A1235" i="17" s="1"/>
  <c r="A223" i="8"/>
  <c r="ES11" i="7"/>
  <c r="A159" i="17"/>
  <c r="A412" i="17" s="1"/>
  <c r="A665" i="17" s="1"/>
  <c r="A918" i="17" s="1"/>
  <c r="A1171" i="17" s="1"/>
  <c r="A159" i="8"/>
  <c r="DM11" i="7"/>
  <c r="A127" i="17"/>
  <c r="A380" i="17" s="1"/>
  <c r="A633" i="17" s="1"/>
  <c r="A886" i="17" s="1"/>
  <c r="A1139" i="17" s="1"/>
  <c r="A127" i="8"/>
  <c r="CW11" i="7"/>
  <c r="A111" i="17"/>
  <c r="A364" i="17" s="1"/>
  <c r="A617" i="17" s="1"/>
  <c r="A870" i="17" s="1"/>
  <c r="A1123" i="17" s="1"/>
  <c r="A111" i="8"/>
  <c r="CG11" i="7"/>
  <c r="A95" i="17"/>
  <c r="A348" i="17" s="1"/>
  <c r="A601" i="17" s="1"/>
  <c r="A854" i="17" s="1"/>
  <c r="A1107" i="17" s="1"/>
  <c r="A95" i="8"/>
  <c r="BI11" i="7"/>
  <c r="A71" i="17"/>
  <c r="A324" i="17" s="1"/>
  <c r="A577" i="17" s="1"/>
  <c r="A830" i="17" s="1"/>
  <c r="A1083" i="17" s="1"/>
  <c r="A71" i="8"/>
  <c r="AC11" i="7"/>
  <c r="A39" i="17"/>
  <c r="A292" i="17" s="1"/>
  <c r="A545" i="17" s="1"/>
  <c r="A798" i="17" s="1"/>
  <c r="A1051" i="17" s="1"/>
  <c r="A39" i="8"/>
  <c r="HO11" i="7"/>
  <c r="A233" i="17"/>
  <c r="A486" i="17" s="1"/>
  <c r="A739" i="17" s="1"/>
  <c r="A992" i="17" s="1"/>
  <c r="A1245" i="17" s="1"/>
  <c r="A233" i="8"/>
  <c r="FW11" i="7"/>
  <c r="A189" i="17"/>
  <c r="A442" i="17" s="1"/>
  <c r="A695" i="17" s="1"/>
  <c r="A948" i="17" s="1"/>
  <c r="A1201" i="17" s="1"/>
  <c r="A189" i="8"/>
  <c r="EE11" i="7"/>
  <c r="A145" i="17"/>
  <c r="A398" i="17" s="1"/>
  <c r="A651" i="17" s="1"/>
  <c r="A904" i="17" s="1"/>
  <c r="A1157" i="17" s="1"/>
  <c r="A145" i="8"/>
  <c r="CI11" i="7"/>
  <c r="A97" i="17"/>
  <c r="A350" i="17" s="1"/>
  <c r="A603" i="17" s="1"/>
  <c r="A856" i="17" s="1"/>
  <c r="A1109" i="17" s="1"/>
  <c r="A97" i="8"/>
  <c r="AM11" i="7"/>
  <c r="A49" i="17"/>
  <c r="A302" i="17" s="1"/>
  <c r="A555" i="17" s="1"/>
  <c r="A808" i="17" s="1"/>
  <c r="A1061" i="17" s="1"/>
  <c r="A49" i="8"/>
  <c r="A59" i="17"/>
  <c r="A312" i="17" s="1"/>
  <c r="A565" i="17" s="1"/>
  <c r="A818" i="17" s="1"/>
  <c r="A1071" i="17" s="1"/>
  <c r="AW11" i="7"/>
  <c r="A59" i="8"/>
  <c r="HP11" i="7"/>
  <c r="A234" i="17"/>
  <c r="A487" i="17" s="1"/>
  <c r="A740" i="17" s="1"/>
  <c r="A993" i="17" s="1"/>
  <c r="A1246" i="17" s="1"/>
  <c r="A234" i="8"/>
  <c r="GZ11" i="7"/>
  <c r="A218" i="17"/>
  <c r="A471" i="17" s="1"/>
  <c r="A724" i="17" s="1"/>
  <c r="A977" i="17" s="1"/>
  <c r="A1230" i="17" s="1"/>
  <c r="A218" i="8"/>
  <c r="GJ11" i="7"/>
  <c r="A202" i="17"/>
  <c r="A455" i="17" s="1"/>
  <c r="A708" i="17" s="1"/>
  <c r="A961" i="17" s="1"/>
  <c r="A1214" i="17" s="1"/>
  <c r="A202" i="8"/>
  <c r="FT11" i="7"/>
  <c r="A186" i="17"/>
  <c r="A439" i="17" s="1"/>
  <c r="A692" i="17" s="1"/>
  <c r="A945" i="17" s="1"/>
  <c r="A1198" i="17" s="1"/>
  <c r="A186" i="8"/>
  <c r="FD11" i="7"/>
  <c r="A170" i="17"/>
  <c r="A423" i="17" s="1"/>
  <c r="A676" i="17" s="1"/>
  <c r="A929" i="17" s="1"/>
  <c r="A1182" i="17" s="1"/>
  <c r="A170" i="8"/>
  <c r="EN11" i="7"/>
  <c r="A154" i="17"/>
  <c r="A407" i="17" s="1"/>
  <c r="A660" i="17" s="1"/>
  <c r="A913" i="17" s="1"/>
  <c r="A1166" i="17" s="1"/>
  <c r="A154" i="8"/>
  <c r="DX11" i="7"/>
  <c r="A138" i="17"/>
  <c r="A391" i="17" s="1"/>
  <c r="A644" i="17" s="1"/>
  <c r="A897" i="17" s="1"/>
  <c r="A1150" i="17" s="1"/>
  <c r="A138" i="8"/>
  <c r="DH11" i="7"/>
  <c r="A122" i="17"/>
  <c r="A375" i="17" s="1"/>
  <c r="A628" i="17" s="1"/>
  <c r="A881" i="17" s="1"/>
  <c r="A1134" i="17" s="1"/>
  <c r="A122" i="8"/>
  <c r="CR11" i="7"/>
  <c r="A106" i="17"/>
  <c r="A359" i="17" s="1"/>
  <c r="A612" i="17" s="1"/>
  <c r="A865" i="17" s="1"/>
  <c r="A1118" i="17" s="1"/>
  <c r="A106" i="8"/>
  <c r="CB11" i="7"/>
  <c r="A90" i="17"/>
  <c r="A343" i="17" s="1"/>
  <c r="A596" i="17" s="1"/>
  <c r="A849" i="17" s="1"/>
  <c r="A1102" i="17" s="1"/>
  <c r="A90" i="8"/>
  <c r="BL11" i="7"/>
  <c r="A74" i="17"/>
  <c r="A327" i="17" s="1"/>
  <c r="A580" i="17" s="1"/>
  <c r="A833" i="17" s="1"/>
  <c r="A1086" i="17" s="1"/>
  <c r="A74" i="8"/>
  <c r="AV11" i="7"/>
  <c r="A58" i="17"/>
  <c r="A311" i="17" s="1"/>
  <c r="A564" i="17" s="1"/>
  <c r="A817" i="17" s="1"/>
  <c r="A1070" i="17" s="1"/>
  <c r="A58" i="8"/>
  <c r="AF11" i="7"/>
  <c r="A42" i="17"/>
  <c r="A295" i="17" s="1"/>
  <c r="A548" i="17" s="1"/>
  <c r="A801" i="17" s="1"/>
  <c r="A1054" i="17" s="1"/>
  <c r="A42" i="8"/>
  <c r="P11" i="7"/>
  <c r="A26" i="17"/>
  <c r="A279" i="17" s="1"/>
  <c r="A532" i="17" s="1"/>
  <c r="A785" i="17" s="1"/>
  <c r="A1038" i="17" s="1"/>
  <c r="A26" i="8"/>
  <c r="HS11" i="7"/>
  <c r="A237" i="17"/>
  <c r="A490" i="17" s="1"/>
  <c r="A743" i="17" s="1"/>
  <c r="A996" i="17" s="1"/>
  <c r="A1249" i="17" s="1"/>
  <c r="A237" i="8"/>
  <c r="GA11" i="7"/>
  <c r="A193" i="17"/>
  <c r="A446" i="17" s="1"/>
  <c r="A699" i="17" s="1"/>
  <c r="A952" i="17" s="1"/>
  <c r="A1205" i="17" s="1"/>
  <c r="A193" i="8"/>
  <c r="EA11" i="7"/>
  <c r="A141" i="17"/>
  <c r="A394" i="17" s="1"/>
  <c r="A647" i="17" s="1"/>
  <c r="A900" i="17" s="1"/>
  <c r="A1153" i="17" s="1"/>
  <c r="A141" i="8"/>
  <c r="CE11" i="7"/>
  <c r="A93" i="17"/>
  <c r="A346" i="17" s="1"/>
  <c r="A599" i="17" s="1"/>
  <c r="A852" i="17" s="1"/>
  <c r="A1105" i="17" s="1"/>
  <c r="A93" i="8"/>
  <c r="AI11" i="7"/>
  <c r="A45" i="17"/>
  <c r="A298" i="17" s="1"/>
  <c r="A551" i="17" s="1"/>
  <c r="A804" i="17" s="1"/>
  <c r="A1057" i="17" s="1"/>
  <c r="A45" i="8"/>
  <c r="HW11" i="7"/>
  <c r="A241" i="17"/>
  <c r="A494" i="17" s="1"/>
  <c r="A747" i="17" s="1"/>
  <c r="A1000" i="17" s="1"/>
  <c r="A1253" i="17" s="1"/>
  <c r="A241" i="8"/>
  <c r="FS11" i="7"/>
  <c r="A185" i="17"/>
  <c r="A438" i="17" s="1"/>
  <c r="A691" i="17" s="1"/>
  <c r="A944" i="17" s="1"/>
  <c r="A1197" i="17" s="1"/>
  <c r="A185" i="8"/>
  <c r="DO11" i="7"/>
  <c r="A129" i="17"/>
  <c r="A382" i="17" s="1"/>
  <c r="A635" i="17" s="1"/>
  <c r="A888" i="17" s="1"/>
  <c r="A1141" i="17" s="1"/>
  <c r="A129" i="8"/>
  <c r="BW11" i="7"/>
  <c r="A85" i="17"/>
  <c r="A338" i="17" s="1"/>
  <c r="A591" i="17" s="1"/>
  <c r="A844" i="17" s="1"/>
  <c r="A1097" i="17" s="1"/>
  <c r="A85" i="8"/>
  <c r="AA11" i="7"/>
  <c r="A37" i="17"/>
  <c r="A290" i="17" s="1"/>
  <c r="A543" i="17" s="1"/>
  <c r="A796" i="17" s="1"/>
  <c r="A1049" i="17" s="1"/>
  <c r="A37" i="8"/>
  <c r="GX11" i="7"/>
  <c r="A216" i="17"/>
  <c r="A469" i="17" s="1"/>
  <c r="A722" i="17" s="1"/>
  <c r="A975" i="17" s="1"/>
  <c r="A1228" i="17" s="1"/>
  <c r="A216" i="8"/>
  <c r="FV11" i="7"/>
  <c r="A188" i="17"/>
  <c r="A441" i="17" s="1"/>
  <c r="A694" i="17" s="1"/>
  <c r="A947" i="17" s="1"/>
  <c r="A1200" i="17" s="1"/>
  <c r="A188" i="8"/>
  <c r="ET11" i="7"/>
  <c r="A160" i="17"/>
  <c r="A413" i="17" s="1"/>
  <c r="A666" i="17" s="1"/>
  <c r="A919" i="17" s="1"/>
  <c r="A1172" i="17" s="1"/>
  <c r="A160" i="8"/>
  <c r="DJ11" i="7"/>
  <c r="A124" i="17"/>
  <c r="A377" i="17" s="1"/>
  <c r="A630" i="17" s="1"/>
  <c r="A883" i="17" s="1"/>
  <c r="A1136" i="17" s="1"/>
  <c r="A124" i="8"/>
  <c r="CD11" i="7"/>
  <c r="A92" i="17"/>
  <c r="A345" i="17" s="1"/>
  <c r="A598" i="17" s="1"/>
  <c r="A851" i="17" s="1"/>
  <c r="A1104" i="17" s="1"/>
  <c r="A92" i="8"/>
  <c r="AX11" i="7"/>
  <c r="A60" i="17"/>
  <c r="A313" i="17" s="1"/>
  <c r="A566" i="17" s="1"/>
  <c r="A819" i="17" s="1"/>
  <c r="A1072" i="17" s="1"/>
  <c r="A60" i="8"/>
  <c r="A28" i="17"/>
  <c r="A281" i="17" s="1"/>
  <c r="A534" i="17" s="1"/>
  <c r="A787" i="17" s="1"/>
  <c r="A1040" i="17" s="1"/>
  <c r="R11" i="7"/>
  <c r="A28" i="8"/>
  <c r="HN11" i="7"/>
  <c r="A232" i="17"/>
  <c r="A485" i="17" s="1"/>
  <c r="A738" i="17" s="1"/>
  <c r="A991" i="17" s="1"/>
  <c r="A1244" i="17" s="1"/>
  <c r="A232" i="8"/>
  <c r="GH11" i="7"/>
  <c r="A200" i="17"/>
  <c r="A453" i="17" s="1"/>
  <c r="A706" i="17" s="1"/>
  <c r="A959" i="17" s="1"/>
  <c r="A1212" i="17" s="1"/>
  <c r="A200" i="8"/>
  <c r="EX11" i="7"/>
  <c r="A164" i="17"/>
  <c r="A417" i="17" s="1"/>
  <c r="A670" i="17" s="1"/>
  <c r="A923" i="17" s="1"/>
  <c r="A1176" i="17" s="1"/>
  <c r="A164" i="8"/>
  <c r="DV11" i="7"/>
  <c r="A136" i="17"/>
  <c r="A389" i="17" s="1"/>
  <c r="A642" i="17" s="1"/>
  <c r="A895" i="17" s="1"/>
  <c r="A1148" i="17" s="1"/>
  <c r="A136" i="8"/>
  <c r="CP11" i="7"/>
  <c r="A104" i="17"/>
  <c r="A357" i="17" s="1"/>
  <c r="A610" i="17" s="1"/>
  <c r="A863" i="17" s="1"/>
  <c r="A1116" i="17" s="1"/>
  <c r="A104" i="8"/>
  <c r="BJ11" i="7"/>
  <c r="A72" i="17"/>
  <c r="A325" i="17" s="1"/>
  <c r="A578" i="17" s="1"/>
  <c r="A831" i="17" s="1"/>
  <c r="A1084" i="17" s="1"/>
  <c r="A72" i="8"/>
  <c r="A40" i="17"/>
  <c r="A293" i="17" s="1"/>
  <c r="A546" i="17" s="1"/>
  <c r="A799" i="17" s="1"/>
  <c r="A1052" i="17" s="1"/>
  <c r="AD11" i="7"/>
  <c r="A40" i="8"/>
  <c r="BM11" i="7"/>
  <c r="A75" i="17"/>
  <c r="A328" i="17" s="1"/>
  <c r="A581" i="17" s="1"/>
  <c r="A834" i="17" s="1"/>
  <c r="A1087" i="17" s="1"/>
  <c r="A75" i="8"/>
  <c r="HU11" i="7"/>
  <c r="A239" i="17"/>
  <c r="A492" i="17" s="1"/>
  <c r="A745" i="17" s="1"/>
  <c r="A998" i="17" s="1"/>
  <c r="A1251" i="17" s="1"/>
  <c r="A239" i="8"/>
  <c r="EC11" i="7"/>
  <c r="A143" i="17"/>
  <c r="A396" i="17" s="1"/>
  <c r="A649" i="17" s="1"/>
  <c r="A902" i="17" s="1"/>
  <c r="A1155" i="17" s="1"/>
  <c r="A143" i="8"/>
  <c r="HQ11" i="7"/>
  <c r="A235" i="17"/>
  <c r="A488" i="17" s="1"/>
  <c r="A741" i="17" s="1"/>
  <c r="A994" i="17" s="1"/>
  <c r="A1247" i="17" s="1"/>
  <c r="A235" i="8"/>
  <c r="HA11" i="7"/>
  <c r="A219" i="17"/>
  <c r="A472" i="17" s="1"/>
  <c r="A725" i="17" s="1"/>
  <c r="A978" i="17" s="1"/>
  <c r="A1231" i="17" s="1"/>
  <c r="A219" i="8"/>
  <c r="GK11" i="7"/>
  <c r="A203" i="17"/>
  <c r="A456" i="17" s="1"/>
  <c r="A709" i="17" s="1"/>
  <c r="A962" i="17" s="1"/>
  <c r="A1215" i="17" s="1"/>
  <c r="A203" i="8"/>
  <c r="A187" i="17"/>
  <c r="A440" i="17" s="1"/>
  <c r="A693" i="17" s="1"/>
  <c r="A946" i="17" s="1"/>
  <c r="A1199" i="17" s="1"/>
  <c r="FU11" i="7"/>
  <c r="A187" i="8"/>
  <c r="FE11" i="7"/>
  <c r="A171" i="17"/>
  <c r="A424" i="17" s="1"/>
  <c r="A677" i="17" s="1"/>
  <c r="A930" i="17" s="1"/>
  <c r="A1183" i="17" s="1"/>
  <c r="A171" i="8"/>
  <c r="EO11" i="7"/>
  <c r="A155" i="17"/>
  <c r="A408" i="17" s="1"/>
  <c r="A661" i="17" s="1"/>
  <c r="A914" i="17" s="1"/>
  <c r="A1167" i="17" s="1"/>
  <c r="A155" i="8"/>
  <c r="DY11" i="7"/>
  <c r="A139" i="17"/>
  <c r="A392" i="17" s="1"/>
  <c r="A645" i="17" s="1"/>
  <c r="A898" i="17" s="1"/>
  <c r="A1151" i="17" s="1"/>
  <c r="A139" i="8"/>
  <c r="A123" i="17"/>
  <c r="A376" i="17" s="1"/>
  <c r="A629" i="17" s="1"/>
  <c r="A882" i="17" s="1"/>
  <c r="A1135" i="17" s="1"/>
  <c r="DI11" i="7"/>
  <c r="A123" i="8"/>
  <c r="CS11" i="7"/>
  <c r="A107" i="17"/>
  <c r="A360" i="17" s="1"/>
  <c r="A613" i="17" s="1"/>
  <c r="A866" i="17" s="1"/>
  <c r="A1119" i="17" s="1"/>
  <c r="A107" i="8"/>
  <c r="CC11" i="7"/>
  <c r="A91" i="17"/>
  <c r="A344" i="17" s="1"/>
  <c r="A597" i="17" s="1"/>
  <c r="A850" i="17" s="1"/>
  <c r="A1103" i="17" s="1"/>
  <c r="A91" i="8"/>
  <c r="BA11" i="7"/>
  <c r="A63" i="17"/>
  <c r="A316" i="17" s="1"/>
  <c r="A569" i="17" s="1"/>
  <c r="A822" i="17" s="1"/>
  <c r="A1075" i="17" s="1"/>
  <c r="A63" i="8"/>
  <c r="A31" i="17"/>
  <c r="A284" i="17" s="1"/>
  <c r="A537" i="17" s="1"/>
  <c r="A790" i="17" s="1"/>
  <c r="A1043" i="17" s="1"/>
  <c r="U11" i="7"/>
  <c r="A31" i="8"/>
  <c r="HC11" i="7"/>
  <c r="A221" i="17"/>
  <c r="A474" i="17" s="1"/>
  <c r="A727" i="17" s="1"/>
  <c r="A980" i="17" s="1"/>
  <c r="A1233" i="17" s="1"/>
  <c r="A221" i="8"/>
  <c r="FK11" i="7"/>
  <c r="A177" i="17"/>
  <c r="A430" i="17" s="1"/>
  <c r="A683" i="17" s="1"/>
  <c r="A936" i="17" s="1"/>
  <c r="A1189" i="17" s="1"/>
  <c r="A177" i="8"/>
  <c r="DW11" i="7"/>
  <c r="A137" i="17"/>
  <c r="A390" i="17" s="1"/>
  <c r="A643" i="17" s="1"/>
  <c r="A896" i="17" s="1"/>
  <c r="A1149" i="17" s="1"/>
  <c r="A137" i="8"/>
  <c r="CA11" i="7"/>
  <c r="A89" i="17"/>
  <c r="A342" i="17" s="1"/>
  <c r="A595" i="17" s="1"/>
  <c r="A848" i="17" s="1"/>
  <c r="A1101" i="17" s="1"/>
  <c r="A89" i="8"/>
  <c r="AE11" i="7"/>
  <c r="A41" i="17"/>
  <c r="A294" i="17" s="1"/>
  <c r="A547" i="17" s="1"/>
  <c r="A800" i="17" s="1"/>
  <c r="A1053" i="17" s="1"/>
  <c r="A41" i="8"/>
  <c r="Q11" i="7"/>
  <c r="A27" i="17"/>
  <c r="A280" i="17" s="1"/>
  <c r="A533" i="17" s="1"/>
  <c r="A786" i="17" s="1"/>
  <c r="A1039" i="17" s="1"/>
  <c r="A27" i="8"/>
  <c r="HL11" i="7"/>
  <c r="A230" i="17"/>
  <c r="A483" i="17" s="1"/>
  <c r="A736" i="17" s="1"/>
  <c r="A989" i="17" s="1"/>
  <c r="A1242" i="17" s="1"/>
  <c r="A230" i="8"/>
  <c r="GV11" i="7"/>
  <c r="A214" i="17"/>
  <c r="A467" i="17" s="1"/>
  <c r="A720" i="17" s="1"/>
  <c r="A973" i="17" s="1"/>
  <c r="A1226" i="17" s="1"/>
  <c r="A214" i="8"/>
  <c r="GF11" i="7"/>
  <c r="A198" i="17"/>
  <c r="A451" i="17" s="1"/>
  <c r="A704" i="17" s="1"/>
  <c r="A957" i="17" s="1"/>
  <c r="A1210" i="17" s="1"/>
  <c r="A198" i="8"/>
  <c r="FP11" i="7"/>
  <c r="A182" i="17"/>
  <c r="A435" i="17" s="1"/>
  <c r="A688" i="17" s="1"/>
  <c r="A941" i="17" s="1"/>
  <c r="A1194" i="17" s="1"/>
  <c r="A182" i="8"/>
  <c r="EZ11" i="7"/>
  <c r="A166" i="17"/>
  <c r="A419" i="17" s="1"/>
  <c r="A672" i="17" s="1"/>
  <c r="A925" i="17" s="1"/>
  <c r="A1178" i="17" s="1"/>
  <c r="A166" i="8"/>
  <c r="EJ11" i="7"/>
  <c r="A150" i="17"/>
  <c r="A403" i="17" s="1"/>
  <c r="A656" i="17" s="1"/>
  <c r="A909" i="17" s="1"/>
  <c r="A1162" i="17" s="1"/>
  <c r="A150" i="8"/>
  <c r="DT11" i="7"/>
  <c r="A134" i="17"/>
  <c r="A387" i="17" s="1"/>
  <c r="A640" i="17" s="1"/>
  <c r="A893" i="17" s="1"/>
  <c r="A1146" i="17" s="1"/>
  <c r="A134" i="8"/>
  <c r="DD11" i="7"/>
  <c r="A118" i="17"/>
  <c r="A371" i="17" s="1"/>
  <c r="A624" i="17" s="1"/>
  <c r="A877" i="17" s="1"/>
  <c r="A1130" i="17" s="1"/>
  <c r="A118" i="8"/>
  <c r="CN11" i="7"/>
  <c r="A102" i="17"/>
  <c r="A355" i="17" s="1"/>
  <c r="A608" i="17" s="1"/>
  <c r="A861" i="17" s="1"/>
  <c r="A1114" i="17" s="1"/>
  <c r="A102" i="8"/>
  <c r="BX11" i="7"/>
  <c r="A86" i="17"/>
  <c r="A339" i="17" s="1"/>
  <c r="A592" i="17" s="1"/>
  <c r="A845" i="17" s="1"/>
  <c r="A1098" i="17" s="1"/>
  <c r="A86" i="8"/>
  <c r="BH11" i="7"/>
  <c r="A70" i="17"/>
  <c r="A323" i="17" s="1"/>
  <c r="A576" i="17" s="1"/>
  <c r="A829" i="17" s="1"/>
  <c r="A1082" i="17" s="1"/>
  <c r="A70" i="8"/>
  <c r="AR11" i="7"/>
  <c r="A54" i="17"/>
  <c r="A307" i="17" s="1"/>
  <c r="A560" i="17" s="1"/>
  <c r="A813" i="17" s="1"/>
  <c r="A1066" i="17" s="1"/>
  <c r="A54" i="8"/>
  <c r="AB11" i="7"/>
  <c r="A38" i="17"/>
  <c r="A291" i="17" s="1"/>
  <c r="A544" i="17" s="1"/>
  <c r="A797" i="17" s="1"/>
  <c r="A1050" i="17" s="1"/>
  <c r="A38" i="8"/>
  <c r="L11" i="7"/>
  <c r="A22" i="17"/>
  <c r="A275" i="17" s="1"/>
  <c r="A528" i="17" s="1"/>
  <c r="A781" i="17" s="1"/>
  <c r="A1034" i="17" s="1"/>
  <c r="A22" i="8"/>
  <c r="HG11" i="7"/>
  <c r="A225" i="17"/>
  <c r="A478" i="17" s="1"/>
  <c r="A731" i="17" s="1"/>
  <c r="A984" i="17" s="1"/>
  <c r="A1237" i="17" s="1"/>
  <c r="A225" i="8"/>
  <c r="FO11" i="7"/>
  <c r="A181" i="17"/>
  <c r="A434" i="17" s="1"/>
  <c r="A687" i="17" s="1"/>
  <c r="A940" i="17" s="1"/>
  <c r="A1193" i="17" s="1"/>
  <c r="A181" i="8"/>
  <c r="DS11" i="7"/>
  <c r="A133" i="17"/>
  <c r="A386" i="17" s="1"/>
  <c r="A639" i="17" s="1"/>
  <c r="A892" i="17" s="1"/>
  <c r="A1145" i="17" s="1"/>
  <c r="A133" i="8"/>
  <c r="BS11" i="7"/>
  <c r="A81" i="17"/>
  <c r="A334" i="17" s="1"/>
  <c r="A587" i="17" s="1"/>
  <c r="A840" i="17" s="1"/>
  <c r="A1093" i="17" s="1"/>
  <c r="A81" i="8"/>
  <c r="W11" i="7"/>
  <c r="A33" i="17"/>
  <c r="A286" i="17" s="1"/>
  <c r="A539" i="17" s="1"/>
  <c r="A792" i="17" s="1"/>
  <c r="A1045" i="17" s="1"/>
  <c r="A33" i="8"/>
  <c r="HK11" i="7"/>
  <c r="A229" i="17"/>
  <c r="A482" i="17" s="1"/>
  <c r="A735" i="17" s="1"/>
  <c r="A988" i="17" s="1"/>
  <c r="A1241" i="17" s="1"/>
  <c r="A229" i="8"/>
  <c r="FG11" i="7"/>
  <c r="A173" i="17"/>
  <c r="A426" i="17" s="1"/>
  <c r="A679" i="17" s="1"/>
  <c r="A932" i="17" s="1"/>
  <c r="A1185" i="17" s="1"/>
  <c r="A173" i="8"/>
  <c r="DG11" i="7"/>
  <c r="A121" i="17"/>
  <c r="A374" i="17" s="1"/>
  <c r="A627" i="17" s="1"/>
  <c r="A880" i="17" s="1"/>
  <c r="A1133" i="17" s="1"/>
  <c r="A121" i="8"/>
  <c r="BG11" i="7"/>
  <c r="A69" i="17"/>
  <c r="A322" i="17" s="1"/>
  <c r="A575" i="17" s="1"/>
  <c r="A828" i="17" s="1"/>
  <c r="A1081" i="17" s="1"/>
  <c r="A69" i="8"/>
  <c r="G11" i="7"/>
  <c r="A17" i="17"/>
  <c r="A270" i="17" s="1"/>
  <c r="A523" i="17" s="1"/>
  <c r="A776" i="17" s="1"/>
  <c r="A1029" i="17" s="1"/>
  <c r="A17" i="8"/>
  <c r="GT11" i="7"/>
  <c r="A212" i="17"/>
  <c r="A465" i="17" s="1"/>
  <c r="A718" i="17" s="1"/>
  <c r="A971" i="17" s="1"/>
  <c r="A1224" i="17" s="1"/>
  <c r="A212" i="8"/>
  <c r="FN11" i="7"/>
  <c r="A180" i="17"/>
  <c r="A433" i="17" s="1"/>
  <c r="A686" i="17" s="1"/>
  <c r="A939" i="17" s="1"/>
  <c r="A1192" i="17" s="1"/>
  <c r="A180" i="8"/>
  <c r="EH11" i="7"/>
  <c r="A148" i="17"/>
  <c r="A401" i="17" s="1"/>
  <c r="A654" i="17" s="1"/>
  <c r="A907" i="17" s="1"/>
  <c r="A1160" i="17" s="1"/>
  <c r="A148" i="8"/>
  <c r="DB11" i="7"/>
  <c r="A116" i="17"/>
  <c r="A369" i="17" s="1"/>
  <c r="A622" i="17" s="1"/>
  <c r="A875" i="17" s="1"/>
  <c r="A1128" i="17" s="1"/>
  <c r="A116" i="8"/>
  <c r="BV11" i="7"/>
  <c r="A84" i="17"/>
  <c r="A337" i="17" s="1"/>
  <c r="A590" i="17" s="1"/>
  <c r="A843" i="17" s="1"/>
  <c r="A1096" i="17" s="1"/>
  <c r="A84" i="8"/>
  <c r="AP11" i="7"/>
  <c r="A52" i="17"/>
  <c r="A305" i="17" s="1"/>
  <c r="A558" i="17" s="1"/>
  <c r="A811" i="17" s="1"/>
  <c r="A1064" i="17" s="1"/>
  <c r="A52" i="8"/>
  <c r="A20" i="17"/>
  <c r="A273" i="17" s="1"/>
  <c r="A526" i="17" s="1"/>
  <c r="A779" i="17" s="1"/>
  <c r="A1032" i="17" s="1"/>
  <c r="J11" i="7"/>
  <c r="A20" i="8"/>
  <c r="HJ11" i="7"/>
  <c r="A228" i="17"/>
  <c r="A481" i="17" s="1"/>
  <c r="A734" i="17" s="1"/>
  <c r="A987" i="17" s="1"/>
  <c r="A1240" i="17" s="1"/>
  <c r="A228" i="8"/>
  <c r="FZ11" i="7"/>
  <c r="A192" i="17"/>
  <c r="A445" i="17" s="1"/>
  <c r="A698" i="17" s="1"/>
  <c r="A951" i="17" s="1"/>
  <c r="A1204" i="17" s="1"/>
  <c r="A192" i="8"/>
  <c r="EP11" i="7"/>
  <c r="A156" i="17"/>
  <c r="A409" i="17" s="1"/>
  <c r="A662" i="17" s="1"/>
  <c r="A915" i="17" s="1"/>
  <c r="A1168" i="17" s="1"/>
  <c r="A156" i="8"/>
  <c r="DN11" i="7"/>
  <c r="A128" i="17"/>
  <c r="A381" i="17" s="1"/>
  <c r="A634" i="17" s="1"/>
  <c r="A887" i="17" s="1"/>
  <c r="A1140" i="17" s="1"/>
  <c r="A128" i="8"/>
  <c r="CH11" i="7"/>
  <c r="A96" i="17"/>
  <c r="A349" i="17" s="1"/>
  <c r="A602" i="17" s="1"/>
  <c r="A855" i="17" s="1"/>
  <c r="A1108" i="17" s="1"/>
  <c r="A96" i="8"/>
  <c r="BB11" i="7"/>
  <c r="A64" i="17"/>
  <c r="A317" i="17" s="1"/>
  <c r="A570" i="17" s="1"/>
  <c r="A823" i="17" s="1"/>
  <c r="A1076" i="17" s="1"/>
  <c r="A64" i="8"/>
  <c r="A32" i="17"/>
  <c r="A285" i="17" s="1"/>
  <c r="A538" i="17" s="1"/>
  <c r="A791" i="17" s="1"/>
  <c r="A1044" i="17" s="1"/>
  <c r="V11" i="7"/>
  <c r="A32" i="8"/>
  <c r="AG11" i="7"/>
  <c r="A43" i="17"/>
  <c r="A296" i="17" s="1"/>
  <c r="A549" i="17" s="1"/>
  <c r="A802" i="17" s="1"/>
  <c r="A1055" i="17" s="1"/>
  <c r="A43" i="8"/>
  <c r="FY11" i="7"/>
  <c r="A191" i="17"/>
  <c r="A444" i="17" s="1"/>
  <c r="A697" i="17" s="1"/>
  <c r="A950" i="17" s="1"/>
  <c r="A1203" i="17" s="1"/>
  <c r="A191" i="8"/>
  <c r="Y11" i="7"/>
  <c r="A35" i="17"/>
  <c r="A288" i="17" s="1"/>
  <c r="A541" i="17" s="1"/>
  <c r="A794" i="17" s="1"/>
  <c r="A1047" i="17" s="1"/>
  <c r="A35" i="8"/>
  <c r="GW11" i="7"/>
  <c r="A215" i="17"/>
  <c r="A468" i="17" s="1"/>
  <c r="A721" i="17" s="1"/>
  <c r="A974" i="17" s="1"/>
  <c r="A1227" i="17" s="1"/>
  <c r="A215" i="8"/>
  <c r="FQ11" i="7"/>
  <c r="A183" i="17"/>
  <c r="A436" i="17" s="1"/>
  <c r="A689" i="17" s="1"/>
  <c r="A942" i="17" s="1"/>
  <c r="A1195" i="17" s="1"/>
  <c r="A183" i="8"/>
  <c r="EK11" i="7"/>
  <c r="A151" i="17"/>
  <c r="A404" i="17" s="1"/>
  <c r="A657" i="17" s="1"/>
  <c r="A910" i="17" s="1"/>
  <c r="A1163" i="17" s="1"/>
  <c r="A151" i="8"/>
  <c r="DE11" i="7"/>
  <c r="A119" i="17"/>
  <c r="A372" i="17" s="1"/>
  <c r="A625" i="17" s="1"/>
  <c r="A878" i="17" s="1"/>
  <c r="A1131" i="17" s="1"/>
  <c r="A119" i="8"/>
  <c r="CO11" i="7"/>
  <c r="A103" i="17"/>
  <c r="A356" i="17" s="1"/>
  <c r="A609" i="17" s="1"/>
  <c r="A862" i="17" s="1"/>
  <c r="A1115" i="17" s="1"/>
  <c r="A103" i="8"/>
  <c r="AS11" i="7"/>
  <c r="A55" i="17"/>
  <c r="A308" i="17" s="1"/>
  <c r="A561" i="17" s="1"/>
  <c r="A814" i="17" s="1"/>
  <c r="A1067" i="17" s="1"/>
  <c r="A55" i="8"/>
  <c r="M11" i="7"/>
  <c r="A23" i="17"/>
  <c r="A276" i="17" s="1"/>
  <c r="A529" i="17" s="1"/>
  <c r="A782" i="17" s="1"/>
  <c r="A1035" i="17" s="1"/>
  <c r="A23" i="8"/>
  <c r="GQ11" i="7"/>
  <c r="A209" i="17"/>
  <c r="A462" i="17" s="1"/>
  <c r="A715" i="17" s="1"/>
  <c r="A968" i="17" s="1"/>
  <c r="A1221" i="17" s="1"/>
  <c r="A209" i="8"/>
  <c r="EY11" i="7"/>
  <c r="A165" i="17"/>
  <c r="A418" i="17" s="1"/>
  <c r="A671" i="17" s="1"/>
  <c r="A924" i="17" s="1"/>
  <c r="A1177" i="17" s="1"/>
  <c r="A165" i="8"/>
  <c r="DK11" i="7"/>
  <c r="A125" i="17"/>
  <c r="A378" i="17" s="1"/>
  <c r="A631" i="17" s="1"/>
  <c r="A884" i="17" s="1"/>
  <c r="A1137" i="17" s="1"/>
  <c r="A125" i="8"/>
  <c r="BO11" i="7"/>
  <c r="A77" i="17"/>
  <c r="A330" i="17" s="1"/>
  <c r="A583" i="17" s="1"/>
  <c r="A836" i="17" s="1"/>
  <c r="A1089" i="17" s="1"/>
  <c r="A77" i="8"/>
  <c r="S11" i="7"/>
  <c r="A29" i="17"/>
  <c r="A282" i="17" s="1"/>
  <c r="A535" i="17" s="1"/>
  <c r="A788" i="17" s="1"/>
  <c r="A1041" i="17" s="1"/>
  <c r="A29" i="8"/>
  <c r="HX11" i="7"/>
  <c r="A242" i="17"/>
  <c r="A495" i="17" s="1"/>
  <c r="A748" i="17" s="1"/>
  <c r="A1001" i="17" s="1"/>
  <c r="A1254" i="17" s="1"/>
  <c r="A242" i="8"/>
  <c r="HH11" i="7"/>
  <c r="A226" i="17"/>
  <c r="A479" i="17" s="1"/>
  <c r="A732" i="17" s="1"/>
  <c r="A985" i="17" s="1"/>
  <c r="A1238" i="17" s="1"/>
  <c r="A226" i="8"/>
  <c r="GR11" i="7"/>
  <c r="A210" i="17"/>
  <c r="A463" i="17" s="1"/>
  <c r="A716" i="17" s="1"/>
  <c r="A969" i="17" s="1"/>
  <c r="A1222" i="17" s="1"/>
  <c r="A210" i="8"/>
  <c r="GB11" i="7"/>
  <c r="A194" i="17"/>
  <c r="A447" i="17" s="1"/>
  <c r="A700" i="17" s="1"/>
  <c r="A953" i="17" s="1"/>
  <c r="A1206" i="17" s="1"/>
  <c r="A194" i="8"/>
  <c r="FL11" i="7"/>
  <c r="A178" i="17"/>
  <c r="A431" i="17" s="1"/>
  <c r="A684" i="17" s="1"/>
  <c r="A937" i="17" s="1"/>
  <c r="A1190" i="17" s="1"/>
  <c r="A178" i="8"/>
  <c r="EV11" i="7"/>
  <c r="A162" i="17"/>
  <c r="A415" i="17" s="1"/>
  <c r="A668" i="17" s="1"/>
  <c r="A921" i="17" s="1"/>
  <c r="A1174" i="17" s="1"/>
  <c r="A162" i="8"/>
  <c r="EF11" i="7"/>
  <c r="A146" i="17"/>
  <c r="A399" i="17" s="1"/>
  <c r="A652" i="17" s="1"/>
  <c r="A905" i="17" s="1"/>
  <c r="A1158" i="17" s="1"/>
  <c r="A146" i="8"/>
  <c r="DP11" i="7"/>
  <c r="A130" i="17"/>
  <c r="A383" i="17" s="1"/>
  <c r="A636" i="17" s="1"/>
  <c r="A889" i="17" s="1"/>
  <c r="A1142" i="17" s="1"/>
  <c r="A130" i="8"/>
  <c r="CZ11" i="7"/>
  <c r="A114" i="17"/>
  <c r="A367" i="17" s="1"/>
  <c r="A620" i="17" s="1"/>
  <c r="A873" i="17" s="1"/>
  <c r="A1126" i="17" s="1"/>
  <c r="A114" i="8"/>
  <c r="CJ11" i="7"/>
  <c r="A98" i="17"/>
  <c r="A351" i="17" s="1"/>
  <c r="A604" i="17" s="1"/>
  <c r="A857" i="17" s="1"/>
  <c r="A1110" i="17" s="1"/>
  <c r="A98" i="8"/>
  <c r="BT11" i="7"/>
  <c r="A82" i="17"/>
  <c r="A335" i="17" s="1"/>
  <c r="A588" i="17" s="1"/>
  <c r="A841" i="17" s="1"/>
  <c r="A1094" i="17" s="1"/>
  <c r="A82" i="8"/>
  <c r="BD11" i="7"/>
  <c r="A66" i="17"/>
  <c r="A319" i="17" s="1"/>
  <c r="A572" i="17" s="1"/>
  <c r="A825" i="17" s="1"/>
  <c r="A1078" i="17" s="1"/>
  <c r="A66" i="8"/>
  <c r="AN11" i="7"/>
  <c r="A50" i="17"/>
  <c r="A303" i="17" s="1"/>
  <c r="A556" i="17" s="1"/>
  <c r="A809" i="17" s="1"/>
  <c r="A1062" i="17" s="1"/>
  <c r="A50" i="8"/>
  <c r="X11" i="7"/>
  <c r="A34" i="17"/>
  <c r="A287" i="17" s="1"/>
  <c r="A540" i="17" s="1"/>
  <c r="A793" i="17" s="1"/>
  <c r="A1046" i="17" s="1"/>
  <c r="A34" i="8"/>
  <c r="H11" i="7"/>
  <c r="A18" i="17"/>
  <c r="A271" i="17" s="1"/>
  <c r="A524" i="17" s="1"/>
  <c r="A777" i="17" s="1"/>
  <c r="A1030" i="17" s="1"/>
  <c r="A18" i="8"/>
  <c r="GU11" i="7"/>
  <c r="A213" i="17"/>
  <c r="A466" i="17" s="1"/>
  <c r="A719" i="17" s="1"/>
  <c r="A972" i="17" s="1"/>
  <c r="A1225" i="17" s="1"/>
  <c r="A213" i="8"/>
  <c r="FC11" i="7"/>
  <c r="A169" i="17"/>
  <c r="A422" i="17" s="1"/>
  <c r="A675" i="17" s="1"/>
  <c r="A928" i="17" s="1"/>
  <c r="A1181" i="17" s="1"/>
  <c r="A169" i="8"/>
  <c r="DC11" i="7"/>
  <c r="A117" i="17"/>
  <c r="A370" i="17" s="1"/>
  <c r="A623" i="17" s="1"/>
  <c r="A876" i="17" s="1"/>
  <c r="A1129" i="17" s="1"/>
  <c r="A117" i="8"/>
  <c r="BK11" i="7"/>
  <c r="A73" i="17"/>
  <c r="A326" i="17" s="1"/>
  <c r="A579" i="17" s="1"/>
  <c r="A832" i="17" s="1"/>
  <c r="A1085" i="17" s="1"/>
  <c r="A73" i="8"/>
  <c r="O11" i="7"/>
  <c r="A25" i="17"/>
  <c r="A278" i="17" s="1"/>
  <c r="A531" i="17" s="1"/>
  <c r="A784" i="17" s="1"/>
  <c r="A1037" i="17" s="1"/>
  <c r="A25" i="8"/>
  <c r="GY11" i="7"/>
  <c r="A217" i="17"/>
  <c r="A470" i="17" s="1"/>
  <c r="A723" i="17" s="1"/>
  <c r="A976" i="17" s="1"/>
  <c r="A1229" i="17" s="1"/>
  <c r="A217" i="8"/>
  <c r="EU11" i="7"/>
  <c r="A161" i="17"/>
  <c r="A414" i="17" s="1"/>
  <c r="A667" i="17" s="1"/>
  <c r="A920" i="17" s="1"/>
  <c r="A1173" i="17" s="1"/>
  <c r="A161" i="8"/>
  <c r="CQ11" i="7"/>
  <c r="A105" i="17"/>
  <c r="A358" i="17" s="1"/>
  <c r="A611" i="17" s="1"/>
  <c r="A864" i="17" s="1"/>
  <c r="A1117" i="17" s="1"/>
  <c r="A105" i="8"/>
  <c r="AU11" i="7"/>
  <c r="A57" i="17"/>
  <c r="A310" i="17" s="1"/>
  <c r="A563" i="17" s="1"/>
  <c r="A816" i="17" s="1"/>
  <c r="A1069" i="17" s="1"/>
  <c r="A57" i="8"/>
  <c r="HR11" i="7"/>
  <c r="A236" i="17"/>
  <c r="A489" i="17" s="1"/>
  <c r="A742" i="17" s="1"/>
  <c r="A995" i="17" s="1"/>
  <c r="A1248" i="17" s="1"/>
  <c r="A236" i="8"/>
  <c r="GL11" i="7"/>
  <c r="A204" i="17"/>
  <c r="A457" i="17" s="1"/>
  <c r="A710" i="17" s="1"/>
  <c r="A963" i="17" s="1"/>
  <c r="A1216" i="17" s="1"/>
  <c r="A204" i="8"/>
  <c r="FF11" i="7"/>
  <c r="A172" i="17"/>
  <c r="A425" i="17" s="1"/>
  <c r="A678" i="17" s="1"/>
  <c r="A931" i="17" s="1"/>
  <c r="A1184" i="17" s="1"/>
  <c r="A172" i="8"/>
  <c r="DZ11" i="7"/>
  <c r="A140" i="17"/>
  <c r="A393" i="17" s="1"/>
  <c r="A646" i="17" s="1"/>
  <c r="A899" i="17" s="1"/>
  <c r="A1152" i="17" s="1"/>
  <c r="A140" i="8"/>
  <c r="CX11" i="7"/>
  <c r="A112" i="17"/>
  <c r="A365" i="17" s="1"/>
  <c r="A618" i="17" s="1"/>
  <c r="A871" i="17" s="1"/>
  <c r="A1124" i="17" s="1"/>
  <c r="A112" i="8"/>
  <c r="BN11" i="7"/>
  <c r="A76" i="17"/>
  <c r="A329" i="17" s="1"/>
  <c r="A582" i="17" s="1"/>
  <c r="A835" i="17" s="1"/>
  <c r="A1088" i="17" s="1"/>
  <c r="A76" i="8"/>
  <c r="A44" i="17"/>
  <c r="A297" i="17" s="1"/>
  <c r="A550" i="17" s="1"/>
  <c r="A803" i="17" s="1"/>
  <c r="A1056" i="17" s="1"/>
  <c r="AH11" i="7"/>
  <c r="A44" i="8"/>
  <c r="B11" i="7"/>
  <c r="A12" i="8"/>
  <c r="HB11" i="7"/>
  <c r="A220" i="17"/>
  <c r="A473" i="17" s="1"/>
  <c r="A726" i="17" s="1"/>
  <c r="A979" i="17" s="1"/>
  <c r="A1232" i="17" s="1"/>
  <c r="A220" i="8"/>
  <c r="FR11" i="7"/>
  <c r="A184" i="17"/>
  <c r="A437" i="17" s="1"/>
  <c r="A690" i="17" s="1"/>
  <c r="A943" i="17" s="1"/>
  <c r="A1196" i="17" s="1"/>
  <c r="A184" i="8"/>
  <c r="EL11" i="7"/>
  <c r="A152" i="17"/>
  <c r="A405" i="17" s="1"/>
  <c r="A658" i="17" s="1"/>
  <c r="A911" i="17" s="1"/>
  <c r="A1164" i="17" s="1"/>
  <c r="A152" i="8"/>
  <c r="DF11" i="7"/>
  <c r="A120" i="17"/>
  <c r="A373" i="17" s="1"/>
  <c r="A626" i="17" s="1"/>
  <c r="A879" i="17" s="1"/>
  <c r="A1132" i="17" s="1"/>
  <c r="A120" i="8"/>
  <c r="BZ11" i="7"/>
  <c r="A88" i="17"/>
  <c r="A341" i="17" s="1"/>
  <c r="A594" i="17" s="1"/>
  <c r="A847" i="17" s="1"/>
  <c r="A1100" i="17" s="1"/>
  <c r="A88" i="8"/>
  <c r="AT11" i="7"/>
  <c r="A56" i="17"/>
  <c r="A309" i="17" s="1"/>
  <c r="A562" i="17" s="1"/>
  <c r="A815" i="17" s="1"/>
  <c r="A1068" i="17" s="1"/>
  <c r="A56" i="8"/>
  <c r="A24" i="17"/>
  <c r="A277" i="17" s="1"/>
  <c r="A530" i="17" s="1"/>
  <c r="A783" i="17" s="1"/>
  <c r="A1036" i="17" s="1"/>
  <c r="N11" i="7"/>
  <c r="A24" i="8"/>
  <c r="BU11" i="7"/>
  <c r="A83" i="17"/>
  <c r="A336" i="17" s="1"/>
  <c r="A589" i="17" s="1"/>
  <c r="A842" i="17" s="1"/>
  <c r="A1095" i="17" s="1"/>
  <c r="A83" i="8"/>
  <c r="GO11" i="7"/>
  <c r="A207" i="17"/>
  <c r="A460" i="17" s="1"/>
  <c r="A713" i="17" s="1"/>
  <c r="A966" i="17" s="1"/>
  <c r="A1219" i="17" s="1"/>
  <c r="A207" i="8"/>
  <c r="FI11" i="7"/>
  <c r="A175" i="17"/>
  <c r="A428" i="17" s="1"/>
  <c r="A681" i="17" s="1"/>
  <c r="A934" i="17" s="1"/>
  <c r="A1187" i="17" s="1"/>
  <c r="A175" i="8"/>
  <c r="BE11" i="7"/>
  <c r="A67" i="17"/>
  <c r="A320" i="17" s="1"/>
  <c r="A573" i="17" s="1"/>
  <c r="A826" i="17" s="1"/>
  <c r="A1079" i="17" s="1"/>
  <c r="A67" i="8"/>
  <c r="HM11" i="7"/>
  <c r="A231" i="17"/>
  <c r="A484" i="17" s="1"/>
  <c r="A737" i="17" s="1"/>
  <c r="A990" i="17" s="1"/>
  <c r="A1243" i="17" s="1"/>
  <c r="A231" i="8"/>
  <c r="GG11" i="7"/>
  <c r="A199" i="17"/>
  <c r="A452" i="17" s="1"/>
  <c r="A705" i="17" s="1"/>
  <c r="A958" i="17" s="1"/>
  <c r="A1211" i="17" s="1"/>
  <c r="A199" i="8"/>
  <c r="FA11" i="7"/>
  <c r="A167" i="17"/>
  <c r="A420" i="17" s="1"/>
  <c r="A673" i="17" s="1"/>
  <c r="A926" i="17" s="1"/>
  <c r="A1179" i="17" s="1"/>
  <c r="A167" i="8"/>
  <c r="DU11" i="7"/>
  <c r="A135" i="17"/>
  <c r="A388" i="17" s="1"/>
  <c r="A641" i="17" s="1"/>
  <c r="A894" i="17" s="1"/>
  <c r="A1147" i="17" s="1"/>
  <c r="A135" i="8"/>
  <c r="BY11" i="7"/>
  <c r="A87" i="17"/>
  <c r="A340" i="17" s="1"/>
  <c r="A593" i="17" s="1"/>
  <c r="A846" i="17" s="1"/>
  <c r="A1099" i="17" s="1"/>
  <c r="A87" i="8"/>
  <c r="HY11" i="7"/>
  <c r="A243" i="17"/>
  <c r="A496" i="17" s="1"/>
  <c r="A749" i="17" s="1"/>
  <c r="A1002" i="17" s="1"/>
  <c r="A1255" i="17" s="1"/>
  <c r="A243" i="8"/>
  <c r="HI11" i="7"/>
  <c r="A227" i="17"/>
  <c r="A480" i="17" s="1"/>
  <c r="A733" i="17" s="1"/>
  <c r="A986" i="17" s="1"/>
  <c r="A1239" i="17" s="1"/>
  <c r="A227" i="8"/>
  <c r="GS11" i="7"/>
  <c r="A211" i="17"/>
  <c r="A464" i="17" s="1"/>
  <c r="A717" i="17" s="1"/>
  <c r="A970" i="17" s="1"/>
  <c r="A1223" i="17" s="1"/>
  <c r="A211" i="8"/>
  <c r="GC11" i="7"/>
  <c r="A195" i="17"/>
  <c r="A448" i="17" s="1"/>
  <c r="A701" i="17" s="1"/>
  <c r="A954" i="17" s="1"/>
  <c r="A1207" i="17" s="1"/>
  <c r="A195" i="8"/>
  <c r="FM11" i="7"/>
  <c r="A179" i="17"/>
  <c r="A432" i="17" s="1"/>
  <c r="A685" i="17" s="1"/>
  <c r="A938" i="17" s="1"/>
  <c r="A1191" i="17" s="1"/>
  <c r="A179" i="8"/>
  <c r="EW11" i="7"/>
  <c r="A163" i="17"/>
  <c r="A416" i="17" s="1"/>
  <c r="A669" i="17" s="1"/>
  <c r="A922" i="17" s="1"/>
  <c r="A1175" i="17" s="1"/>
  <c r="A163" i="8"/>
  <c r="EG11" i="7"/>
  <c r="A147" i="17"/>
  <c r="A400" i="17" s="1"/>
  <c r="A653" i="17" s="1"/>
  <c r="A906" i="17" s="1"/>
  <c r="A1159" i="17" s="1"/>
  <c r="A147" i="8"/>
  <c r="DQ11" i="7"/>
  <c r="A131" i="17"/>
  <c r="A384" i="17" s="1"/>
  <c r="A637" i="17" s="1"/>
  <c r="A890" i="17" s="1"/>
  <c r="A1143" i="17" s="1"/>
  <c r="A131" i="8"/>
  <c r="DA11" i="7"/>
  <c r="A115" i="17"/>
  <c r="A368" i="17" s="1"/>
  <c r="A621" i="17" s="1"/>
  <c r="A874" i="17" s="1"/>
  <c r="A1127" i="17" s="1"/>
  <c r="A115" i="8"/>
  <c r="CK11" i="7"/>
  <c r="A99" i="17"/>
  <c r="A352" i="17" s="1"/>
  <c r="A605" i="17" s="1"/>
  <c r="A858" i="17" s="1"/>
  <c r="A1111" i="17" s="1"/>
  <c r="A99" i="8"/>
  <c r="BQ11" i="7"/>
  <c r="A79" i="17"/>
  <c r="A332" i="17" s="1"/>
  <c r="A585" i="17" s="1"/>
  <c r="A838" i="17" s="1"/>
  <c r="A1091" i="17" s="1"/>
  <c r="A79" i="8"/>
  <c r="A47" i="17"/>
  <c r="A300" i="17" s="1"/>
  <c r="A553" i="17" s="1"/>
  <c r="A806" i="17" s="1"/>
  <c r="A1059" i="17" s="1"/>
  <c r="AK11" i="7"/>
  <c r="A47" i="8"/>
  <c r="A15" i="17"/>
  <c r="A268" i="17" s="1"/>
  <c r="A521" i="17" s="1"/>
  <c r="A774" i="17" s="1"/>
  <c r="A1027" i="17" s="1"/>
  <c r="E11" i="7"/>
  <c r="A15" i="8"/>
  <c r="GI11" i="7"/>
  <c r="A201" i="17"/>
  <c r="A454" i="17" s="1"/>
  <c r="A707" i="17" s="1"/>
  <c r="A960" i="17" s="1"/>
  <c r="A1213" i="17" s="1"/>
  <c r="A201" i="8"/>
  <c r="EQ11" i="7"/>
  <c r="A157" i="17"/>
  <c r="A410" i="17" s="1"/>
  <c r="A663" i="17" s="1"/>
  <c r="A916" i="17" s="1"/>
  <c r="A1169" i="17" s="1"/>
  <c r="A157" i="8"/>
  <c r="CY11" i="7"/>
  <c r="A113" i="17"/>
  <c r="A366" i="17" s="1"/>
  <c r="A619" i="17" s="1"/>
  <c r="A872" i="17" s="1"/>
  <c r="A1125" i="17" s="1"/>
  <c r="A113" i="8"/>
  <c r="BC11" i="7"/>
  <c r="A65" i="17"/>
  <c r="A318" i="17" s="1"/>
  <c r="A571" i="17" s="1"/>
  <c r="A824" i="17" s="1"/>
  <c r="A1077" i="17" s="1"/>
  <c r="A65" i="8"/>
  <c r="K11" i="7"/>
  <c r="A21" i="17"/>
  <c r="A274" i="17" s="1"/>
  <c r="A527" i="17" s="1"/>
  <c r="A780" i="17" s="1"/>
  <c r="A1033" i="17" s="1"/>
  <c r="A21" i="8"/>
  <c r="HT11" i="7"/>
  <c r="A238" i="17"/>
  <c r="A491" i="17" s="1"/>
  <c r="A744" i="17" s="1"/>
  <c r="A997" i="17" s="1"/>
  <c r="A1250" i="17" s="1"/>
  <c r="A238" i="8"/>
  <c r="HD11" i="7"/>
  <c r="A222" i="17"/>
  <c r="A475" i="17" s="1"/>
  <c r="A728" i="17" s="1"/>
  <c r="A981" i="17" s="1"/>
  <c r="A1234" i="17" s="1"/>
  <c r="A222" i="8"/>
  <c r="GN11" i="7"/>
  <c r="A206" i="17"/>
  <c r="A459" i="17" s="1"/>
  <c r="A712" i="17" s="1"/>
  <c r="A965" i="17" s="1"/>
  <c r="A1218" i="17" s="1"/>
  <c r="A206" i="8"/>
  <c r="FX11" i="7"/>
  <c r="A190" i="17"/>
  <c r="A443" i="17" s="1"/>
  <c r="A696" i="17" s="1"/>
  <c r="A949" i="17" s="1"/>
  <c r="A1202" i="17" s="1"/>
  <c r="A190" i="8"/>
  <c r="FH11" i="7"/>
  <c r="A174" i="17"/>
  <c r="A427" i="17" s="1"/>
  <c r="A680" i="17" s="1"/>
  <c r="A933" i="17" s="1"/>
  <c r="A1186" i="17" s="1"/>
  <c r="A174" i="8"/>
  <c r="ER11" i="7"/>
  <c r="A158" i="17"/>
  <c r="A411" i="17" s="1"/>
  <c r="A664" i="17" s="1"/>
  <c r="A917" i="17" s="1"/>
  <c r="A1170" i="17" s="1"/>
  <c r="A158" i="8"/>
  <c r="EB11" i="7"/>
  <c r="A142" i="17"/>
  <c r="A395" i="17" s="1"/>
  <c r="A648" i="17" s="1"/>
  <c r="A901" i="17" s="1"/>
  <c r="A1154" i="17" s="1"/>
  <c r="A142" i="8"/>
  <c r="DL11" i="7"/>
  <c r="A126" i="17"/>
  <c r="A379" i="17" s="1"/>
  <c r="A632" i="17" s="1"/>
  <c r="A885" i="17" s="1"/>
  <c r="A1138" i="17" s="1"/>
  <c r="A126" i="8"/>
  <c r="CV11" i="7"/>
  <c r="A110" i="17"/>
  <c r="A363" i="17" s="1"/>
  <c r="A616" i="17" s="1"/>
  <c r="A869" i="17" s="1"/>
  <c r="A1122" i="17" s="1"/>
  <c r="A110" i="8"/>
  <c r="CF11" i="7"/>
  <c r="A94" i="17"/>
  <c r="A347" i="17" s="1"/>
  <c r="A600" i="17" s="1"/>
  <c r="A853" i="17" s="1"/>
  <c r="A1106" i="17" s="1"/>
  <c r="A94" i="8"/>
  <c r="BP11" i="7"/>
  <c r="A78" i="17"/>
  <c r="A331" i="17" s="1"/>
  <c r="A584" i="17" s="1"/>
  <c r="A837" i="17" s="1"/>
  <c r="A1090" i="17" s="1"/>
  <c r="A78" i="8"/>
  <c r="AZ11" i="7"/>
  <c r="A62" i="17"/>
  <c r="A315" i="17" s="1"/>
  <c r="A568" i="17" s="1"/>
  <c r="A821" i="17" s="1"/>
  <c r="A1074" i="17" s="1"/>
  <c r="A62" i="8"/>
  <c r="AJ11" i="7"/>
  <c r="A46" i="17"/>
  <c r="A299" i="17" s="1"/>
  <c r="A552" i="17" s="1"/>
  <c r="A805" i="17" s="1"/>
  <c r="A1058" i="17" s="1"/>
  <c r="A46" i="8"/>
  <c r="T11" i="7"/>
  <c r="A30" i="17"/>
  <c r="A283" i="17" s="1"/>
  <c r="A536" i="17" s="1"/>
  <c r="A789" i="17" s="1"/>
  <c r="A1042" i="17" s="1"/>
  <c r="A30" i="8"/>
  <c r="D11" i="7"/>
  <c r="A14" i="17"/>
  <c r="A267" i="17" s="1"/>
  <c r="A520" i="17" s="1"/>
  <c r="A773" i="17" s="1"/>
  <c r="A1026" i="17" s="1"/>
  <c r="A14" i="8"/>
  <c r="GM11" i="7"/>
  <c r="A205" i="17"/>
  <c r="A458" i="17" s="1"/>
  <c r="A711" i="17" s="1"/>
  <c r="A964" i="17" s="1"/>
  <c r="A1217" i="17" s="1"/>
  <c r="A205" i="8"/>
  <c r="EM11" i="7"/>
  <c r="A153" i="17"/>
  <c r="A406" i="17" s="1"/>
  <c r="A659" i="17" s="1"/>
  <c r="A912" i="17" s="1"/>
  <c r="A1165" i="17" s="1"/>
  <c r="A153" i="8"/>
  <c r="CU11" i="7"/>
  <c r="A109" i="17"/>
  <c r="A362" i="17" s="1"/>
  <c r="A615" i="17" s="1"/>
  <c r="A868" i="17" s="1"/>
  <c r="A1121" i="17" s="1"/>
  <c r="A109" i="8"/>
  <c r="AY11" i="7"/>
  <c r="A61" i="17"/>
  <c r="A314" i="17" s="1"/>
  <c r="A567" i="17" s="1"/>
  <c r="A820" i="17" s="1"/>
  <c r="A1073" i="17" s="1"/>
  <c r="A61" i="8"/>
  <c r="C11" i="7"/>
  <c r="A13" i="8"/>
  <c r="GE11" i="7"/>
  <c r="A197" i="17"/>
  <c r="A450" i="17" s="1"/>
  <c r="A703" i="17" s="1"/>
  <c r="A956" i="17" s="1"/>
  <c r="A1209" i="17" s="1"/>
  <c r="A197" i="8"/>
  <c r="EI11" i="7"/>
  <c r="A149" i="17"/>
  <c r="A402" i="17" s="1"/>
  <c r="A655" i="17" s="1"/>
  <c r="A908" i="17" s="1"/>
  <c r="A1161" i="17" s="1"/>
  <c r="A149" i="8"/>
  <c r="CM11" i="7"/>
  <c r="A101" i="17"/>
  <c r="A354" i="17" s="1"/>
  <c r="A607" i="17" s="1"/>
  <c r="A860" i="17" s="1"/>
  <c r="A1113" i="17" s="1"/>
  <c r="A101" i="8"/>
  <c r="AQ11" i="7"/>
  <c r="A53" i="17"/>
  <c r="A306" i="17" s="1"/>
  <c r="A559" i="17" s="1"/>
  <c r="A812" i="17" s="1"/>
  <c r="A1065" i="17" s="1"/>
  <c r="A53" i="8"/>
  <c r="HF11" i="7"/>
  <c r="A224" i="17"/>
  <c r="A477" i="17" s="1"/>
  <c r="A730" i="17" s="1"/>
  <c r="A983" i="17" s="1"/>
  <c r="A1236" i="17" s="1"/>
  <c r="A224" i="8"/>
  <c r="GD11" i="7"/>
  <c r="A196" i="17"/>
  <c r="A449" i="17" s="1"/>
  <c r="A702" i="17" s="1"/>
  <c r="A955" i="17" s="1"/>
  <c r="A1208" i="17" s="1"/>
  <c r="A196" i="8"/>
  <c r="FB11" i="7"/>
  <c r="A168" i="17"/>
  <c r="A421" i="17" s="1"/>
  <c r="A674" i="17" s="1"/>
  <c r="A927" i="17" s="1"/>
  <c r="A1180" i="17" s="1"/>
  <c r="A168" i="8"/>
  <c r="DR11" i="7"/>
  <c r="A132" i="17"/>
  <c r="A385" i="17" s="1"/>
  <c r="A638" i="17" s="1"/>
  <c r="A891" i="17" s="1"/>
  <c r="A1144" i="17" s="1"/>
  <c r="A132" i="8"/>
  <c r="CL11" i="7"/>
  <c r="A100" i="17"/>
  <c r="A353" i="17" s="1"/>
  <c r="A606" i="17" s="1"/>
  <c r="A859" i="17" s="1"/>
  <c r="A1112" i="17" s="1"/>
  <c r="A100" i="8"/>
  <c r="BF11" i="7"/>
  <c r="A68" i="17"/>
  <c r="A321" i="17" s="1"/>
  <c r="A574" i="17" s="1"/>
  <c r="A827" i="17" s="1"/>
  <c r="A1080" i="17" s="1"/>
  <c r="A68" i="8"/>
  <c r="A36" i="17"/>
  <c r="A289" i="17" s="1"/>
  <c r="A542" i="17" s="1"/>
  <c r="A795" i="17" s="1"/>
  <c r="A1048" i="17" s="1"/>
  <c r="Z11" i="7"/>
  <c r="A36" i="8"/>
  <c r="HV11" i="7"/>
  <c r="A240" i="17"/>
  <c r="A493" i="17" s="1"/>
  <c r="A746" i="17" s="1"/>
  <c r="A999" i="17" s="1"/>
  <c r="A1252" i="17" s="1"/>
  <c r="A240" i="8"/>
  <c r="GP11" i="7"/>
  <c r="A208" i="17"/>
  <c r="A461" i="17" s="1"/>
  <c r="A714" i="17" s="1"/>
  <c r="A967" i="17" s="1"/>
  <c r="A1220" i="17" s="1"/>
  <c r="A208" i="8"/>
  <c r="FJ11" i="7"/>
  <c r="A176" i="17"/>
  <c r="A429" i="17" s="1"/>
  <c r="A682" i="17" s="1"/>
  <c r="A935" i="17" s="1"/>
  <c r="A1188" i="17" s="1"/>
  <c r="A176" i="8"/>
  <c r="ED11" i="7"/>
  <c r="A144" i="17"/>
  <c r="A397" i="17" s="1"/>
  <c r="A650" i="17" s="1"/>
  <c r="A903" i="17" s="1"/>
  <c r="A1156" i="17" s="1"/>
  <c r="A144" i="8"/>
  <c r="CT11" i="7"/>
  <c r="A108" i="17"/>
  <c r="A361" i="17" s="1"/>
  <c r="A614" i="17" s="1"/>
  <c r="A867" i="17" s="1"/>
  <c r="A1120" i="17" s="1"/>
  <c r="A108" i="8"/>
  <c r="BR11" i="7"/>
  <c r="A80" i="17"/>
  <c r="A333" i="17" s="1"/>
  <c r="A586" i="17" s="1"/>
  <c r="A839" i="17" s="1"/>
  <c r="A1092" i="17" s="1"/>
  <c r="A80" i="8"/>
  <c r="A48" i="17"/>
  <c r="A301" i="17" s="1"/>
  <c r="A554" i="17" s="1"/>
  <c r="A807" i="17" s="1"/>
  <c r="A1060" i="17" s="1"/>
  <c r="AL11" i="7"/>
  <c r="A48" i="8"/>
  <c r="A16" i="17"/>
  <c r="A269" i="17" s="1"/>
  <c r="A522" i="17" s="1"/>
  <c r="A775" i="17" s="1"/>
  <c r="A1028" i="17" s="1"/>
  <c r="F11" i="7"/>
  <c r="A16" i="8"/>
  <c r="I11" i="7"/>
  <c r="A19" i="17"/>
  <c r="A272" i="17" s="1"/>
  <c r="A525" i="17" s="1"/>
  <c r="A778" i="17" s="1"/>
  <c r="A1031" i="17" s="1"/>
  <c r="A19" i="8"/>
  <c r="B266" i="17"/>
  <c r="B265" i="17"/>
  <c r="B518" i="17" s="1"/>
  <c r="B771" i="17" s="1"/>
  <c r="B1024" i="17" s="1"/>
  <c r="B519" i="17"/>
  <c r="B772" i="17" s="1"/>
  <c r="B1025" i="17" s="1"/>
  <c r="B988" i="13"/>
  <c r="B1241" i="13" s="1"/>
  <c r="B964" i="13"/>
  <c r="B1217" i="13" s="1"/>
  <c r="B940" i="13"/>
  <c r="B1193" i="13" s="1"/>
  <c r="B916" i="13"/>
  <c r="B1169" i="13" s="1"/>
  <c r="B884" i="13"/>
  <c r="B1137" i="13" s="1"/>
  <c r="B860" i="13"/>
  <c r="B1113" i="13" s="1"/>
  <c r="B836" i="13"/>
  <c r="B1089" i="13" s="1"/>
  <c r="B812" i="13"/>
  <c r="B1065" i="13" s="1"/>
  <c r="B909" i="13"/>
  <c r="B1162" i="13" s="1"/>
  <c r="B841" i="13"/>
  <c r="B1094" i="13" s="1"/>
  <c r="B975" i="13"/>
  <c r="B1228" i="13" s="1"/>
  <c r="B943" i="13"/>
  <c r="B1196" i="13" s="1"/>
  <c r="B927" i="13"/>
  <c r="B1180" i="13" s="1"/>
  <c r="B903" i="13"/>
  <c r="B1156" i="13" s="1"/>
  <c r="B887" i="13"/>
  <c r="B1140" i="13" s="1"/>
  <c r="B879" i="13"/>
  <c r="B1132" i="13" s="1"/>
  <c r="B863" i="13"/>
  <c r="B1116" i="13" s="1"/>
  <c r="B847" i="13"/>
  <c r="B1100" i="13" s="1"/>
  <c r="B839" i="13"/>
  <c r="B1092" i="13" s="1"/>
  <c r="B831" i="13"/>
  <c r="B1084" i="13" s="1"/>
  <c r="B823" i="13"/>
  <c r="B1076" i="13" s="1"/>
  <c r="B815" i="13"/>
  <c r="B1068" i="13" s="1"/>
  <c r="B807" i="13"/>
  <c r="B1060" i="13" s="1"/>
  <c r="B799" i="13"/>
  <c r="B1052" i="13" s="1"/>
  <c r="B791" i="13"/>
  <c r="B1044" i="13" s="1"/>
  <c r="B783" i="13"/>
  <c r="B1036" i="13" s="1"/>
  <c r="B775" i="13"/>
  <c r="B1028" i="13" s="1"/>
  <c r="B989" i="13"/>
  <c r="B1242" i="13" s="1"/>
  <c r="B965" i="13"/>
  <c r="B1218" i="13" s="1"/>
  <c r="B941" i="13"/>
  <c r="B1194" i="13" s="1"/>
  <c r="B913" i="13"/>
  <c r="B1166" i="13" s="1"/>
  <c r="B885" i="13"/>
  <c r="B1138" i="13" s="1"/>
  <c r="B861" i="13"/>
  <c r="B1114" i="13" s="1"/>
  <c r="B837" i="13"/>
  <c r="B1090" i="13" s="1"/>
  <c r="B813" i="13"/>
  <c r="B1066" i="13" s="1"/>
  <c r="B789" i="13"/>
  <c r="B1042" i="13" s="1"/>
  <c r="B990" i="13"/>
  <c r="B1243" i="13" s="1"/>
  <c r="B982" i="13"/>
  <c r="B1235" i="13" s="1"/>
  <c r="B974" i="13"/>
  <c r="B1227" i="13" s="1"/>
  <c r="B966" i="13"/>
  <c r="B1219" i="13" s="1"/>
  <c r="B958" i="13"/>
  <c r="B1211" i="13" s="1"/>
  <c r="B950" i="13"/>
  <c r="B1203" i="13" s="1"/>
  <c r="B942" i="13"/>
  <c r="B1195" i="13" s="1"/>
  <c r="B934" i="13"/>
  <c r="B1187" i="13" s="1"/>
  <c r="B926" i="13"/>
  <c r="B1179" i="13" s="1"/>
  <c r="B918" i="13"/>
  <c r="B1171" i="13" s="1"/>
  <c r="B910" i="13"/>
  <c r="B1163" i="13" s="1"/>
  <c r="B902" i="13"/>
  <c r="B1155" i="13" s="1"/>
  <c r="B894" i="13"/>
  <c r="B1147" i="13" s="1"/>
  <c r="B886" i="13"/>
  <c r="B1139" i="13" s="1"/>
  <c r="B878" i="13"/>
  <c r="B1131" i="13" s="1"/>
  <c r="B870" i="13"/>
  <c r="B1123" i="13" s="1"/>
  <c r="B862" i="13"/>
  <c r="B1115" i="13" s="1"/>
  <c r="B854" i="13"/>
  <c r="B1107" i="13" s="1"/>
  <c r="B846" i="13"/>
  <c r="B1099" i="13" s="1"/>
  <c r="B838" i="13"/>
  <c r="B1091" i="13" s="1"/>
  <c r="B830" i="13"/>
  <c r="B1083" i="13" s="1"/>
  <c r="B822" i="13"/>
  <c r="B1075" i="13" s="1"/>
  <c r="B814" i="13"/>
  <c r="B1067" i="13" s="1"/>
  <c r="B806" i="13"/>
  <c r="B1059" i="13" s="1"/>
  <c r="B798" i="13"/>
  <c r="B1051" i="13" s="1"/>
  <c r="B790" i="13"/>
  <c r="B1043" i="13" s="1"/>
  <c r="B782" i="13"/>
  <c r="B1035" i="13" s="1"/>
  <c r="B774" i="13"/>
  <c r="B1027" i="13" s="1"/>
  <c r="B973" i="13"/>
  <c r="B1226" i="13" s="1"/>
  <c r="B949" i="13"/>
  <c r="B1202" i="13" s="1"/>
  <c r="B925" i="13"/>
  <c r="B1178" i="13" s="1"/>
  <c r="B905" i="13"/>
  <c r="B1158" i="13" s="1"/>
  <c r="B881" i="13"/>
  <c r="B1134" i="13" s="1"/>
  <c r="B857" i="13"/>
  <c r="B1110" i="13" s="1"/>
  <c r="B833" i="13"/>
  <c r="B1086" i="13" s="1"/>
  <c r="B809" i="13"/>
  <c r="B1062" i="13" s="1"/>
  <c r="B793" i="13"/>
  <c r="B1046" i="13" s="1"/>
  <c r="B980" i="13"/>
  <c r="B1233" i="13" s="1"/>
  <c r="B956" i="13"/>
  <c r="B1209" i="13" s="1"/>
  <c r="B932" i="13"/>
  <c r="B1185" i="13" s="1"/>
  <c r="B900" i="13"/>
  <c r="B1153" i="13" s="1"/>
  <c r="B876" i="13"/>
  <c r="B1129" i="13" s="1"/>
  <c r="B852" i="13"/>
  <c r="B1105" i="13" s="1"/>
  <c r="B820" i="13"/>
  <c r="B1073" i="13" s="1"/>
  <c r="B804" i="13"/>
  <c r="B1057" i="13" s="1"/>
  <c r="B788" i="13"/>
  <c r="B1041" i="13" s="1"/>
  <c r="B981" i="13"/>
  <c r="B1234" i="13" s="1"/>
  <c r="B933" i="13"/>
  <c r="B1186" i="13" s="1"/>
  <c r="B865" i="13"/>
  <c r="B1118" i="13" s="1"/>
  <c r="B785" i="13"/>
  <c r="B1038" i="13" s="1"/>
  <c r="B967" i="13"/>
  <c r="B1220" i="13" s="1"/>
  <c r="B951" i="13"/>
  <c r="B1204" i="13" s="1"/>
  <c r="B919" i="13"/>
  <c r="B1172" i="13" s="1"/>
  <c r="B895" i="13"/>
  <c r="B1148" i="13" s="1"/>
  <c r="B855" i="13"/>
  <c r="B1108" i="13" s="1"/>
  <c r="B976" i="13"/>
  <c r="B1229" i="13" s="1"/>
  <c r="B960" i="13"/>
  <c r="B1213" i="13" s="1"/>
  <c r="B944" i="13"/>
  <c r="B1197" i="13" s="1"/>
  <c r="B928" i="13"/>
  <c r="B1181" i="13" s="1"/>
  <c r="B912" i="13"/>
  <c r="B1165" i="13" s="1"/>
  <c r="B896" i="13"/>
  <c r="B1149" i="13" s="1"/>
  <c r="B880" i="13"/>
  <c r="B1133" i="13" s="1"/>
  <c r="B864" i="13"/>
  <c r="B1117" i="13" s="1"/>
  <c r="B856" i="13"/>
  <c r="B1109" i="13" s="1"/>
  <c r="B840" i="13"/>
  <c r="B1093" i="13" s="1"/>
  <c r="B816" i="13"/>
  <c r="B1069" i="13" s="1"/>
  <c r="B808" i="13"/>
  <c r="B1061" i="13" s="1"/>
  <c r="B792" i="13"/>
  <c r="B1045" i="13" s="1"/>
  <c r="B776" i="13"/>
  <c r="B1029" i="13" s="1"/>
  <c r="B945" i="13"/>
  <c r="B1198" i="13" s="1"/>
  <c r="B897" i="13"/>
  <c r="B1150" i="13" s="1"/>
  <c r="B853" i="13"/>
  <c r="B1106" i="13" s="1"/>
  <c r="B797" i="13"/>
  <c r="B1050" i="13" s="1"/>
  <c r="B979" i="13"/>
  <c r="B1232" i="13" s="1"/>
  <c r="B963" i="13"/>
  <c r="B1216" i="13" s="1"/>
  <c r="B939" i="13"/>
  <c r="B1192" i="13" s="1"/>
  <c r="B923" i="13"/>
  <c r="B1176" i="13" s="1"/>
  <c r="B907" i="13"/>
  <c r="B1160" i="13" s="1"/>
  <c r="B891" i="13"/>
  <c r="B1144" i="13" s="1"/>
  <c r="B875" i="13"/>
  <c r="B1128" i="13" s="1"/>
  <c r="B859" i="13"/>
  <c r="B1112" i="13" s="1"/>
  <c r="B843" i="13"/>
  <c r="B1096" i="13" s="1"/>
  <c r="B827" i="13"/>
  <c r="B1080" i="13" s="1"/>
  <c r="B811" i="13"/>
  <c r="B1064" i="13" s="1"/>
  <c r="B795" i="13"/>
  <c r="B1048" i="13" s="1"/>
  <c r="B977" i="13"/>
  <c r="B1230" i="13" s="1"/>
  <c r="B929" i="13"/>
  <c r="B1182" i="13" s="1"/>
  <c r="B873" i="13"/>
  <c r="B1126" i="13" s="1"/>
  <c r="B825" i="13"/>
  <c r="B1078" i="13" s="1"/>
  <c r="B777" i="13"/>
  <c r="B1030" i="13" s="1"/>
  <c r="B978" i="13"/>
  <c r="B1231" i="13" s="1"/>
  <c r="B954" i="13"/>
  <c r="B1207" i="13" s="1"/>
  <c r="B930" i="13"/>
  <c r="B1183" i="13" s="1"/>
  <c r="B914" i="13"/>
  <c r="B1167" i="13" s="1"/>
  <c r="B898" i="13"/>
  <c r="B1151" i="13" s="1"/>
  <c r="B890" i="13"/>
  <c r="B1143" i="13" s="1"/>
  <c r="B874" i="13"/>
  <c r="B1127" i="13" s="1"/>
  <c r="B866" i="13"/>
  <c r="B1119" i="13" s="1"/>
  <c r="B858" i="13"/>
  <c r="B1111" i="13" s="1"/>
  <c r="B850" i="13"/>
  <c r="B1103" i="13" s="1"/>
  <c r="B834" i="13"/>
  <c r="B1087" i="13" s="1"/>
  <c r="B826" i="13"/>
  <c r="B1079" i="13" s="1"/>
  <c r="B818" i="13"/>
  <c r="B1071" i="13" s="1"/>
  <c r="B810" i="13"/>
  <c r="B1063" i="13" s="1"/>
  <c r="B802" i="13"/>
  <c r="B1055" i="13" s="1"/>
  <c r="B794" i="13"/>
  <c r="B1047" i="13" s="1"/>
  <c r="B786" i="13"/>
  <c r="B1039" i="13" s="1"/>
  <c r="B778" i="13"/>
  <c r="B1031" i="13" s="1"/>
  <c r="B985" i="13"/>
  <c r="B1238" i="13" s="1"/>
  <c r="B961" i="13"/>
  <c r="B1214" i="13" s="1"/>
  <c r="B937" i="13"/>
  <c r="B1190" i="13" s="1"/>
  <c r="B917" i="13"/>
  <c r="B1170" i="13" s="1"/>
  <c r="B893" i="13"/>
  <c r="B1146" i="13" s="1"/>
  <c r="B869" i="13"/>
  <c r="B1122" i="13" s="1"/>
  <c r="B845" i="13"/>
  <c r="B1098" i="13" s="1"/>
  <c r="B821" i="13"/>
  <c r="B1074" i="13" s="1"/>
  <c r="B805" i="13"/>
  <c r="B1058" i="13" s="1"/>
  <c r="B781" i="13"/>
  <c r="B1034" i="13" s="1"/>
  <c r="B972" i="13"/>
  <c r="B1225" i="13" s="1"/>
  <c r="B948" i="13"/>
  <c r="B1201" i="13" s="1"/>
  <c r="B924" i="13"/>
  <c r="B1177" i="13" s="1"/>
  <c r="B908" i="13"/>
  <c r="B1161" i="13" s="1"/>
  <c r="B892" i="13"/>
  <c r="B1145" i="13" s="1"/>
  <c r="B868" i="13"/>
  <c r="B1121" i="13" s="1"/>
  <c r="B844" i="13"/>
  <c r="B1097" i="13" s="1"/>
  <c r="B828" i="13"/>
  <c r="B1081" i="13" s="1"/>
  <c r="B796" i="13"/>
  <c r="B1049" i="13" s="1"/>
  <c r="B780" i="13"/>
  <c r="B1033" i="13" s="1"/>
  <c r="B957" i="13"/>
  <c r="B1210" i="13" s="1"/>
  <c r="B889" i="13"/>
  <c r="B1142" i="13" s="1"/>
  <c r="B817" i="13"/>
  <c r="B1070" i="13" s="1"/>
  <c r="B983" i="13"/>
  <c r="B1236" i="13" s="1"/>
  <c r="B959" i="13"/>
  <c r="B1212" i="13" s="1"/>
  <c r="B935" i="13"/>
  <c r="B1188" i="13" s="1"/>
  <c r="B911" i="13"/>
  <c r="B1164" i="13" s="1"/>
  <c r="B871" i="13"/>
  <c r="B1124" i="13" s="1"/>
  <c r="A810" i="13"/>
  <c r="A1063" i="13" s="1"/>
  <c r="B984" i="13"/>
  <c r="B1237" i="13" s="1"/>
  <c r="B968" i="13"/>
  <c r="B1221" i="13" s="1"/>
  <c r="B952" i="13"/>
  <c r="B1205" i="13" s="1"/>
  <c r="B936" i="13"/>
  <c r="B1189" i="13" s="1"/>
  <c r="B920" i="13"/>
  <c r="B1173" i="13" s="1"/>
  <c r="B904" i="13"/>
  <c r="B1157" i="13" s="1"/>
  <c r="B888" i="13"/>
  <c r="B1141" i="13" s="1"/>
  <c r="B872" i="13"/>
  <c r="B1125" i="13" s="1"/>
  <c r="B848" i="13"/>
  <c r="B1101" i="13" s="1"/>
  <c r="B832" i="13"/>
  <c r="B1085" i="13" s="1"/>
  <c r="B824" i="13"/>
  <c r="B1077" i="13" s="1"/>
  <c r="B800" i="13"/>
  <c r="B1053" i="13" s="1"/>
  <c r="B784" i="13"/>
  <c r="B1037" i="13" s="1"/>
  <c r="B969" i="13"/>
  <c r="B1222" i="13" s="1"/>
  <c r="B921" i="13"/>
  <c r="B1174" i="13" s="1"/>
  <c r="B877" i="13"/>
  <c r="B1130" i="13" s="1"/>
  <c r="B829" i="13"/>
  <c r="B1082" i="13" s="1"/>
  <c r="B773" i="13"/>
  <c r="B1026" i="13" s="1"/>
  <c r="B987" i="13"/>
  <c r="B1240" i="13" s="1"/>
  <c r="B971" i="13"/>
  <c r="B1224" i="13" s="1"/>
  <c r="B955" i="13"/>
  <c r="B1208" i="13" s="1"/>
  <c r="B947" i="13"/>
  <c r="B1200" i="13" s="1"/>
  <c r="B931" i="13"/>
  <c r="B1184" i="13" s="1"/>
  <c r="B915" i="13"/>
  <c r="B1168" i="13" s="1"/>
  <c r="B899" i="13"/>
  <c r="B1152" i="13" s="1"/>
  <c r="B883" i="13"/>
  <c r="B1136" i="13" s="1"/>
  <c r="B867" i="13"/>
  <c r="B1120" i="13" s="1"/>
  <c r="B851" i="13"/>
  <c r="B1104" i="13" s="1"/>
  <c r="B835" i="13"/>
  <c r="B1088" i="13" s="1"/>
  <c r="B819" i="13"/>
  <c r="B1072" i="13" s="1"/>
  <c r="B803" i="13"/>
  <c r="B1056" i="13" s="1"/>
  <c r="B787" i="13"/>
  <c r="B1040" i="13" s="1"/>
  <c r="B779" i="13"/>
  <c r="B1032" i="13" s="1"/>
  <c r="B953" i="13"/>
  <c r="B1206" i="13" s="1"/>
  <c r="B901" i="13"/>
  <c r="B1154" i="13" s="1"/>
  <c r="B849" i="13"/>
  <c r="B1102" i="13" s="1"/>
  <c r="B801" i="13"/>
  <c r="B1054" i="13" s="1"/>
  <c r="B986" i="13"/>
  <c r="B1239" i="13" s="1"/>
  <c r="B970" i="13"/>
  <c r="B1223" i="13" s="1"/>
  <c r="B962" i="13"/>
  <c r="B1215" i="13" s="1"/>
  <c r="B946" i="13"/>
  <c r="B1199" i="13" s="1"/>
  <c r="B938" i="13"/>
  <c r="B1191" i="13" s="1"/>
  <c r="B922" i="13"/>
  <c r="B1175" i="13" s="1"/>
  <c r="B906" i="13"/>
  <c r="B1159" i="13" s="1"/>
  <c r="B882" i="13"/>
  <c r="B1135" i="13" s="1"/>
  <c r="B842" i="13"/>
  <c r="B1095" i="13" s="1"/>
  <c r="B743" i="13"/>
  <c r="B746" i="13"/>
  <c r="B745" i="13"/>
  <c r="B744" i="13"/>
  <c r="B748" i="13"/>
  <c r="B747" i="13"/>
  <c r="B742" i="13"/>
  <c r="B741" i="13"/>
  <c r="B738" i="13"/>
  <c r="B739" i="13"/>
  <c r="B740" i="13"/>
  <c r="B749" i="13"/>
  <c r="A119" i="13"/>
  <c r="A372" i="13" s="1"/>
  <c r="A625" i="13" s="1"/>
  <c r="A235" i="13"/>
  <c r="A488" i="13" s="1"/>
  <c r="A171" i="13"/>
  <c r="A424" i="13" s="1"/>
  <c r="A677" i="13" s="1"/>
  <c r="A67" i="13"/>
  <c r="A320" i="13" s="1"/>
  <c r="A573" i="13" s="1"/>
  <c r="A231" i="13"/>
  <c r="A484" i="13" s="1"/>
  <c r="A737" i="13" s="1"/>
  <c r="A215" i="13"/>
  <c r="A468" i="13" s="1"/>
  <c r="A721" i="13" s="1"/>
  <c r="A199" i="13"/>
  <c r="A452" i="13" s="1"/>
  <c r="A705" i="13" s="1"/>
  <c r="A183" i="13"/>
  <c r="A436" i="13" s="1"/>
  <c r="A689" i="13" s="1"/>
  <c r="A167" i="13"/>
  <c r="A420" i="13" s="1"/>
  <c r="A673" i="13" s="1"/>
  <c r="A151" i="13"/>
  <c r="A404" i="13" s="1"/>
  <c r="A657" i="13" s="1"/>
  <c r="A135" i="13"/>
  <c r="A388" i="13" s="1"/>
  <c r="A641" i="13" s="1"/>
  <c r="A103" i="13"/>
  <c r="A356" i="13" s="1"/>
  <c r="A609" i="13" s="1"/>
  <c r="A87" i="13"/>
  <c r="A340" i="13" s="1"/>
  <c r="A593" i="13" s="1"/>
  <c r="A55" i="13"/>
  <c r="A308" i="13" s="1"/>
  <c r="A561" i="13" s="1"/>
  <c r="A23" i="13"/>
  <c r="A276" i="13" s="1"/>
  <c r="A529" i="13" s="1"/>
  <c r="A221" i="13"/>
  <c r="A474" i="13" s="1"/>
  <c r="A727" i="13" s="1"/>
  <c r="A177" i="13"/>
  <c r="A430" i="13" s="1"/>
  <c r="A683" i="13" s="1"/>
  <c r="A137" i="13"/>
  <c r="A390" i="13" s="1"/>
  <c r="A643" i="13" s="1"/>
  <c r="A89" i="13"/>
  <c r="A342" i="13" s="1"/>
  <c r="A595" i="13" s="1"/>
  <c r="A41" i="13"/>
  <c r="A294" i="13" s="1"/>
  <c r="A547" i="13" s="1"/>
  <c r="A59" i="13"/>
  <c r="A312" i="13" s="1"/>
  <c r="A565" i="13" s="1"/>
  <c r="A230" i="13"/>
  <c r="A483" i="13" s="1"/>
  <c r="A736" i="13" s="1"/>
  <c r="A214" i="13"/>
  <c r="A467" i="13" s="1"/>
  <c r="A720" i="13" s="1"/>
  <c r="A198" i="13"/>
  <c r="A451" i="13" s="1"/>
  <c r="A704" i="13" s="1"/>
  <c r="A182" i="13"/>
  <c r="A435" i="13" s="1"/>
  <c r="A688" i="13" s="1"/>
  <c r="A166" i="13"/>
  <c r="A419" i="13" s="1"/>
  <c r="A672" i="13" s="1"/>
  <c r="A150" i="13"/>
  <c r="A403" i="13" s="1"/>
  <c r="A656" i="13" s="1"/>
  <c r="A134" i="13"/>
  <c r="A387" i="13" s="1"/>
  <c r="A640" i="13" s="1"/>
  <c r="A118" i="13"/>
  <c r="A371" i="13" s="1"/>
  <c r="A624" i="13" s="1"/>
  <c r="A102" i="13"/>
  <c r="A355" i="13" s="1"/>
  <c r="A608" i="13" s="1"/>
  <c r="A86" i="13"/>
  <c r="A339" i="13" s="1"/>
  <c r="A592" i="13" s="1"/>
  <c r="A70" i="13"/>
  <c r="A323" i="13" s="1"/>
  <c r="A576" i="13" s="1"/>
  <c r="A54" i="13"/>
  <c r="A307" i="13" s="1"/>
  <c r="A560" i="13" s="1"/>
  <c r="A38" i="13"/>
  <c r="A291" i="13" s="1"/>
  <c r="A544" i="13" s="1"/>
  <c r="A22" i="13"/>
  <c r="A275" i="13" s="1"/>
  <c r="A528" i="13" s="1"/>
  <c r="A205" i="13"/>
  <c r="A458" i="13" s="1"/>
  <c r="A711" i="13" s="1"/>
  <c r="A153" i="13"/>
  <c r="A406" i="13" s="1"/>
  <c r="A659" i="13" s="1"/>
  <c r="A109" i="13"/>
  <c r="A362" i="13" s="1"/>
  <c r="A615" i="13" s="1"/>
  <c r="A61" i="13"/>
  <c r="A314" i="13" s="1"/>
  <c r="A567" i="13" s="1"/>
  <c r="A13" i="17"/>
  <c r="A266" i="17" s="1"/>
  <c r="A13" i="13"/>
  <c r="A266" i="13" s="1"/>
  <c r="A519" i="13" s="1"/>
  <c r="A772" i="13" s="1"/>
  <c r="A1025" i="13" s="1"/>
  <c r="A197" i="13"/>
  <c r="A450" i="13" s="1"/>
  <c r="A703" i="13" s="1"/>
  <c r="A149" i="13"/>
  <c r="A402" i="13" s="1"/>
  <c r="A655" i="13" s="1"/>
  <c r="A101" i="13"/>
  <c r="A354" i="13" s="1"/>
  <c r="A607" i="13" s="1"/>
  <c r="A53" i="13"/>
  <c r="A306" i="13" s="1"/>
  <c r="A559" i="13" s="1"/>
  <c r="A224" i="13"/>
  <c r="A477" i="13" s="1"/>
  <c r="A730" i="13" s="1"/>
  <c r="A196" i="13"/>
  <c r="A449" i="13" s="1"/>
  <c r="A702" i="13" s="1"/>
  <c r="A168" i="13"/>
  <c r="A421" i="13" s="1"/>
  <c r="A674" i="13" s="1"/>
  <c r="A132" i="13"/>
  <c r="A385" i="13" s="1"/>
  <c r="A638" i="13" s="1"/>
  <c r="A100" i="13"/>
  <c r="A353" i="13" s="1"/>
  <c r="A606" i="13" s="1"/>
  <c r="A68" i="13"/>
  <c r="A321" i="13" s="1"/>
  <c r="A574" i="13" s="1"/>
  <c r="A36" i="13"/>
  <c r="A289" i="13" s="1"/>
  <c r="A542" i="13" s="1"/>
  <c r="A240" i="13"/>
  <c r="A493" i="13" s="1"/>
  <c r="A208" i="13"/>
  <c r="A461" i="13" s="1"/>
  <c r="A714" i="13" s="1"/>
  <c r="A176" i="13"/>
  <c r="A429" i="13" s="1"/>
  <c r="A682" i="13" s="1"/>
  <c r="A144" i="13"/>
  <c r="A397" i="13" s="1"/>
  <c r="A650" i="13" s="1"/>
  <c r="A108" i="13"/>
  <c r="A361" i="13" s="1"/>
  <c r="A614" i="13" s="1"/>
  <c r="A80" i="13"/>
  <c r="A333" i="13" s="1"/>
  <c r="A586" i="13" s="1"/>
  <c r="A48" i="13"/>
  <c r="A301" i="13" s="1"/>
  <c r="A554" i="13" s="1"/>
  <c r="A16" i="13"/>
  <c r="A269" i="13" s="1"/>
  <c r="A522" i="13" s="1"/>
  <c r="A19" i="13"/>
  <c r="A272" i="13" s="1"/>
  <c r="A525" i="13" s="1"/>
  <c r="A35" i="13"/>
  <c r="A288" i="13" s="1"/>
  <c r="A541" i="13" s="1"/>
  <c r="A243" i="13"/>
  <c r="A496" i="13" s="1"/>
  <c r="A227" i="13"/>
  <c r="A480" i="13" s="1"/>
  <c r="A733" i="13" s="1"/>
  <c r="A211" i="13"/>
  <c r="A464" i="13" s="1"/>
  <c r="A717" i="13" s="1"/>
  <c r="A195" i="13"/>
  <c r="A448" i="13" s="1"/>
  <c r="A701" i="13" s="1"/>
  <c r="A179" i="13"/>
  <c r="A432" i="13" s="1"/>
  <c r="A685" i="13" s="1"/>
  <c r="A163" i="13"/>
  <c r="A416" i="13" s="1"/>
  <c r="A669" i="13" s="1"/>
  <c r="A147" i="13"/>
  <c r="A400" i="13" s="1"/>
  <c r="A653" i="13" s="1"/>
  <c r="A131" i="13"/>
  <c r="A384" i="13" s="1"/>
  <c r="A637" i="13" s="1"/>
  <c r="A115" i="13"/>
  <c r="A368" i="13" s="1"/>
  <c r="A621" i="13" s="1"/>
  <c r="A99" i="13"/>
  <c r="A352" i="13" s="1"/>
  <c r="A605" i="13" s="1"/>
  <c r="A79" i="13"/>
  <c r="A332" i="13" s="1"/>
  <c r="A585" i="13" s="1"/>
  <c r="A47" i="13"/>
  <c r="A300" i="13" s="1"/>
  <c r="A553" i="13" s="1"/>
  <c r="A15" i="13"/>
  <c r="A268" i="13" s="1"/>
  <c r="A521" i="13" s="1"/>
  <c r="A209" i="13"/>
  <c r="A462" i="13" s="1"/>
  <c r="A715" i="13" s="1"/>
  <c r="A165" i="13"/>
  <c r="A418" i="13" s="1"/>
  <c r="A671" i="13" s="1"/>
  <c r="A125" i="13"/>
  <c r="A378" i="13" s="1"/>
  <c r="A631" i="13" s="1"/>
  <c r="A77" i="13"/>
  <c r="A330" i="13" s="1"/>
  <c r="A583" i="13" s="1"/>
  <c r="A29" i="13"/>
  <c r="A282" i="13" s="1"/>
  <c r="A535" i="13" s="1"/>
  <c r="A27" i="13"/>
  <c r="A280" i="13" s="1"/>
  <c r="A533" i="13" s="1"/>
  <c r="A242" i="13"/>
  <c r="A495" i="13" s="1"/>
  <c r="A226" i="13"/>
  <c r="A479" i="13" s="1"/>
  <c r="A732" i="13" s="1"/>
  <c r="A210" i="13"/>
  <c r="A463" i="13" s="1"/>
  <c r="A716" i="13" s="1"/>
  <c r="A194" i="13"/>
  <c r="A447" i="13" s="1"/>
  <c r="A700" i="13" s="1"/>
  <c r="A178" i="13"/>
  <c r="A431" i="13" s="1"/>
  <c r="A684" i="13" s="1"/>
  <c r="A162" i="13"/>
  <c r="A415" i="13" s="1"/>
  <c r="A668" i="13" s="1"/>
  <c r="A146" i="13"/>
  <c r="A399" i="13" s="1"/>
  <c r="A652" i="13" s="1"/>
  <c r="A130" i="13"/>
  <c r="A383" i="13" s="1"/>
  <c r="A636" i="13" s="1"/>
  <c r="A114" i="13"/>
  <c r="A367" i="13" s="1"/>
  <c r="A620" i="13" s="1"/>
  <c r="A98" i="13"/>
  <c r="A351" i="13" s="1"/>
  <c r="A604" i="13" s="1"/>
  <c r="A82" i="13"/>
  <c r="A335" i="13" s="1"/>
  <c r="A588" i="13" s="1"/>
  <c r="A66" i="13"/>
  <c r="A319" i="13" s="1"/>
  <c r="A572" i="13" s="1"/>
  <c r="A50" i="13"/>
  <c r="A303" i="13" s="1"/>
  <c r="A556" i="13" s="1"/>
  <c r="A34" i="13"/>
  <c r="A287" i="13" s="1"/>
  <c r="A540" i="13" s="1"/>
  <c r="A18" i="13"/>
  <c r="A271" i="13" s="1"/>
  <c r="A524" i="13" s="1"/>
  <c r="A237" i="13"/>
  <c r="A490" i="13" s="1"/>
  <c r="A193" i="13"/>
  <c r="A446" i="13" s="1"/>
  <c r="A699" i="13" s="1"/>
  <c r="A141" i="13"/>
  <c r="A394" i="13" s="1"/>
  <c r="A647" i="13" s="1"/>
  <c r="A93" i="13"/>
  <c r="A346" i="13" s="1"/>
  <c r="A599" i="13" s="1"/>
  <c r="A45" i="13"/>
  <c r="A298" i="13" s="1"/>
  <c r="A551" i="13" s="1"/>
  <c r="A241" i="13"/>
  <c r="A494" i="13" s="1"/>
  <c r="A185" i="13"/>
  <c r="A438" i="13" s="1"/>
  <c r="A691" i="13" s="1"/>
  <c r="A129" i="13"/>
  <c r="A382" i="13" s="1"/>
  <c r="A635" i="13" s="1"/>
  <c r="A85" i="13"/>
  <c r="A338" i="13" s="1"/>
  <c r="A591" i="13" s="1"/>
  <c r="A37" i="13"/>
  <c r="A290" i="13" s="1"/>
  <c r="A543" i="13" s="1"/>
  <c r="A216" i="13"/>
  <c r="A469" i="13" s="1"/>
  <c r="A722" i="13" s="1"/>
  <c r="A188" i="13"/>
  <c r="A441" i="13" s="1"/>
  <c r="A694" i="13" s="1"/>
  <c r="A160" i="13"/>
  <c r="A413" i="13" s="1"/>
  <c r="A666" i="13" s="1"/>
  <c r="A124" i="13"/>
  <c r="A377" i="13" s="1"/>
  <c r="A630" i="13" s="1"/>
  <c r="A92" i="13"/>
  <c r="A345" i="13" s="1"/>
  <c r="A598" i="13" s="1"/>
  <c r="A60" i="13"/>
  <c r="A313" i="13" s="1"/>
  <c r="A566" i="13" s="1"/>
  <c r="A28" i="13"/>
  <c r="A281" i="13" s="1"/>
  <c r="A534" i="13" s="1"/>
  <c r="A232" i="13"/>
  <c r="A485" i="13" s="1"/>
  <c r="A200" i="13"/>
  <c r="A453" i="13" s="1"/>
  <c r="A706" i="13" s="1"/>
  <c r="A164" i="13"/>
  <c r="A417" i="13" s="1"/>
  <c r="A670" i="13" s="1"/>
  <c r="A136" i="13"/>
  <c r="A389" i="13" s="1"/>
  <c r="A642" i="13" s="1"/>
  <c r="A104" i="13"/>
  <c r="A357" i="13" s="1"/>
  <c r="A610" i="13" s="1"/>
  <c r="A72" i="13"/>
  <c r="A325" i="13" s="1"/>
  <c r="A578" i="13" s="1"/>
  <c r="A40" i="13"/>
  <c r="A293" i="13" s="1"/>
  <c r="A546" i="13" s="1"/>
  <c r="A75" i="13"/>
  <c r="A328" i="13" s="1"/>
  <c r="A581" i="13" s="1"/>
  <c r="A239" i="13"/>
  <c r="A492" i="13" s="1"/>
  <c r="A223" i="13"/>
  <c r="A476" i="13" s="1"/>
  <c r="A729" i="13" s="1"/>
  <c r="A207" i="13"/>
  <c r="A460" i="13" s="1"/>
  <c r="A713" i="13" s="1"/>
  <c r="A191" i="13"/>
  <c r="A444" i="13" s="1"/>
  <c r="A697" i="13" s="1"/>
  <c r="A175" i="13"/>
  <c r="A428" i="13" s="1"/>
  <c r="A681" i="13" s="1"/>
  <c r="A159" i="13"/>
  <c r="A412" i="13" s="1"/>
  <c r="A665" i="13" s="1"/>
  <c r="A143" i="13"/>
  <c r="A396" i="13" s="1"/>
  <c r="A649" i="13" s="1"/>
  <c r="A127" i="13"/>
  <c r="A380" i="13" s="1"/>
  <c r="A633" i="13" s="1"/>
  <c r="A111" i="13"/>
  <c r="A364" i="13" s="1"/>
  <c r="A617" i="13" s="1"/>
  <c r="A95" i="13"/>
  <c r="A348" i="13" s="1"/>
  <c r="A601" i="13" s="1"/>
  <c r="A71" i="13"/>
  <c r="A324" i="13" s="1"/>
  <c r="A577" i="13" s="1"/>
  <c r="A39" i="13"/>
  <c r="A292" i="13" s="1"/>
  <c r="A545" i="13" s="1"/>
  <c r="A201" i="13"/>
  <c r="A454" i="13" s="1"/>
  <c r="A707" i="13" s="1"/>
  <c r="A157" i="13"/>
  <c r="A410" i="13" s="1"/>
  <c r="A663" i="13" s="1"/>
  <c r="A113" i="13"/>
  <c r="A366" i="13" s="1"/>
  <c r="A619" i="13" s="1"/>
  <c r="A65" i="13"/>
  <c r="A318" i="13" s="1"/>
  <c r="A571" i="13" s="1"/>
  <c r="A21" i="13"/>
  <c r="A274" i="13" s="1"/>
  <c r="A527" i="13" s="1"/>
  <c r="A238" i="13"/>
  <c r="A491" i="13" s="1"/>
  <c r="A222" i="13"/>
  <c r="A475" i="13" s="1"/>
  <c r="A728" i="13" s="1"/>
  <c r="A206" i="13"/>
  <c r="A459" i="13" s="1"/>
  <c r="A712" i="13" s="1"/>
  <c r="A190" i="13"/>
  <c r="A443" i="13" s="1"/>
  <c r="A696" i="13" s="1"/>
  <c r="A174" i="13"/>
  <c r="A427" i="13" s="1"/>
  <c r="A680" i="13" s="1"/>
  <c r="A158" i="13"/>
  <c r="A411" i="13" s="1"/>
  <c r="A664" i="13" s="1"/>
  <c r="A142" i="13"/>
  <c r="A395" i="13" s="1"/>
  <c r="A648" i="13" s="1"/>
  <c r="A126" i="13"/>
  <c r="A379" i="13" s="1"/>
  <c r="A632" i="13" s="1"/>
  <c r="A110" i="13"/>
  <c r="A363" i="13" s="1"/>
  <c r="A616" i="13" s="1"/>
  <c r="A94" i="13"/>
  <c r="A347" i="13" s="1"/>
  <c r="A600" i="13" s="1"/>
  <c r="A78" i="13"/>
  <c r="A331" i="13" s="1"/>
  <c r="A584" i="13" s="1"/>
  <c r="A62" i="13"/>
  <c r="A315" i="13" s="1"/>
  <c r="A568" i="13" s="1"/>
  <c r="A46" i="13"/>
  <c r="A299" i="13" s="1"/>
  <c r="A552" i="13" s="1"/>
  <c r="A30" i="13"/>
  <c r="A283" i="13" s="1"/>
  <c r="A536" i="13" s="1"/>
  <c r="A14" i="13"/>
  <c r="A267" i="13" s="1"/>
  <c r="A520" i="13" s="1"/>
  <c r="A225" i="13"/>
  <c r="A478" i="13" s="1"/>
  <c r="A731" i="13" s="1"/>
  <c r="A181" i="13"/>
  <c r="A434" i="13" s="1"/>
  <c r="A687" i="13" s="1"/>
  <c r="A133" i="13"/>
  <c r="A386" i="13" s="1"/>
  <c r="A639" i="13" s="1"/>
  <c r="A81" i="13"/>
  <c r="A334" i="13" s="1"/>
  <c r="A587" i="13" s="1"/>
  <c r="A33" i="13"/>
  <c r="A286" i="13" s="1"/>
  <c r="A539" i="13" s="1"/>
  <c r="A229" i="13"/>
  <c r="A482" i="13" s="1"/>
  <c r="A735" i="13" s="1"/>
  <c r="A173" i="13"/>
  <c r="A426" i="13" s="1"/>
  <c r="A679" i="13" s="1"/>
  <c r="A121" i="13"/>
  <c r="A374" i="13" s="1"/>
  <c r="A627" i="13" s="1"/>
  <c r="A69" i="13"/>
  <c r="A322" i="13" s="1"/>
  <c r="A575" i="13" s="1"/>
  <c r="A17" i="13"/>
  <c r="A270" i="13" s="1"/>
  <c r="A523" i="13" s="1"/>
  <c r="A212" i="13"/>
  <c r="A465" i="13" s="1"/>
  <c r="A718" i="13" s="1"/>
  <c r="A180" i="13"/>
  <c r="A433" i="13" s="1"/>
  <c r="A686" i="13" s="1"/>
  <c r="A148" i="13"/>
  <c r="A401" i="13" s="1"/>
  <c r="A654" i="13" s="1"/>
  <c r="A116" i="13"/>
  <c r="A369" i="13" s="1"/>
  <c r="A622" i="13" s="1"/>
  <c r="A84" i="13"/>
  <c r="A337" i="13" s="1"/>
  <c r="A590" i="13" s="1"/>
  <c r="A52" i="13"/>
  <c r="A305" i="13" s="1"/>
  <c r="A558" i="13" s="1"/>
  <c r="A20" i="13"/>
  <c r="A273" i="13" s="1"/>
  <c r="A526" i="13" s="1"/>
  <c r="A228" i="13"/>
  <c r="A481" i="13" s="1"/>
  <c r="A734" i="13" s="1"/>
  <c r="A192" i="13"/>
  <c r="A445" i="13" s="1"/>
  <c r="A698" i="13" s="1"/>
  <c r="A156" i="13"/>
  <c r="A409" i="13" s="1"/>
  <c r="A662" i="13" s="1"/>
  <c r="A128" i="13"/>
  <c r="A381" i="13" s="1"/>
  <c r="A634" i="13" s="1"/>
  <c r="A96" i="13"/>
  <c r="A349" i="13" s="1"/>
  <c r="A602" i="13" s="1"/>
  <c r="A64" i="13"/>
  <c r="A317" i="13" s="1"/>
  <c r="A570" i="13" s="1"/>
  <c r="A32" i="13"/>
  <c r="A285" i="13" s="1"/>
  <c r="A538" i="13" s="1"/>
  <c r="A43" i="13"/>
  <c r="A296" i="13" s="1"/>
  <c r="A549" i="13" s="1"/>
  <c r="A219" i="13"/>
  <c r="A472" i="13" s="1"/>
  <c r="A725" i="13" s="1"/>
  <c r="A203" i="13"/>
  <c r="A456" i="13" s="1"/>
  <c r="A709" i="13" s="1"/>
  <c r="A187" i="13"/>
  <c r="A440" i="13" s="1"/>
  <c r="A693" i="13" s="1"/>
  <c r="A155" i="13"/>
  <c r="A408" i="13" s="1"/>
  <c r="A661" i="13" s="1"/>
  <c r="A139" i="13"/>
  <c r="A392" i="13" s="1"/>
  <c r="A645" i="13" s="1"/>
  <c r="A123" i="13"/>
  <c r="A376" i="13" s="1"/>
  <c r="A629" i="13" s="1"/>
  <c r="A107" i="13"/>
  <c r="A360" i="13" s="1"/>
  <c r="A613" i="13" s="1"/>
  <c r="A91" i="13"/>
  <c r="A344" i="13" s="1"/>
  <c r="A597" i="13" s="1"/>
  <c r="A63" i="13"/>
  <c r="A316" i="13" s="1"/>
  <c r="A569" i="13" s="1"/>
  <c r="A31" i="13"/>
  <c r="A284" i="13" s="1"/>
  <c r="A537" i="13" s="1"/>
  <c r="A233" i="13"/>
  <c r="A486" i="13" s="1"/>
  <c r="A189" i="13"/>
  <c r="A442" i="13" s="1"/>
  <c r="A695" i="13" s="1"/>
  <c r="A145" i="13"/>
  <c r="A398" i="13" s="1"/>
  <c r="A651" i="13" s="1"/>
  <c r="A97" i="13"/>
  <c r="A350" i="13" s="1"/>
  <c r="A603" i="13" s="1"/>
  <c r="A49" i="13"/>
  <c r="A302" i="13" s="1"/>
  <c r="A555" i="13" s="1"/>
  <c r="A234" i="13"/>
  <c r="A487" i="13" s="1"/>
  <c r="A218" i="13"/>
  <c r="A471" i="13" s="1"/>
  <c r="A724" i="13" s="1"/>
  <c r="A202" i="13"/>
  <c r="A455" i="13" s="1"/>
  <c r="A708" i="13" s="1"/>
  <c r="A186" i="13"/>
  <c r="A439" i="13" s="1"/>
  <c r="A692" i="13" s="1"/>
  <c r="A170" i="13"/>
  <c r="A423" i="13" s="1"/>
  <c r="A676" i="13" s="1"/>
  <c r="A154" i="13"/>
  <c r="A407" i="13" s="1"/>
  <c r="A660" i="13" s="1"/>
  <c r="A138" i="13"/>
  <c r="A391" i="13" s="1"/>
  <c r="A644" i="13" s="1"/>
  <c r="A122" i="13"/>
  <c r="A375" i="13" s="1"/>
  <c r="A628" i="13" s="1"/>
  <c r="A106" i="13"/>
  <c r="A359" i="13" s="1"/>
  <c r="A612" i="13" s="1"/>
  <c r="A90" i="13"/>
  <c r="A343" i="13" s="1"/>
  <c r="A596" i="13" s="1"/>
  <c r="A74" i="13"/>
  <c r="A327" i="13" s="1"/>
  <c r="A580" i="13" s="1"/>
  <c r="A58" i="13"/>
  <c r="A311" i="13" s="1"/>
  <c r="A564" i="13" s="1"/>
  <c r="A42" i="13"/>
  <c r="A295" i="13" s="1"/>
  <c r="A548" i="13" s="1"/>
  <c r="A26" i="13"/>
  <c r="A279" i="13" s="1"/>
  <c r="A532" i="13" s="1"/>
  <c r="A213" i="13"/>
  <c r="A466" i="13" s="1"/>
  <c r="A719" i="13" s="1"/>
  <c r="A169" i="13"/>
  <c r="A422" i="13" s="1"/>
  <c r="A675" i="13" s="1"/>
  <c r="A117" i="13"/>
  <c r="A370" i="13" s="1"/>
  <c r="A623" i="13" s="1"/>
  <c r="A73" i="13"/>
  <c r="A326" i="13" s="1"/>
  <c r="A579" i="13" s="1"/>
  <c r="A25" i="13"/>
  <c r="A278" i="13" s="1"/>
  <c r="A531" i="13" s="1"/>
  <c r="A217" i="13"/>
  <c r="A470" i="13" s="1"/>
  <c r="A723" i="13" s="1"/>
  <c r="A161" i="13"/>
  <c r="A414" i="13" s="1"/>
  <c r="A667" i="13" s="1"/>
  <c r="A105" i="13"/>
  <c r="A358" i="13" s="1"/>
  <c r="A611" i="13" s="1"/>
  <c r="A57" i="13"/>
  <c r="A310" i="13" s="1"/>
  <c r="A563" i="13" s="1"/>
  <c r="A236" i="13"/>
  <c r="A489" i="13" s="1"/>
  <c r="A204" i="13"/>
  <c r="A457" i="13" s="1"/>
  <c r="A710" i="13" s="1"/>
  <c r="A172" i="13"/>
  <c r="A425" i="13" s="1"/>
  <c r="A678" i="13" s="1"/>
  <c r="A140" i="13"/>
  <c r="A393" i="13" s="1"/>
  <c r="A646" i="13" s="1"/>
  <c r="A112" i="13"/>
  <c r="A365" i="13" s="1"/>
  <c r="A618" i="13" s="1"/>
  <c r="A76" i="13"/>
  <c r="A329" i="13" s="1"/>
  <c r="A582" i="13" s="1"/>
  <c r="A44" i="13"/>
  <c r="A297" i="13" s="1"/>
  <c r="A550" i="13" s="1"/>
  <c r="A12" i="17"/>
  <c r="A265" i="17" s="1"/>
  <c r="A12" i="13"/>
  <c r="A265" i="13" s="1"/>
  <c r="A518" i="13" s="1"/>
  <c r="A771" i="13" s="1"/>
  <c r="A1024" i="13" s="1"/>
  <c r="A220" i="13"/>
  <c r="A473" i="13" s="1"/>
  <c r="A726" i="13" s="1"/>
  <c r="A184" i="13"/>
  <c r="A437" i="13" s="1"/>
  <c r="A690" i="13" s="1"/>
  <c r="A152" i="13"/>
  <c r="A405" i="13" s="1"/>
  <c r="A658" i="13" s="1"/>
  <c r="A120" i="13"/>
  <c r="A373" i="13" s="1"/>
  <c r="A626" i="13" s="1"/>
  <c r="A88" i="13"/>
  <c r="A341" i="13" s="1"/>
  <c r="A594" i="13" s="1"/>
  <c r="A56" i="13"/>
  <c r="A309" i="13" s="1"/>
  <c r="A562" i="13" s="1"/>
  <c r="A24" i="13"/>
  <c r="A277" i="13" s="1"/>
  <c r="A530" i="13" s="1"/>
  <c r="A83" i="13"/>
  <c r="A336" i="13" s="1"/>
  <c r="A589" i="13" s="1"/>
  <c r="A518" i="17" l="1"/>
  <c r="A771" i="17" s="1"/>
  <c r="A1024" i="17" s="1"/>
  <c r="A519" i="17"/>
  <c r="A772" i="17" s="1"/>
  <c r="A1025" i="17" s="1"/>
  <c r="A979" i="13"/>
  <c r="A1232" i="13" s="1"/>
  <c r="A899" i="13"/>
  <c r="A1152" i="13" s="1"/>
  <c r="A920" i="13"/>
  <c r="A1173" i="13" s="1"/>
  <c r="A972" i="13"/>
  <c r="A1225" i="13" s="1"/>
  <c r="A849" i="13"/>
  <c r="A1102" i="13" s="1"/>
  <c r="A977" i="13"/>
  <c r="A1230" i="13" s="1"/>
  <c r="A790" i="13"/>
  <c r="A1043" i="13" s="1"/>
  <c r="A914" i="13"/>
  <c r="A1167" i="13" s="1"/>
  <c r="A915" i="13"/>
  <c r="A1168" i="13" s="1"/>
  <c r="A843" i="13"/>
  <c r="A1096" i="13" s="1"/>
  <c r="A828" i="13"/>
  <c r="A1081" i="13" s="1"/>
  <c r="A892" i="13"/>
  <c r="A1145" i="13" s="1"/>
  <c r="A821" i="13"/>
  <c r="A1074" i="13" s="1"/>
  <c r="A917" i="13"/>
  <c r="A1170" i="13" s="1"/>
  <c r="A902" i="13"/>
  <c r="A1155" i="13" s="1"/>
  <c r="A959" i="13"/>
  <c r="A1212" i="13" s="1"/>
  <c r="A883" i="13"/>
  <c r="A1136" i="13" s="1"/>
  <c r="A952" i="13"/>
  <c r="A1205" i="13" s="1"/>
  <c r="A777" i="13"/>
  <c r="A1030" i="13" s="1"/>
  <c r="A905" i="13"/>
  <c r="A1158" i="13" s="1"/>
  <c r="A788" i="13"/>
  <c r="A1041" i="13" s="1"/>
  <c r="A968" i="13"/>
  <c r="A1221" i="13" s="1"/>
  <c r="A858" i="13"/>
  <c r="A1111" i="13" s="1"/>
  <c r="A954" i="13"/>
  <c r="A1207" i="13" s="1"/>
  <c r="A986" i="13"/>
  <c r="A1239" i="13" s="1"/>
  <c r="A794" i="13"/>
  <c r="A1047" i="13" s="1"/>
  <c r="A775" i="13"/>
  <c r="A1028" i="13" s="1"/>
  <c r="A967" i="13"/>
  <c r="A1220" i="13" s="1"/>
  <c r="A827" i="13"/>
  <c r="A1080" i="13" s="1"/>
  <c r="A891" i="13"/>
  <c r="A1144" i="13" s="1"/>
  <c r="A955" i="13"/>
  <c r="A1208" i="13" s="1"/>
  <c r="A812" i="13"/>
  <c r="A1065" i="13" s="1"/>
  <c r="A908" i="13"/>
  <c r="A1161" i="13" s="1"/>
  <c r="A868" i="13"/>
  <c r="A1121" i="13" s="1"/>
  <c r="A964" i="13"/>
  <c r="A1217" i="13" s="1"/>
  <c r="A781" i="13"/>
  <c r="A1034" i="13" s="1"/>
  <c r="A813" i="13"/>
  <c r="A1066" i="13" s="1"/>
  <c r="A845" i="13"/>
  <c r="A1098" i="13" s="1"/>
  <c r="A877" i="13"/>
  <c r="A1130" i="13" s="1"/>
  <c r="A909" i="13"/>
  <c r="A1162" i="13" s="1"/>
  <c r="A941" i="13"/>
  <c r="A1194" i="13" s="1"/>
  <c r="A973" i="13"/>
  <c r="A1226" i="13" s="1"/>
  <c r="A800" i="13"/>
  <c r="A1053" i="13" s="1"/>
  <c r="A896" i="13"/>
  <c r="A1149" i="13" s="1"/>
  <c r="A980" i="13"/>
  <c r="A1233" i="13" s="1"/>
  <c r="A814" i="13"/>
  <c r="A1067" i="13" s="1"/>
  <c r="A862" i="13"/>
  <c r="A1115" i="13" s="1"/>
  <c r="A910" i="13"/>
  <c r="A1163" i="13" s="1"/>
  <c r="A942" i="13"/>
  <c r="A1195" i="13" s="1"/>
  <c r="A974" i="13"/>
  <c r="A1227" i="13" s="1"/>
  <c r="A930" i="13"/>
  <c r="A1183" i="13" s="1"/>
  <c r="A878" i="13"/>
  <c r="A1131" i="13" s="1"/>
  <c r="B992" i="13"/>
  <c r="B1245" i="13" s="1"/>
  <c r="B1000" i="13"/>
  <c r="B1253" i="13" s="1"/>
  <c r="B999" i="13"/>
  <c r="B1252" i="13" s="1"/>
  <c r="B991" i="13"/>
  <c r="B1244" i="13" s="1"/>
  <c r="B1001" i="13"/>
  <c r="B1254" i="13" s="1"/>
  <c r="B996" i="13"/>
  <c r="B1249" i="13" s="1"/>
  <c r="A847" i="13"/>
  <c r="A1100" i="13" s="1"/>
  <c r="A911" i="13"/>
  <c r="A1164" i="13" s="1"/>
  <c r="A835" i="13"/>
  <c r="A1088" i="13" s="1"/>
  <c r="A816" i="13"/>
  <c r="A1069" i="13" s="1"/>
  <c r="A876" i="13"/>
  <c r="A1129" i="13" s="1"/>
  <c r="A817" i="13"/>
  <c r="A1070" i="13" s="1"/>
  <c r="A913" i="13"/>
  <c r="A1166" i="13" s="1"/>
  <c r="A948" i="13"/>
  <c r="A1201" i="13" s="1"/>
  <c r="A882" i="13"/>
  <c r="A1135" i="13" s="1"/>
  <c r="A791" i="13"/>
  <c r="A1044" i="13" s="1"/>
  <c r="A987" i="13"/>
  <c r="A1240" i="13" s="1"/>
  <c r="A907" i="13"/>
  <c r="A1160" i="13" s="1"/>
  <c r="A932" i="13"/>
  <c r="A1185" i="13" s="1"/>
  <c r="A984" i="13"/>
  <c r="A1237" i="13" s="1"/>
  <c r="A853" i="13"/>
  <c r="A1106" i="13" s="1"/>
  <c r="A949" i="13"/>
  <c r="A1202" i="13" s="1"/>
  <c r="A824" i="13"/>
  <c r="A1077" i="13" s="1"/>
  <c r="A830" i="13"/>
  <c r="A1083" i="13" s="1"/>
  <c r="A934" i="13"/>
  <c r="A1187" i="13" s="1"/>
  <c r="A834" i="13"/>
  <c r="A1087" i="13" s="1"/>
  <c r="A895" i="13"/>
  <c r="A1148" i="13" s="1"/>
  <c r="A947" i="13"/>
  <c r="A1200" i="13" s="1"/>
  <c r="A888" i="13"/>
  <c r="A1141" i="13" s="1"/>
  <c r="A841" i="13"/>
  <c r="A1094" i="13" s="1"/>
  <c r="A937" i="13"/>
  <c r="A1190" i="13" s="1"/>
  <c r="A806" i="13"/>
  <c r="A1059" i="13" s="1"/>
  <c r="A922" i="13"/>
  <c r="A1175" i="13" s="1"/>
  <c r="A903" i="13"/>
  <c r="A1156" i="13" s="1"/>
  <c r="A815" i="13"/>
  <c r="A1068" i="13" s="1"/>
  <c r="A803" i="13"/>
  <c r="A1056" i="13" s="1"/>
  <c r="A931" i="13"/>
  <c r="A1184" i="13" s="1"/>
  <c r="A864" i="13"/>
  <c r="A1117" i="13" s="1"/>
  <c r="A832" i="13"/>
  <c r="A1085" i="13" s="1"/>
  <c r="A833" i="13"/>
  <c r="A1086" i="13" s="1"/>
  <c r="A897" i="13"/>
  <c r="A1150" i="13" s="1"/>
  <c r="A961" i="13"/>
  <c r="A1214" i="13" s="1"/>
  <c r="A808" i="13"/>
  <c r="A1061" i="13" s="1"/>
  <c r="A866" i="13"/>
  <c r="A1119" i="13" s="1"/>
  <c r="A946" i="13"/>
  <c r="A1199" i="13" s="1"/>
  <c r="A823" i="13"/>
  <c r="A1076" i="13" s="1"/>
  <c r="A951" i="13"/>
  <c r="A1204" i="13" s="1"/>
  <c r="A875" i="13"/>
  <c r="A1128" i="13" s="1"/>
  <c r="A776" i="13"/>
  <c r="A1029" i="13" s="1"/>
  <c r="A988" i="13"/>
  <c r="A1241" i="13" s="1"/>
  <c r="A940" i="13"/>
  <c r="A1193" i="13" s="1"/>
  <c r="A837" i="13"/>
  <c r="A1090" i="13" s="1"/>
  <c r="A901" i="13"/>
  <c r="A1154" i="13" s="1"/>
  <c r="A933" i="13"/>
  <c r="A1186" i="13" s="1"/>
  <c r="A872" i="13"/>
  <c r="A1125" i="13" s="1"/>
  <c r="A798" i="13"/>
  <c r="A1051" i="13" s="1"/>
  <c r="A886" i="13"/>
  <c r="A1139" i="13" s="1"/>
  <c r="A950" i="13"/>
  <c r="A1203" i="13" s="1"/>
  <c r="A863" i="13"/>
  <c r="A1116" i="13" s="1"/>
  <c r="A851" i="13"/>
  <c r="A1104" i="13" s="1"/>
  <c r="A975" i="13"/>
  <c r="A1228" i="13" s="1"/>
  <c r="A844" i="13"/>
  <c r="A1097" i="13" s="1"/>
  <c r="A804" i="13"/>
  <c r="A1057" i="13" s="1"/>
  <c r="A825" i="13"/>
  <c r="A1078" i="13" s="1"/>
  <c r="A889" i="13"/>
  <c r="A1142" i="13" s="1"/>
  <c r="A953" i="13"/>
  <c r="A1206" i="13" s="1"/>
  <c r="A786" i="13"/>
  <c r="A1039" i="13" s="1"/>
  <c r="A924" i="13"/>
  <c r="A1177" i="13" s="1"/>
  <c r="A838" i="13"/>
  <c r="A1091" i="13" s="1"/>
  <c r="A906" i="13"/>
  <c r="A1159" i="13" s="1"/>
  <c r="A970" i="13"/>
  <c r="A1223" i="13" s="1"/>
  <c r="A778" i="13"/>
  <c r="A1031" i="13" s="1"/>
  <c r="A867" i="13"/>
  <c r="A1120" i="13" s="1"/>
  <c r="A859" i="13"/>
  <c r="A1112" i="13" s="1"/>
  <c r="A983" i="13"/>
  <c r="A1236" i="13" s="1"/>
  <c r="A860" i="13"/>
  <c r="A1113" i="13" s="1"/>
  <c r="A956" i="13"/>
  <c r="A1209" i="13" s="1"/>
  <c r="A820" i="13"/>
  <c r="A1073" i="13" s="1"/>
  <c r="A797" i="13"/>
  <c r="A1050" i="13" s="1"/>
  <c r="A829" i="13"/>
  <c r="A1082" i="13" s="1"/>
  <c r="A861" i="13"/>
  <c r="A1114" i="13" s="1"/>
  <c r="A893" i="13"/>
  <c r="A1146" i="13" s="1"/>
  <c r="A925" i="13"/>
  <c r="A1178" i="13" s="1"/>
  <c r="A957" i="13"/>
  <c r="A1210" i="13" s="1"/>
  <c r="A989" i="13"/>
  <c r="A1242" i="13" s="1"/>
  <c r="A818" i="13"/>
  <c r="A1071" i="13" s="1"/>
  <c r="A848" i="13"/>
  <c r="A1101" i="13" s="1"/>
  <c r="A936" i="13"/>
  <c r="A1189" i="13" s="1"/>
  <c r="A782" i="13"/>
  <c r="A1035" i="13" s="1"/>
  <c r="A846" i="13"/>
  <c r="A1099" i="13" s="1"/>
  <c r="A894" i="13"/>
  <c r="A1147" i="13" s="1"/>
  <c r="A926" i="13"/>
  <c r="A1179" i="13" s="1"/>
  <c r="A958" i="13"/>
  <c r="A1211" i="13" s="1"/>
  <c r="A990" i="13"/>
  <c r="A1243" i="13" s="1"/>
  <c r="A826" i="13"/>
  <c r="A1079" i="13" s="1"/>
  <c r="B1002" i="13"/>
  <c r="B1255" i="13" s="1"/>
  <c r="B994" i="13"/>
  <c r="B1247" i="13" s="1"/>
  <c r="B997" i="13"/>
  <c r="B1250" i="13" s="1"/>
  <c r="A783" i="13"/>
  <c r="A1036" i="13" s="1"/>
  <c r="A963" i="13"/>
  <c r="A1216" i="13" s="1"/>
  <c r="A784" i="13"/>
  <c r="A1037" i="13" s="1"/>
  <c r="A785" i="13"/>
  <c r="A1038" i="13" s="1"/>
  <c r="A881" i="13"/>
  <c r="A1134" i="13" s="1"/>
  <c r="A945" i="13"/>
  <c r="A1198" i="13" s="1"/>
  <c r="A856" i="13"/>
  <c r="A1109" i="13" s="1"/>
  <c r="A850" i="13"/>
  <c r="A1103" i="13" s="1"/>
  <c r="A962" i="13"/>
  <c r="A1215" i="13" s="1"/>
  <c r="A855" i="13"/>
  <c r="A1108" i="13" s="1"/>
  <c r="A779" i="13"/>
  <c r="A1032" i="13" s="1"/>
  <c r="A971" i="13"/>
  <c r="A1224" i="13" s="1"/>
  <c r="A792" i="13"/>
  <c r="A1045" i="13" s="1"/>
  <c r="A789" i="13"/>
  <c r="A1042" i="13" s="1"/>
  <c r="A885" i="13"/>
  <c r="A1138" i="13" s="1"/>
  <c r="A981" i="13"/>
  <c r="A1234" i="13" s="1"/>
  <c r="A916" i="13"/>
  <c r="A1169" i="13" s="1"/>
  <c r="A870" i="13"/>
  <c r="A1123" i="13" s="1"/>
  <c r="A966" i="13"/>
  <c r="A1219" i="13" s="1"/>
  <c r="A831" i="13"/>
  <c r="A1084" i="13" s="1"/>
  <c r="A819" i="13"/>
  <c r="A1072" i="13" s="1"/>
  <c r="A796" i="13"/>
  <c r="A1049" i="13" s="1"/>
  <c r="A852" i="13"/>
  <c r="A1105" i="13" s="1"/>
  <c r="A809" i="13"/>
  <c r="A1062" i="13" s="1"/>
  <c r="A873" i="13"/>
  <c r="A1126" i="13" s="1"/>
  <c r="A969" i="13"/>
  <c r="A1222" i="13" s="1"/>
  <c r="A884" i="13"/>
  <c r="A1137" i="13" s="1"/>
  <c r="A890" i="13"/>
  <c r="A1143" i="13" s="1"/>
  <c r="A839" i="13"/>
  <c r="A1092" i="13" s="1"/>
  <c r="A842" i="13"/>
  <c r="A1095" i="13" s="1"/>
  <c r="A879" i="13"/>
  <c r="A1132" i="13" s="1"/>
  <c r="A943" i="13"/>
  <c r="A1196" i="13" s="1"/>
  <c r="A871" i="13"/>
  <c r="A1124" i="13" s="1"/>
  <c r="A976" i="13"/>
  <c r="A1229" i="13" s="1"/>
  <c r="A928" i="13"/>
  <c r="A1181" i="13" s="1"/>
  <c r="A801" i="13"/>
  <c r="A1054" i="13" s="1"/>
  <c r="A865" i="13"/>
  <c r="A1118" i="13" s="1"/>
  <c r="A929" i="13"/>
  <c r="A1182" i="13" s="1"/>
  <c r="A904" i="13"/>
  <c r="A1157" i="13" s="1"/>
  <c r="A822" i="13"/>
  <c r="A1075" i="13" s="1"/>
  <c r="A898" i="13"/>
  <c r="A1151" i="13" s="1"/>
  <c r="A978" i="13"/>
  <c r="A1231" i="13" s="1"/>
  <c r="A802" i="13"/>
  <c r="A1055" i="13" s="1"/>
  <c r="A887" i="13"/>
  <c r="A1140" i="13" s="1"/>
  <c r="A811" i="13"/>
  <c r="A1064" i="13" s="1"/>
  <c r="A939" i="13"/>
  <c r="A1192" i="13" s="1"/>
  <c r="A880" i="13"/>
  <c r="A1133" i="13" s="1"/>
  <c r="A840" i="13"/>
  <c r="A1093" i="13" s="1"/>
  <c r="A773" i="13"/>
  <c r="A1026" i="13" s="1"/>
  <c r="A805" i="13"/>
  <c r="A1058" i="13" s="1"/>
  <c r="A869" i="13"/>
  <c r="A1122" i="13" s="1"/>
  <c r="A965" i="13"/>
  <c r="A1218" i="13" s="1"/>
  <c r="A780" i="13"/>
  <c r="A1033" i="13" s="1"/>
  <c r="A960" i="13"/>
  <c r="A1213" i="13" s="1"/>
  <c r="A854" i="13"/>
  <c r="A1107" i="13" s="1"/>
  <c r="A918" i="13"/>
  <c r="A1171" i="13" s="1"/>
  <c r="A982" i="13"/>
  <c r="A1235" i="13" s="1"/>
  <c r="A799" i="13"/>
  <c r="A1052" i="13" s="1"/>
  <c r="A923" i="13"/>
  <c r="A1176" i="13" s="1"/>
  <c r="A787" i="13"/>
  <c r="A1040" i="13" s="1"/>
  <c r="A919" i="13"/>
  <c r="A1172" i="13" s="1"/>
  <c r="A944" i="13"/>
  <c r="A1197" i="13" s="1"/>
  <c r="A900" i="13"/>
  <c r="A1153" i="13" s="1"/>
  <c r="A793" i="13"/>
  <c r="A1046" i="13" s="1"/>
  <c r="A857" i="13"/>
  <c r="A1110" i="13" s="1"/>
  <c r="A921" i="13"/>
  <c r="A1174" i="13" s="1"/>
  <c r="A985" i="13"/>
  <c r="A1238" i="13" s="1"/>
  <c r="A836" i="13"/>
  <c r="A1089" i="13" s="1"/>
  <c r="A774" i="13"/>
  <c r="A1027" i="13" s="1"/>
  <c r="A874" i="13"/>
  <c r="A1127" i="13" s="1"/>
  <c r="A938" i="13"/>
  <c r="A1191" i="13" s="1"/>
  <c r="A807" i="13"/>
  <c r="A1060" i="13" s="1"/>
  <c r="A935" i="13"/>
  <c r="A1188" i="13" s="1"/>
  <c r="A795" i="13"/>
  <c r="A1048" i="13" s="1"/>
  <c r="A927" i="13"/>
  <c r="A1180" i="13" s="1"/>
  <c r="A912" i="13"/>
  <c r="A1165" i="13" s="1"/>
  <c r="B993" i="13"/>
  <c r="B1246" i="13" s="1"/>
  <c r="B995" i="13"/>
  <c r="B1248" i="13" s="1"/>
  <c r="B998" i="13"/>
  <c r="B1251" i="13" s="1"/>
  <c r="A742" i="13"/>
  <c r="A743" i="13"/>
  <c r="A749" i="13"/>
  <c r="A746" i="13"/>
  <c r="A741" i="13"/>
  <c r="A740" i="13"/>
  <c r="A739" i="13"/>
  <c r="A744" i="13"/>
  <c r="A745" i="13"/>
  <c r="A748" i="13"/>
  <c r="A738" i="13"/>
  <c r="A747" i="13"/>
  <c r="A1001" i="13" l="1"/>
  <c r="A1254" i="13" s="1"/>
  <c r="A998" i="13"/>
  <c r="A1251" i="13" s="1"/>
  <c r="A994" i="13"/>
  <c r="A1247" i="13" s="1"/>
  <c r="A995" i="13"/>
  <c r="A1248" i="13" s="1"/>
  <c r="A993" i="13"/>
  <c r="A1246" i="13" s="1"/>
  <c r="A1000" i="13"/>
  <c r="A1253" i="13" s="1"/>
  <c r="A997" i="13"/>
  <c r="A1250" i="13" s="1"/>
  <c r="A999" i="13"/>
  <c r="A1252" i="13" s="1"/>
  <c r="A996" i="13"/>
  <c r="A1249" i="13" s="1"/>
  <c r="A991" i="13"/>
  <c r="A1244" i="13" s="1"/>
  <c r="A992" i="13"/>
  <c r="A1245" i="13" s="1"/>
  <c r="A1002" i="13"/>
  <c r="A1255" i="13" s="1"/>
  <c r="C20" i="21" l="1"/>
  <c r="C23" i="21"/>
  <c r="C19" i="21"/>
  <c r="C22" i="21"/>
  <c r="C21" i="21"/>
  <c r="C168" i="2" l="1"/>
  <c r="C18" i="21"/>
  <c r="C24" i="21" l="1"/>
  <c r="C46" i="21" l="1"/>
  <c r="C47" i="21"/>
  <c r="C45" i="21"/>
  <c r="C43" i="21"/>
  <c r="C44" i="21"/>
  <c r="C181" i="2" l="1"/>
  <c r="C42" i="21"/>
  <c r="C48" i="21" l="1"/>
  <c r="C252" i="4" l="1"/>
  <c r="C252" i="13" s="1"/>
  <c r="C251" i="4"/>
  <c r="C251" i="13" s="1"/>
  <c r="C14" i="15" l="1"/>
  <c r="C253" i="4"/>
  <c r="C254" i="4"/>
  <c r="C254" i="13" s="1"/>
  <c r="C14" i="16" l="1"/>
  <c r="C251" i="17"/>
  <c r="C252" i="17"/>
  <c r="C253" i="13"/>
  <c r="C15" i="15" l="1"/>
  <c r="C15" i="16" l="1"/>
  <c r="C253" i="17"/>
  <c r="C254" i="17"/>
  <c r="E22" i="10" l="1"/>
  <c r="E29" i="3"/>
  <c r="E29" i="9" s="1"/>
  <c r="F31" i="3"/>
  <c r="F31" i="9" s="1"/>
  <c r="F24" i="10"/>
  <c r="D26" i="10"/>
  <c r="D33" i="3"/>
  <c r="D33" i="9" s="1"/>
  <c r="D32" i="3"/>
  <c r="D32" i="9" s="1"/>
  <c r="D25" i="10"/>
  <c r="G29" i="3"/>
  <c r="G29" i="9" s="1"/>
  <c r="G22" i="10"/>
  <c r="E24" i="10"/>
  <c r="E31" i="3"/>
  <c r="E31" i="9" s="1"/>
  <c r="D30" i="3"/>
  <c r="D30" i="9" s="1"/>
  <c r="D23" i="10"/>
  <c r="E26" i="10"/>
  <c r="E33" i="3"/>
  <c r="E33" i="9" s="1"/>
  <c r="E25" i="10"/>
  <c r="E32" i="3"/>
  <c r="E32" i="9" s="1"/>
  <c r="D22" i="10"/>
  <c r="D29" i="3"/>
  <c r="D29" i="9" s="1"/>
  <c r="G31" i="3"/>
  <c r="G31" i="9" s="1"/>
  <c r="G24" i="10"/>
  <c r="E30" i="3"/>
  <c r="E30" i="9" s="1"/>
  <c r="E23" i="10"/>
  <c r="F26" i="10"/>
  <c r="F33" i="3"/>
  <c r="F33" i="9" s="1"/>
  <c r="F25" i="10"/>
  <c r="F32" i="3"/>
  <c r="F32" i="9" s="1"/>
  <c r="D24" i="10"/>
  <c r="D24" i="12" s="1"/>
  <c r="D31" i="3"/>
  <c r="D31" i="9" s="1"/>
  <c r="G30" i="3"/>
  <c r="G30" i="9" s="1"/>
  <c r="G23" i="10"/>
  <c r="F29" i="3"/>
  <c r="F29" i="9" s="1"/>
  <c r="F22" i="10"/>
  <c r="F23" i="10"/>
  <c r="F30" i="3"/>
  <c r="F30" i="9" s="1"/>
  <c r="G33" i="3"/>
  <c r="G33" i="9" s="1"/>
  <c r="G26" i="10"/>
  <c r="G32" i="3"/>
  <c r="G32" i="9" s="1"/>
  <c r="G25" i="10"/>
  <c r="G25" i="12" l="1"/>
  <c r="E21" i="10"/>
  <c r="E28" i="3"/>
  <c r="E28" i="9" s="1"/>
  <c r="D155" i="9"/>
  <c r="D46" i="10" s="1"/>
  <c r="D31" i="18" s="1"/>
  <c r="F21" i="10"/>
  <c r="F28" i="3"/>
  <c r="F28" i="9" s="1"/>
  <c r="D23" i="12"/>
  <c r="G22" i="12"/>
  <c r="D21" i="10"/>
  <c r="D28" i="3"/>
  <c r="D28" i="9" s="1"/>
  <c r="D25" i="12"/>
  <c r="F24" i="12"/>
  <c r="G21" i="10"/>
  <c r="G28" i="3"/>
  <c r="G28" i="9" s="1"/>
  <c r="E25" i="12"/>
  <c r="F23" i="12"/>
  <c r="F26" i="12"/>
  <c r="G26" i="12"/>
  <c r="F22" i="12"/>
  <c r="G23" i="12"/>
  <c r="E23" i="12"/>
  <c r="G24" i="12"/>
  <c r="F25" i="12"/>
  <c r="D22" i="12"/>
  <c r="E26" i="12"/>
  <c r="E24" i="12"/>
  <c r="D26" i="12"/>
  <c r="E22" i="12"/>
  <c r="D21" i="12" l="1"/>
  <c r="E21" i="12"/>
  <c r="G21" i="12"/>
  <c r="F21" i="12"/>
  <c r="E254" i="4" l="1"/>
  <c r="E254" i="13" s="1"/>
  <c r="E253" i="4"/>
  <c r="E253" i="13" s="1"/>
  <c r="E15" i="15" l="1"/>
  <c r="D251" i="4" l="1"/>
  <c r="D251" i="13" s="1"/>
  <c r="D252" i="4"/>
  <c r="D252" i="13" s="1"/>
  <c r="E253" i="17"/>
  <c r="E254" i="17"/>
  <c r="E15" i="16"/>
  <c r="G252" i="4" l="1"/>
  <c r="G252" i="13" s="1"/>
  <c r="G251" i="4"/>
  <c r="G251" i="13" s="1"/>
  <c r="D14" i="15"/>
  <c r="E252" i="4"/>
  <c r="E252" i="13" s="1"/>
  <c r="E251" i="4"/>
  <c r="E251" i="13" s="1"/>
  <c r="E14" i="15" l="1"/>
  <c r="E251" i="17" s="1"/>
  <c r="G14" i="15"/>
  <c r="D14" i="16"/>
  <c r="D252" i="17"/>
  <c r="D251" i="17"/>
  <c r="E252" i="17"/>
  <c r="G251" i="17"/>
  <c r="G252" i="17"/>
  <c r="G14" i="16"/>
  <c r="F252" i="4"/>
  <c r="F252" i="13" s="1"/>
  <c r="F251" i="4"/>
  <c r="F251" i="13" s="1"/>
  <c r="E14" i="16" l="1"/>
  <c r="F14" i="15"/>
  <c r="F251" i="17" l="1"/>
  <c r="F14" i="16"/>
  <c r="F252" i="17"/>
  <c r="D253" i="4" l="1"/>
  <c r="D253" i="13" s="1"/>
  <c r="D254" i="4"/>
  <c r="D254" i="13" s="1"/>
  <c r="F253" i="4"/>
  <c r="F253" i="13" s="1"/>
  <c r="F254" i="4"/>
  <c r="F254" i="13" s="1"/>
  <c r="F15" i="15" l="1"/>
  <c r="G253" i="4"/>
  <c r="G253" i="13" s="1"/>
  <c r="G254" i="4"/>
  <c r="G254" i="13" s="1"/>
  <c r="D15" i="15"/>
  <c r="G15" i="15" l="1"/>
  <c r="D253" i="17"/>
  <c r="D254" i="17"/>
  <c r="D15" i="16"/>
  <c r="F15" i="16"/>
  <c r="F253" i="17"/>
  <c r="F254" i="17"/>
  <c r="G253" i="17" l="1"/>
  <c r="G254" i="17"/>
  <c r="G15" i="16"/>
  <c r="C141" i="2" l="1"/>
  <c r="C96" i="2" s="1"/>
  <c r="C202" i="4" l="1"/>
  <c r="C202" i="13" s="1"/>
  <c r="C92" i="4"/>
  <c r="C92" i="13" s="1"/>
  <c r="C157" i="4"/>
  <c r="C157" i="13" s="1"/>
  <c r="C165" i="4"/>
  <c r="C165" i="13" s="1"/>
  <c r="C180" i="4"/>
  <c r="C180" i="13" s="1"/>
  <c r="C206" i="4"/>
  <c r="C206" i="13" s="1"/>
  <c r="C1218" i="13" s="1"/>
  <c r="C221" i="4"/>
  <c r="C221" i="13" s="1"/>
  <c r="C24" i="4"/>
  <c r="C24" i="13" s="1"/>
  <c r="C1036" i="13" s="1"/>
  <c r="C106" i="4"/>
  <c r="C106" i="13" s="1"/>
  <c r="C124" i="4"/>
  <c r="C124" i="13" s="1"/>
  <c r="C143" i="4"/>
  <c r="C143" i="13" s="1"/>
  <c r="C175" i="4"/>
  <c r="C175" i="13" s="1"/>
  <c r="C140" i="4"/>
  <c r="C140" i="13" s="1"/>
  <c r="C67" i="4"/>
  <c r="C67" i="13" s="1"/>
  <c r="C36" i="4"/>
  <c r="C36" i="13" s="1"/>
  <c r="C29" i="4"/>
  <c r="C29" i="13" s="1"/>
  <c r="C87" i="4"/>
  <c r="C87" i="13" s="1"/>
  <c r="C133" i="4"/>
  <c r="C133" i="13" s="1"/>
  <c r="C59" i="4"/>
  <c r="C59" i="13" s="1"/>
  <c r="C217" i="4"/>
  <c r="C217" i="13" s="1"/>
  <c r="C139" i="4"/>
  <c r="C139" i="13" s="1"/>
  <c r="C169" i="4"/>
  <c r="C169" i="13" s="1"/>
  <c r="C57" i="4"/>
  <c r="C57" i="13" s="1"/>
  <c r="C78" i="4"/>
  <c r="C78" i="13" s="1"/>
  <c r="C35" i="4"/>
  <c r="C35" i="13" s="1"/>
  <c r="C108" i="4"/>
  <c r="C108" i="13" s="1"/>
  <c r="C39" i="4"/>
  <c r="C39" i="13" s="1"/>
  <c r="C46" i="4"/>
  <c r="C46" i="13" s="1"/>
  <c r="C188" i="4"/>
  <c r="C188" i="13" s="1"/>
  <c r="C100" i="4"/>
  <c r="C100" i="13" s="1"/>
  <c r="C17" i="4"/>
  <c r="C17" i="13" s="1"/>
  <c r="C61" i="4"/>
  <c r="C61" i="13" s="1"/>
  <c r="C48" i="4"/>
  <c r="C48" i="13" s="1"/>
  <c r="C207" i="4"/>
  <c r="C207" i="13" s="1"/>
  <c r="C146" i="4"/>
  <c r="C146" i="13" s="1"/>
  <c r="C119" i="4"/>
  <c r="C119" i="13" s="1"/>
  <c r="C79" i="4"/>
  <c r="C79" i="13" s="1"/>
  <c r="C45" i="4"/>
  <c r="C45" i="13" s="1"/>
  <c r="C43" i="4"/>
  <c r="C43" i="13" s="1"/>
  <c r="C131" i="4"/>
  <c r="C131" i="13" s="1"/>
  <c r="C37" i="4"/>
  <c r="C37" i="13" s="1"/>
  <c r="C208" i="4"/>
  <c r="C208" i="13" s="1"/>
  <c r="C96" i="4"/>
  <c r="C96" i="13" s="1"/>
  <c r="C147" i="4"/>
  <c r="C147" i="13" s="1"/>
  <c r="C173" i="4"/>
  <c r="C173" i="13" s="1"/>
  <c r="C83" i="4"/>
  <c r="C83" i="13" s="1"/>
  <c r="C1095" i="13" s="1"/>
  <c r="C186" i="4"/>
  <c r="C186" i="13" s="1"/>
  <c r="C30" i="4"/>
  <c r="C30" i="13" s="1"/>
  <c r="C138" i="4"/>
  <c r="C138" i="13" s="1"/>
  <c r="C144" i="4"/>
  <c r="C144" i="13" s="1"/>
  <c r="C142" i="4"/>
  <c r="C142" i="13" s="1"/>
  <c r="C218" i="4"/>
  <c r="C218" i="13" s="1"/>
  <c r="C194" i="4"/>
  <c r="C194" i="13" s="1"/>
  <c r="C22" i="4"/>
  <c r="C22" i="13" s="1"/>
  <c r="C159" i="4"/>
  <c r="C159" i="13" s="1"/>
  <c r="C71" i="4"/>
  <c r="C71" i="13" s="1"/>
  <c r="C120" i="4"/>
  <c r="C120" i="13" s="1"/>
  <c r="C158" i="4"/>
  <c r="C158" i="13" s="1"/>
  <c r="C82" i="4"/>
  <c r="C82" i="13" s="1"/>
  <c r="C179" i="4"/>
  <c r="C179" i="13" s="1"/>
  <c r="C164" i="4"/>
  <c r="C164" i="13" s="1"/>
  <c r="C219" i="4"/>
  <c r="C219" i="13" s="1"/>
  <c r="C232" i="4"/>
  <c r="C232" i="13" s="1"/>
  <c r="C220" i="4"/>
  <c r="C220" i="13" s="1"/>
  <c r="C88" i="4"/>
  <c r="C88" i="13" s="1"/>
  <c r="C181" i="4"/>
  <c r="C181" i="13" s="1"/>
  <c r="C12" i="4"/>
  <c r="C174" i="4"/>
  <c r="C174" i="13" s="1"/>
  <c r="C54" i="4"/>
  <c r="C54" i="13" s="1"/>
  <c r="C112" i="4"/>
  <c r="C112" i="13" s="1"/>
  <c r="C18" i="4"/>
  <c r="C18" i="13" s="1"/>
  <c r="C155" i="4"/>
  <c r="C155" i="13" s="1"/>
  <c r="C192" i="4"/>
  <c r="C192" i="13" s="1"/>
  <c r="C55" i="4"/>
  <c r="C55" i="13" s="1"/>
  <c r="C25" i="4"/>
  <c r="C25" i="13" s="1"/>
  <c r="C74" i="4"/>
  <c r="C74" i="13" s="1"/>
  <c r="C224" i="4"/>
  <c r="C224" i="13" s="1"/>
  <c r="C200" i="4"/>
  <c r="C200" i="13" s="1"/>
  <c r="C77" i="4"/>
  <c r="C77" i="13" s="1"/>
  <c r="C214" i="4"/>
  <c r="C214" i="13" s="1"/>
  <c r="C182" i="4"/>
  <c r="C182" i="13" s="1"/>
  <c r="C145" i="4"/>
  <c r="C145" i="13" s="1"/>
  <c r="C1157" i="13" s="1"/>
  <c r="C114" i="4"/>
  <c r="C114" i="13" s="1"/>
  <c r="C113" i="4"/>
  <c r="C113" i="13" s="1"/>
  <c r="C161" i="4"/>
  <c r="C161" i="13" s="1"/>
  <c r="C167" i="4"/>
  <c r="C167" i="13" s="1"/>
  <c r="C170" i="4"/>
  <c r="C170" i="13" s="1"/>
  <c r="C93" i="4"/>
  <c r="C93" i="13" s="1"/>
  <c r="C62" i="4"/>
  <c r="C62" i="13" s="1"/>
  <c r="C28" i="4"/>
  <c r="C28" i="13" s="1"/>
  <c r="C239" i="4"/>
  <c r="C239" i="13" s="1"/>
  <c r="C215" i="4"/>
  <c r="C215" i="13" s="1"/>
  <c r="C183" i="4"/>
  <c r="C183" i="13" s="1"/>
  <c r="C209" i="4"/>
  <c r="C209" i="13" s="1"/>
  <c r="C211" i="4"/>
  <c r="C211" i="13" s="1"/>
  <c r="C129" i="4"/>
  <c r="C129" i="13" s="1"/>
  <c r="C111" i="4"/>
  <c r="C111" i="13" s="1"/>
  <c r="C99" i="4"/>
  <c r="C99" i="13" s="1"/>
  <c r="C243" i="4"/>
  <c r="C243" i="13" s="1"/>
  <c r="C97" i="4"/>
  <c r="C97" i="13" s="1"/>
  <c r="C234" i="4"/>
  <c r="C234" i="13" s="1"/>
  <c r="C50" i="4"/>
  <c r="C50" i="13" s="1"/>
  <c r="C40" i="4"/>
  <c r="C40" i="13" s="1"/>
  <c r="C1052" i="13" s="1"/>
  <c r="C33" i="4"/>
  <c r="C33" i="13" s="1"/>
  <c r="C107" i="4"/>
  <c r="C107" i="13" s="1"/>
  <c r="C117" i="4"/>
  <c r="C117" i="13" s="1"/>
  <c r="C130" i="4"/>
  <c r="C130" i="13" s="1"/>
  <c r="C94" i="4"/>
  <c r="C94" i="13" s="1"/>
  <c r="C134" i="4"/>
  <c r="C134" i="13" s="1"/>
  <c r="C203" i="4"/>
  <c r="C203" i="13" s="1"/>
  <c r="C213" i="4"/>
  <c r="C213" i="13" s="1"/>
  <c r="C201" i="4"/>
  <c r="C201" i="13" s="1"/>
  <c r="C14" i="4"/>
  <c r="C14" i="13" s="1"/>
  <c r="C38" i="4"/>
  <c r="C38" i="13" s="1"/>
  <c r="C51" i="4"/>
  <c r="C51" i="13" s="1"/>
  <c r="C1063" i="13" s="1"/>
  <c r="C90" i="4"/>
  <c r="C90" i="13" s="1"/>
  <c r="C102" i="4"/>
  <c r="C102" i="13" s="1"/>
  <c r="C242" i="4"/>
  <c r="C242" i="13" s="1"/>
  <c r="C70" i="4"/>
  <c r="C70" i="13" s="1"/>
  <c r="C118" i="4"/>
  <c r="C118" i="13" s="1"/>
  <c r="C241" i="4"/>
  <c r="C241" i="13" s="1"/>
  <c r="C178" i="4"/>
  <c r="C178" i="13" s="1"/>
  <c r="C116" i="4"/>
  <c r="C116" i="13" s="1"/>
  <c r="C16" i="4"/>
  <c r="C16" i="13" s="1"/>
  <c r="C19" i="4"/>
  <c r="C19" i="13" s="1"/>
  <c r="C227" i="4"/>
  <c r="C227" i="13" s="1"/>
  <c r="C98" i="4"/>
  <c r="C98" i="13" s="1"/>
  <c r="C76" i="4"/>
  <c r="C76" i="13" s="1"/>
  <c r="C101" i="4"/>
  <c r="C101" i="13" s="1"/>
  <c r="C230" i="4"/>
  <c r="C230" i="13" s="1"/>
  <c r="C216" i="4"/>
  <c r="C216" i="13" s="1"/>
  <c r="C91" i="4"/>
  <c r="C91" i="13" s="1"/>
  <c r="C23" i="4"/>
  <c r="C23" i="13" s="1"/>
  <c r="C136" i="4"/>
  <c r="C136" i="13" s="1"/>
  <c r="C197" i="4"/>
  <c r="C197" i="13" s="1"/>
  <c r="C193" i="4"/>
  <c r="C193" i="13" s="1"/>
  <c r="C163" i="4"/>
  <c r="C163" i="13" s="1"/>
  <c r="C127" i="4"/>
  <c r="C127" i="13" s="1"/>
  <c r="C189" i="4"/>
  <c r="C189" i="13" s="1"/>
  <c r="C222" i="4"/>
  <c r="C222" i="13" s="1"/>
  <c r="C123" i="4"/>
  <c r="C123" i="13" s="1"/>
  <c r="C63" i="4"/>
  <c r="C63" i="13" s="1"/>
  <c r="C151" i="4"/>
  <c r="C151" i="13" s="1"/>
  <c r="C34" i="4"/>
  <c r="C34" i="13" s="1"/>
  <c r="C1046" i="13" s="1"/>
  <c r="C172" i="4"/>
  <c r="C172" i="13" s="1"/>
  <c r="C198" i="4"/>
  <c r="C198" i="13" s="1"/>
  <c r="C27" i="4"/>
  <c r="C27" i="13" s="1"/>
  <c r="C1039" i="13" s="1"/>
  <c r="C205" i="4"/>
  <c r="C205" i="13" s="1"/>
  <c r="C47" i="4"/>
  <c r="C47" i="13" s="1"/>
  <c r="C65" i="4"/>
  <c r="C65" i="13" s="1"/>
  <c r="C148" i="4"/>
  <c r="C148" i="13" s="1"/>
  <c r="C64" i="4"/>
  <c r="C64" i="13" s="1"/>
  <c r="C191" i="4"/>
  <c r="C191" i="13" s="1"/>
  <c r="C13" i="4"/>
  <c r="C13" i="13" s="1"/>
  <c r="C68" i="4"/>
  <c r="C68" i="13" s="1"/>
  <c r="C177" i="4"/>
  <c r="C177" i="13" s="1"/>
  <c r="C21" i="4"/>
  <c r="C21" i="13" s="1"/>
  <c r="C190" i="4"/>
  <c r="C190" i="13" s="1"/>
  <c r="C42" i="4"/>
  <c r="C42" i="13" s="1"/>
  <c r="C176" i="4"/>
  <c r="C176" i="13" s="1"/>
  <c r="C240" i="4"/>
  <c r="C240" i="13" s="1"/>
  <c r="C89" i="4"/>
  <c r="C89" i="13" s="1"/>
  <c r="C162" i="4"/>
  <c r="C162" i="13" s="1"/>
  <c r="C141" i="4"/>
  <c r="C141" i="13" s="1"/>
  <c r="C132" i="4"/>
  <c r="C132" i="13" s="1"/>
  <c r="C229" i="4"/>
  <c r="C229" i="13" s="1"/>
  <c r="C80" i="4"/>
  <c r="C80" i="13" s="1"/>
  <c r="C115" i="4"/>
  <c r="C115" i="13" s="1"/>
  <c r="C187" i="4"/>
  <c r="C187" i="13" s="1"/>
  <c r="C66" i="4"/>
  <c r="C66" i="13" s="1"/>
  <c r="C225" i="4"/>
  <c r="C225" i="13" s="1"/>
  <c r="C210" i="4"/>
  <c r="C210" i="13" s="1"/>
  <c r="C185" i="4"/>
  <c r="C185" i="13" s="1"/>
  <c r="C137" i="4"/>
  <c r="C137" i="13" s="1"/>
  <c r="C105" i="4"/>
  <c r="C105" i="13" s="1"/>
  <c r="C110" i="4"/>
  <c r="C110" i="13" s="1"/>
  <c r="C1122" i="13" s="1"/>
  <c r="C75" i="4"/>
  <c r="C75" i="13" s="1"/>
  <c r="C226" i="4"/>
  <c r="C226" i="13" s="1"/>
  <c r="C236" i="4"/>
  <c r="C236" i="13" s="1"/>
  <c r="C31" i="4"/>
  <c r="C31" i="13" s="1"/>
  <c r="C26" i="4"/>
  <c r="C26" i="13" s="1"/>
  <c r="C1038" i="13" s="1"/>
  <c r="C122" i="4"/>
  <c r="C122" i="13" s="1"/>
  <c r="C60" i="4"/>
  <c r="C60" i="13" s="1"/>
  <c r="C160" i="4"/>
  <c r="C160" i="13" s="1"/>
  <c r="C153" i="2"/>
  <c r="C116" i="2" s="1"/>
  <c r="C44" i="4"/>
  <c r="C44" i="13" s="1"/>
  <c r="C49" i="4"/>
  <c r="C49" i="13" s="1"/>
  <c r="C69" i="4"/>
  <c r="C69" i="13" s="1"/>
  <c r="C231" i="4"/>
  <c r="C231" i="13" s="1"/>
  <c r="C171" i="4"/>
  <c r="C171" i="13" s="1"/>
  <c r="C212" i="4"/>
  <c r="C212" i="13" s="1"/>
  <c r="C20" i="4"/>
  <c r="C20" i="13" s="1"/>
  <c r="C104" i="4"/>
  <c r="C104" i="13" s="1"/>
  <c r="C168" i="4"/>
  <c r="C168" i="13" s="1"/>
  <c r="C56" i="4"/>
  <c r="C56" i="13" s="1"/>
  <c r="C15" i="4"/>
  <c r="C15" i="13" s="1"/>
  <c r="C199" i="4"/>
  <c r="C199" i="13" s="1"/>
  <c r="C86" i="4"/>
  <c r="C86" i="13" s="1"/>
  <c r="C150" i="4"/>
  <c r="C150" i="13" s="1"/>
  <c r="C128" i="4"/>
  <c r="C128" i="13" s="1"/>
  <c r="C184" i="4"/>
  <c r="C184" i="13" s="1"/>
  <c r="C81" i="4"/>
  <c r="C81" i="13" s="1"/>
  <c r="C52" i="4"/>
  <c r="C52" i="13" s="1"/>
  <c r="C196" i="4"/>
  <c r="C196" i="13" s="1"/>
  <c r="C235" i="4"/>
  <c r="C235" i="13" s="1"/>
  <c r="C53" i="4"/>
  <c r="C53" i="13" s="1"/>
  <c r="C125" i="4"/>
  <c r="C125" i="13" s="1"/>
  <c r="C149" i="4"/>
  <c r="C149" i="13" s="1"/>
  <c r="C166" i="4"/>
  <c r="C166" i="13" s="1"/>
  <c r="C103" i="4"/>
  <c r="C103" i="13" s="1"/>
  <c r="C85" i="4"/>
  <c r="C85" i="13" s="1"/>
  <c r="C84" i="4"/>
  <c r="C84" i="13" s="1"/>
  <c r="C32" i="4"/>
  <c r="C32" i="13" s="1"/>
  <c r="C58" i="4"/>
  <c r="C58" i="13" s="1"/>
  <c r="C73" i="4"/>
  <c r="C73" i="13" s="1"/>
  <c r="C237" i="4"/>
  <c r="C237" i="13" s="1"/>
  <c r="C126" i="4"/>
  <c r="C126" i="13" s="1"/>
  <c r="C152" i="4"/>
  <c r="C152" i="13" s="1"/>
  <c r="C153" i="4"/>
  <c r="C153" i="13" s="1"/>
  <c r="C109" i="4"/>
  <c r="C109" i="13" s="1"/>
  <c r="C121" i="4"/>
  <c r="C121" i="13" s="1"/>
  <c r="C233" i="4"/>
  <c r="C233" i="13" s="1"/>
  <c r="C156" i="4"/>
  <c r="C156" i="13" s="1"/>
  <c r="C238" i="4"/>
  <c r="C238" i="13" s="1"/>
  <c r="C95" i="4"/>
  <c r="C95" i="13" s="1"/>
  <c r="C204" i="4"/>
  <c r="C204" i="13" s="1"/>
  <c r="C223" i="4"/>
  <c r="C223" i="13" s="1"/>
  <c r="C154" i="4"/>
  <c r="C154" i="13" s="1"/>
  <c r="C72" i="4"/>
  <c r="C72" i="13" s="1"/>
  <c r="C228" i="4"/>
  <c r="C228" i="13" s="1"/>
  <c r="C195" i="4"/>
  <c r="C195" i="13" s="1"/>
  <c r="C41" i="4"/>
  <c r="C41" i="13" s="1"/>
  <c r="C135" i="4"/>
  <c r="C135" i="13" s="1"/>
  <c r="C12" i="13" l="1"/>
  <c r="C12" i="15" l="1"/>
  <c r="D141" i="2"/>
  <c r="D96" i="2" s="1"/>
  <c r="E141" i="2" l="1"/>
  <c r="E96" i="2" s="1"/>
  <c r="D147" i="4"/>
  <c r="D147" i="13" s="1"/>
  <c r="C140" i="17"/>
  <c r="C93" i="17"/>
  <c r="C76" i="17"/>
  <c r="C21" i="17"/>
  <c r="C22" i="17"/>
  <c r="C15" i="17"/>
  <c r="C27" i="17"/>
  <c r="C1039" i="17" s="1"/>
  <c r="C117" i="17"/>
  <c r="C115" i="17"/>
  <c r="C227" i="17"/>
  <c r="C211" i="17"/>
  <c r="C159" i="17"/>
  <c r="C85" i="17"/>
  <c r="C53" i="17"/>
  <c r="C231" i="17"/>
  <c r="C193" i="17"/>
  <c r="C161" i="17"/>
  <c r="C83" i="17"/>
  <c r="C1095" i="17" s="1"/>
  <c r="C51" i="17"/>
  <c r="C1063" i="17" s="1"/>
  <c r="C30" i="17"/>
  <c r="C183" i="17"/>
  <c r="C175" i="17"/>
  <c r="C95" i="17"/>
  <c r="C40" i="17"/>
  <c r="C1052" i="17" s="1"/>
  <c r="C243" i="17"/>
  <c r="C219" i="17"/>
  <c r="C163" i="17"/>
  <c r="C73" i="17"/>
  <c r="C185" i="17"/>
  <c r="C114" i="17"/>
  <c r="C220" i="17"/>
  <c r="C164" i="17"/>
  <c r="C134" i="17"/>
  <c r="C165" i="17"/>
  <c r="C228" i="17"/>
  <c r="C198" i="17"/>
  <c r="C170" i="17"/>
  <c r="C138" i="17"/>
  <c r="C125" i="17"/>
  <c r="C208" i="17"/>
  <c r="C172" i="17"/>
  <c r="C122" i="17"/>
  <c r="C155" i="17"/>
  <c r="C218" i="17"/>
  <c r="C210" i="17"/>
  <c r="C182" i="17"/>
  <c r="C154" i="17"/>
  <c r="C86" i="17"/>
  <c r="C110" i="17"/>
  <c r="C1122" i="17" s="1"/>
  <c r="C54" i="17"/>
  <c r="C139" i="17"/>
  <c r="C96" i="17"/>
  <c r="C80" i="17"/>
  <c r="C58" i="17"/>
  <c r="C109" i="17"/>
  <c r="C52" i="17"/>
  <c r="C20" i="17"/>
  <c r="C44" i="17"/>
  <c r="C12" i="16"/>
  <c r="C16" i="17"/>
  <c r="C43" i="17"/>
  <c r="C127" i="17"/>
  <c r="C133" i="17"/>
  <c r="C34" i="17"/>
  <c r="C1046" i="17" s="1"/>
  <c r="C189" i="17"/>
  <c r="C69" i="17"/>
  <c r="C197" i="17"/>
  <c r="C99" i="17"/>
  <c r="C41" i="17"/>
  <c r="C179" i="17"/>
  <c r="C28" i="17"/>
  <c r="C205" i="17"/>
  <c r="C25" i="17"/>
  <c r="C35" i="17"/>
  <c r="C148" i="17"/>
  <c r="C232" i="17"/>
  <c r="C194" i="17"/>
  <c r="C118" i="17"/>
  <c r="C204" i="17"/>
  <c r="C61" i="17"/>
  <c r="C214" i="17"/>
  <c r="C178" i="17"/>
  <c r="C150" i="17"/>
  <c r="C29" i="17"/>
  <c r="C84" i="17"/>
  <c r="C75" i="17"/>
  <c r="C42" i="17"/>
  <c r="C13" i="17"/>
  <c r="C17" i="17"/>
  <c r="C23" i="17"/>
  <c r="C18" i="17"/>
  <c r="C129" i="17"/>
  <c r="C213" i="17"/>
  <c r="C87" i="17"/>
  <c r="C55" i="17"/>
  <c r="C195" i="17"/>
  <c r="C97" i="17"/>
  <c r="C199" i="17"/>
  <c r="C149" i="17"/>
  <c r="C31" i="17"/>
  <c r="C203" i="17"/>
  <c r="C141" i="17"/>
  <c r="C224" i="17"/>
  <c r="C107" i="17"/>
  <c r="C230" i="17"/>
  <c r="C176" i="17"/>
  <c r="C33" i="17"/>
  <c r="C174" i="17"/>
  <c r="C91" i="17"/>
  <c r="C212" i="17"/>
  <c r="C162" i="17"/>
  <c r="C146" i="17"/>
  <c r="C39" i="17"/>
  <c r="C82" i="17"/>
  <c r="C92" i="17"/>
  <c r="C217" i="17"/>
  <c r="C12" i="17"/>
  <c r="C124" i="17"/>
  <c r="C59" i="17"/>
  <c r="C60" i="17"/>
  <c r="C233" i="17"/>
  <c r="C143" i="17"/>
  <c r="C137" i="17"/>
  <c r="C135" i="17"/>
  <c r="C145" i="17"/>
  <c r="C1157" i="17" s="1"/>
  <c r="C113" i="17"/>
  <c r="C225" i="17"/>
  <c r="C209" i="17"/>
  <c r="C103" i="17"/>
  <c r="C71" i="17"/>
  <c r="C45" i="17"/>
  <c r="C215" i="17"/>
  <c r="C191" i="17"/>
  <c r="C153" i="17"/>
  <c r="C81" i="17"/>
  <c r="C49" i="17"/>
  <c r="C237" i="17"/>
  <c r="C181" i="17"/>
  <c r="C167" i="17"/>
  <c r="C79" i="17"/>
  <c r="C32" i="17"/>
  <c r="C241" i="17"/>
  <c r="C207" i="17"/>
  <c r="C147" i="17"/>
  <c r="C57" i="17"/>
  <c r="C142" i="17"/>
  <c r="C26" i="17"/>
  <c r="C1038" i="17" s="1"/>
  <c r="C192" i="17"/>
  <c r="C160" i="17"/>
  <c r="C126" i="17"/>
  <c r="C234" i="17"/>
  <c r="C226" i="17"/>
  <c r="C196" i="17"/>
  <c r="C168" i="17"/>
  <c r="C136" i="17"/>
  <c r="C240" i="17"/>
  <c r="C206" i="17"/>
  <c r="C1218" i="17" s="1"/>
  <c r="C144" i="17"/>
  <c r="C120" i="17"/>
  <c r="C201" i="17"/>
  <c r="C216" i="17"/>
  <c r="C190" i="17"/>
  <c r="C180" i="17"/>
  <c r="C152" i="17"/>
  <c r="C78" i="17"/>
  <c r="C98" i="17"/>
  <c r="C46" i="17"/>
  <c r="C156" i="17"/>
  <c r="C94" i="17"/>
  <c r="C74" i="17"/>
  <c r="C56" i="17"/>
  <c r="C24" i="17"/>
  <c r="C1036" i="17" s="1"/>
  <c r="C50" i="17"/>
  <c r="C70" i="17"/>
  <c r="C108" i="17"/>
  <c r="C169" i="17"/>
  <c r="C19" i="17"/>
  <c r="C121" i="17"/>
  <c r="C131" i="17"/>
  <c r="C223" i="17"/>
  <c r="C101" i="17"/>
  <c r="C36" i="17"/>
  <c r="C173" i="17"/>
  <c r="C67" i="17"/>
  <c r="C235" i="17"/>
  <c r="C151" i="17"/>
  <c r="C63" i="17"/>
  <c r="C239" i="17"/>
  <c r="C105" i="17"/>
  <c r="C128" i="17"/>
  <c r="C188" i="17"/>
  <c r="C112" i="17"/>
  <c r="C202" i="17"/>
  <c r="C158" i="17"/>
  <c r="C238" i="17"/>
  <c r="C132" i="17"/>
  <c r="C242" i="17"/>
  <c r="C186" i="17"/>
  <c r="C106" i="17"/>
  <c r="C90" i="17"/>
  <c r="C102" i="17"/>
  <c r="C68" i="17"/>
  <c r="C88" i="17"/>
  <c r="C62" i="17"/>
  <c r="C157" i="17"/>
  <c r="C14" i="17"/>
  <c r="C111" i="17"/>
  <c r="C119" i="17"/>
  <c r="C229" i="17"/>
  <c r="C187" i="17"/>
  <c r="C123" i="17"/>
  <c r="C171" i="17"/>
  <c r="C65" i="17"/>
  <c r="C38" i="17"/>
  <c r="C177" i="17"/>
  <c r="C47" i="17"/>
  <c r="C221" i="17"/>
  <c r="C89" i="17"/>
  <c r="C116" i="17"/>
  <c r="C166" i="17"/>
  <c r="C37" i="17"/>
  <c r="C200" i="17"/>
  <c r="C77" i="17"/>
  <c r="C236" i="17"/>
  <c r="C130" i="17"/>
  <c r="C222" i="17"/>
  <c r="C184" i="17"/>
  <c r="C104" i="17"/>
  <c r="C72" i="17"/>
  <c r="C100" i="17"/>
  <c r="C66" i="17"/>
  <c r="C64" i="17"/>
  <c r="C48" i="17"/>
  <c r="D35" i="4" l="1"/>
  <c r="D35" i="13" s="1"/>
  <c r="D224" i="4"/>
  <c r="D224" i="13" s="1"/>
  <c r="D46" i="4"/>
  <c r="D46" i="13" s="1"/>
  <c r="D37" i="4"/>
  <c r="D37" i="13" s="1"/>
  <c r="D34" i="4"/>
  <c r="D34" i="13" s="1"/>
  <c r="D1046" i="13" s="1"/>
  <c r="D235" i="4"/>
  <c r="D235" i="13" s="1"/>
  <c r="D133" i="4"/>
  <c r="D133" i="13" s="1"/>
  <c r="D236" i="4"/>
  <c r="D236" i="13" s="1"/>
  <c r="D158" i="4"/>
  <c r="D158" i="13" s="1"/>
  <c r="D222" i="4"/>
  <c r="D222" i="13" s="1"/>
  <c r="D88" i="4"/>
  <c r="D88" i="13" s="1"/>
  <c r="D29" i="4"/>
  <c r="D29" i="13" s="1"/>
  <c r="D135" i="4"/>
  <c r="D135" i="13" s="1"/>
  <c r="D242" i="4"/>
  <c r="D242" i="13" s="1"/>
  <c r="D71" i="4"/>
  <c r="D71" i="13" s="1"/>
  <c r="D165" i="4"/>
  <c r="D165" i="13" s="1"/>
  <c r="D128" i="4"/>
  <c r="D128" i="13" s="1"/>
  <c r="D33" i="4"/>
  <c r="D33" i="13" s="1"/>
  <c r="D202" i="4"/>
  <c r="D202" i="13" s="1"/>
  <c r="D157" i="4"/>
  <c r="D157" i="13" s="1"/>
  <c r="D144" i="4"/>
  <c r="D144" i="13" s="1"/>
  <c r="D176" i="4"/>
  <c r="D176" i="13" s="1"/>
  <c r="D129" i="4"/>
  <c r="D129" i="13" s="1"/>
  <c r="D201" i="4"/>
  <c r="D201" i="13" s="1"/>
  <c r="D103" i="4"/>
  <c r="D103" i="13" s="1"/>
  <c r="D104" i="4"/>
  <c r="D104" i="13" s="1"/>
  <c r="D91" i="4"/>
  <c r="D91" i="13" s="1"/>
  <c r="D121" i="4"/>
  <c r="D121" i="13" s="1"/>
  <c r="D67" i="4"/>
  <c r="D67" i="13" s="1"/>
  <c r="D97" i="4"/>
  <c r="D97" i="13" s="1"/>
  <c r="D152" i="4"/>
  <c r="D152" i="13" s="1"/>
  <c r="D58" i="4"/>
  <c r="D58" i="13" s="1"/>
  <c r="D113" i="4"/>
  <c r="D113" i="13" s="1"/>
  <c r="D42" i="4"/>
  <c r="D42" i="13" s="1"/>
  <c r="D141" i="4"/>
  <c r="D141" i="13" s="1"/>
  <c r="D153" i="4"/>
  <c r="D153" i="13" s="1"/>
  <c r="D56" i="4"/>
  <c r="D56" i="13" s="1"/>
  <c r="D160" i="4"/>
  <c r="D160" i="13" s="1"/>
  <c r="D117" i="4"/>
  <c r="D117" i="13" s="1"/>
  <c r="D208" i="4"/>
  <c r="D208" i="13" s="1"/>
  <c r="D81" i="4"/>
  <c r="D81" i="13" s="1"/>
  <c r="D68" i="4"/>
  <c r="D68" i="13" s="1"/>
  <c r="D120" i="4"/>
  <c r="D120" i="13" s="1"/>
  <c r="D85" i="4"/>
  <c r="D85" i="13" s="1"/>
  <c r="D240" i="4"/>
  <c r="D240" i="13" s="1"/>
  <c r="D220" i="4"/>
  <c r="D220" i="13" s="1"/>
  <c r="D139" i="4"/>
  <c r="D139" i="13" s="1"/>
  <c r="D214" i="4"/>
  <c r="D214" i="13" s="1"/>
  <c r="D89" i="4"/>
  <c r="D89" i="13" s="1"/>
  <c r="D184" i="4"/>
  <c r="D184" i="13" s="1"/>
  <c r="D167" i="4"/>
  <c r="D167" i="13" s="1"/>
  <c r="D191" i="4"/>
  <c r="D191" i="13" s="1"/>
  <c r="D238" i="4"/>
  <c r="D238" i="13" s="1"/>
  <c r="D197" i="4"/>
  <c r="D197" i="13" s="1"/>
  <c r="D219" i="4"/>
  <c r="D219" i="13" s="1"/>
  <c r="D126" i="4"/>
  <c r="D126" i="13" s="1"/>
  <c r="D239" i="4"/>
  <c r="D239" i="13" s="1"/>
  <c r="D44" i="4"/>
  <c r="D44" i="13" s="1"/>
  <c r="D177" i="4"/>
  <c r="D177" i="13" s="1"/>
  <c r="D134" i="4"/>
  <c r="D134" i="13" s="1"/>
  <c r="D143" i="4"/>
  <c r="D143" i="13" s="1"/>
  <c r="D199" i="4"/>
  <c r="D199" i="13" s="1"/>
  <c r="D70" i="4"/>
  <c r="D70" i="13" s="1"/>
  <c r="D187" i="4"/>
  <c r="D187" i="13" s="1"/>
  <c r="D75" i="4"/>
  <c r="D75" i="13" s="1"/>
  <c r="D122" i="4"/>
  <c r="D122" i="13" s="1"/>
  <c r="D108" i="4"/>
  <c r="D108" i="13" s="1"/>
  <c r="D138" i="4"/>
  <c r="D138" i="13" s="1"/>
  <c r="D209" i="4"/>
  <c r="D209" i="13" s="1"/>
  <c r="D125" i="4"/>
  <c r="D125" i="13" s="1"/>
  <c r="D175" i="4"/>
  <c r="D175" i="13" s="1"/>
  <c r="D80" i="4"/>
  <c r="D80" i="13" s="1"/>
  <c r="D90" i="4"/>
  <c r="D90" i="13" s="1"/>
  <c r="D55" i="4"/>
  <c r="D55" i="13" s="1"/>
  <c r="D227" i="4"/>
  <c r="D227" i="13" s="1"/>
  <c r="D45" i="4"/>
  <c r="D45" i="13" s="1"/>
  <c r="D92" i="4"/>
  <c r="D92" i="13" s="1"/>
  <c r="D12" i="4"/>
  <c r="D12" i="13" s="1"/>
  <c r="D153" i="2"/>
  <c r="D116" i="2" s="1"/>
  <c r="D136" i="4"/>
  <c r="D136" i="13" s="1"/>
  <c r="D181" i="4"/>
  <c r="D181" i="13" s="1"/>
  <c r="D22" i="4"/>
  <c r="D22" i="13" s="1"/>
  <c r="D39" i="4"/>
  <c r="D39" i="13" s="1"/>
  <c r="D118" i="4"/>
  <c r="D118" i="13" s="1"/>
  <c r="D76" i="4"/>
  <c r="D76" i="13" s="1"/>
  <c r="D190" i="4"/>
  <c r="D190" i="13" s="1"/>
  <c r="D93" i="4"/>
  <c r="D93" i="13" s="1"/>
  <c r="D24" i="4"/>
  <c r="D24" i="13" s="1"/>
  <c r="D1036" i="13" s="1"/>
  <c r="D231" i="4"/>
  <c r="D231" i="13" s="1"/>
  <c r="D51" i="4"/>
  <c r="D51" i="13" s="1"/>
  <c r="D1063" i="13" s="1"/>
  <c r="D131" i="4"/>
  <c r="D131" i="13" s="1"/>
  <c r="D221" i="4"/>
  <c r="D221" i="13" s="1"/>
  <c r="D229" i="4"/>
  <c r="D229" i="13" s="1"/>
  <c r="D59" i="4"/>
  <c r="D59" i="13" s="1"/>
  <c r="D36" i="4"/>
  <c r="D36" i="13" s="1"/>
  <c r="D233" i="4"/>
  <c r="D233" i="13" s="1"/>
  <c r="D206" i="4"/>
  <c r="D206" i="13" s="1"/>
  <c r="D1218" i="13" s="1"/>
  <c r="D100" i="4"/>
  <c r="D100" i="13" s="1"/>
  <c r="D193" i="4"/>
  <c r="D193" i="13" s="1"/>
  <c r="D145" i="4"/>
  <c r="D145" i="13" s="1"/>
  <c r="D1157" i="13" s="1"/>
  <c r="D123" i="4"/>
  <c r="D123" i="13" s="1"/>
  <c r="D132" i="4"/>
  <c r="D132" i="13" s="1"/>
  <c r="D60" i="4"/>
  <c r="D60" i="13" s="1"/>
  <c r="D215" i="4"/>
  <c r="D215" i="13" s="1"/>
  <c r="D25" i="4"/>
  <c r="D25" i="13" s="1"/>
  <c r="D14" i="4"/>
  <c r="D14" i="13" s="1"/>
  <c r="D170" i="4"/>
  <c r="D170" i="13" s="1"/>
  <c r="D196" i="4"/>
  <c r="D196" i="13" s="1"/>
  <c r="D115" i="4"/>
  <c r="D115" i="13" s="1"/>
  <c r="D127" i="4"/>
  <c r="D127" i="13" s="1"/>
  <c r="D171" i="4"/>
  <c r="D171" i="13" s="1"/>
  <c r="D18" i="4"/>
  <c r="D18" i="13" s="1"/>
  <c r="D95" i="4"/>
  <c r="D95" i="13" s="1"/>
  <c r="D83" i="4"/>
  <c r="D83" i="13" s="1"/>
  <c r="D1095" i="13" s="1"/>
  <c r="D13" i="4"/>
  <c r="D13" i="13" s="1"/>
  <c r="D166" i="4"/>
  <c r="D166" i="13" s="1"/>
  <c r="D43" i="4"/>
  <c r="D43" i="13" s="1"/>
  <c r="D69" i="4"/>
  <c r="D69" i="13" s="1"/>
  <c r="D163" i="4"/>
  <c r="D163" i="13" s="1"/>
  <c r="D105" i="4"/>
  <c r="D105" i="13" s="1"/>
  <c r="D63" i="4"/>
  <c r="D63" i="13" s="1"/>
  <c r="D84" i="4"/>
  <c r="D84" i="13" s="1"/>
  <c r="D62" i="4"/>
  <c r="D62" i="13" s="1"/>
  <c r="D234" i="4"/>
  <c r="D234" i="13" s="1"/>
  <c r="D73" i="4"/>
  <c r="D73" i="13" s="1"/>
  <c r="D98" i="4"/>
  <c r="D98" i="13" s="1"/>
  <c r="D150" i="4"/>
  <c r="D150" i="13" s="1"/>
  <c r="D185" i="4"/>
  <c r="D185" i="13" s="1"/>
  <c r="D212" i="4"/>
  <c r="D212" i="13" s="1"/>
  <c r="D23" i="4"/>
  <c r="D23" i="13" s="1"/>
  <c r="D21" i="4"/>
  <c r="D21" i="13" s="1"/>
  <c r="D48" i="4"/>
  <c r="D48" i="13" s="1"/>
  <c r="D189" i="4"/>
  <c r="D189" i="13" s="1"/>
  <c r="D82" i="4"/>
  <c r="D82" i="13" s="1"/>
  <c r="D156" i="4"/>
  <c r="D156" i="13" s="1"/>
  <c r="D38" i="4"/>
  <c r="D38" i="13" s="1"/>
  <c r="D20" i="4"/>
  <c r="D20" i="13" s="1"/>
  <c r="D164" i="4"/>
  <c r="D164" i="13" s="1"/>
  <c r="D41" i="4"/>
  <c r="D41" i="13" s="1"/>
  <c r="D159" i="4"/>
  <c r="D159" i="13" s="1"/>
  <c r="D61" i="4"/>
  <c r="D61" i="13" s="1"/>
  <c r="D211" i="4"/>
  <c r="D211" i="13" s="1"/>
  <c r="D204" i="4"/>
  <c r="D204" i="13" s="1"/>
  <c r="D119" i="4"/>
  <c r="D119" i="13" s="1"/>
  <c r="D86" i="4"/>
  <c r="D86" i="13" s="1"/>
  <c r="D226" i="4"/>
  <c r="D226" i="13" s="1"/>
  <c r="D149" i="4"/>
  <c r="D149" i="13" s="1"/>
  <c r="D194" i="4"/>
  <c r="D194" i="13" s="1"/>
  <c r="D112" i="4"/>
  <c r="D112" i="13" s="1"/>
  <c r="D96" i="4"/>
  <c r="D96" i="13" s="1"/>
  <c r="D19" i="4"/>
  <c r="D19" i="13" s="1"/>
  <c r="D27" i="4"/>
  <c r="D27" i="13" s="1"/>
  <c r="D1039" i="13" s="1"/>
  <c r="D72" i="4"/>
  <c r="D72" i="13" s="1"/>
  <c r="D78" i="4"/>
  <c r="D78" i="13" s="1"/>
  <c r="D241" i="4"/>
  <c r="D241" i="13" s="1"/>
  <c r="D87" i="4"/>
  <c r="D87" i="13" s="1"/>
  <c r="D94" i="4"/>
  <c r="D94" i="13" s="1"/>
  <c r="D183" i="4"/>
  <c r="D183" i="13" s="1"/>
  <c r="D65" i="4"/>
  <c r="D65" i="13" s="1"/>
  <c r="D140" i="4"/>
  <c r="D140" i="13" s="1"/>
  <c r="D162" i="4"/>
  <c r="D162" i="13" s="1"/>
  <c r="D148" i="4"/>
  <c r="D148" i="13" s="1"/>
  <c r="D146" i="4"/>
  <c r="D146" i="13" s="1"/>
  <c r="D26" i="4"/>
  <c r="D26" i="13" s="1"/>
  <c r="D1038" i="13" s="1"/>
  <c r="D198" i="4"/>
  <c r="D198" i="13" s="1"/>
  <c r="D225" i="4"/>
  <c r="D225" i="13" s="1"/>
  <c r="D200" i="4"/>
  <c r="D200" i="13" s="1"/>
  <c r="D30" i="4"/>
  <c r="D30" i="13" s="1"/>
  <c r="D192" i="4"/>
  <c r="D192" i="13" s="1"/>
  <c r="D66" i="4"/>
  <c r="D66" i="13" s="1"/>
  <c r="D79" i="4"/>
  <c r="D79" i="13" s="1"/>
  <c r="D15" i="4"/>
  <c r="D15" i="13" s="1"/>
  <c r="D109" i="4"/>
  <c r="D109" i="13" s="1"/>
  <c r="D110" i="4"/>
  <c r="D110" i="13" s="1"/>
  <c r="D1122" i="13" s="1"/>
  <c r="D188" i="4"/>
  <c r="D188" i="13" s="1"/>
  <c r="E142" i="4"/>
  <c r="E142" i="13" s="1"/>
  <c r="F141" i="2"/>
  <c r="F96" i="2" s="1"/>
  <c r="D17" i="4"/>
  <c r="D17" i="13" s="1"/>
  <c r="D203" i="4"/>
  <c r="D203" i="13" s="1"/>
  <c r="D99" i="4"/>
  <c r="D99" i="13" s="1"/>
  <c r="D218" i="4"/>
  <c r="D218" i="13" s="1"/>
  <c r="D47" i="4"/>
  <c r="D47" i="13" s="1"/>
  <c r="D107" i="4"/>
  <c r="D107" i="13" s="1"/>
  <c r="D195" i="4"/>
  <c r="D195" i="13" s="1"/>
  <c r="D130" i="4"/>
  <c r="D130" i="13" s="1"/>
  <c r="D54" i="4"/>
  <c r="D54" i="13" s="1"/>
  <c r="D168" i="4"/>
  <c r="D168" i="13" s="1"/>
  <c r="D216" i="4"/>
  <c r="D216" i="13" s="1"/>
  <c r="D57" i="4"/>
  <c r="D57" i="13" s="1"/>
  <c r="D210" i="4"/>
  <c r="D210" i="13" s="1"/>
  <c r="D16" i="4"/>
  <c r="D16" i="13" s="1"/>
  <c r="D230" i="4"/>
  <c r="D230" i="13" s="1"/>
  <c r="D137" i="4"/>
  <c r="D137" i="13" s="1"/>
  <c r="D223" i="4"/>
  <c r="D223" i="13" s="1"/>
  <c r="D186" i="4"/>
  <c r="D186" i="13" s="1"/>
  <c r="D106" i="4"/>
  <c r="D106" i="13" s="1"/>
  <c r="D31" i="4"/>
  <c r="D31" i="13" s="1"/>
  <c r="D49" i="4"/>
  <c r="D49" i="13" s="1"/>
  <c r="D237" i="4"/>
  <c r="D237" i="13" s="1"/>
  <c r="D172" i="4"/>
  <c r="D172" i="13" s="1"/>
  <c r="D155" i="4"/>
  <c r="D155" i="13" s="1"/>
  <c r="D64" i="4"/>
  <c r="D64" i="13" s="1"/>
  <c r="D182" i="4"/>
  <c r="D182" i="13" s="1"/>
  <c r="D213" i="4"/>
  <c r="D213" i="13" s="1"/>
  <c r="D124" i="4"/>
  <c r="D124" i="13" s="1"/>
  <c r="D180" i="4"/>
  <c r="D180" i="13" s="1"/>
  <c r="D114" i="4"/>
  <c r="D114" i="13" s="1"/>
  <c r="D77" i="4"/>
  <c r="D77" i="13" s="1"/>
  <c r="D32" i="4"/>
  <c r="D32" i="13" s="1"/>
  <c r="D116" i="4"/>
  <c r="D116" i="13" s="1"/>
  <c r="D174" i="4"/>
  <c r="D174" i="13" s="1"/>
  <c r="D154" i="4"/>
  <c r="D154" i="13" s="1"/>
  <c r="D179" i="4"/>
  <c r="D179" i="13" s="1"/>
  <c r="D161" i="4"/>
  <c r="D161" i="13" s="1"/>
  <c r="D243" i="4"/>
  <c r="D243" i="13" s="1"/>
  <c r="D74" i="4"/>
  <c r="D74" i="13" s="1"/>
  <c r="D142" i="4"/>
  <c r="D142" i="13" s="1"/>
  <c r="D53" i="4"/>
  <c r="D53" i="13" s="1"/>
  <c r="D217" i="4"/>
  <c r="D217" i="13" s="1"/>
  <c r="D205" i="4"/>
  <c r="D205" i="13" s="1"/>
  <c r="D207" i="4"/>
  <c r="D207" i="13" s="1"/>
  <c r="D101" i="4"/>
  <c r="D101" i="13" s="1"/>
  <c r="D50" i="4"/>
  <c r="D50" i="13" s="1"/>
  <c r="D151" i="4"/>
  <c r="D151" i="13" s="1"/>
  <c r="D111" i="4"/>
  <c r="D111" i="13" s="1"/>
  <c r="D169" i="4"/>
  <c r="D169" i="13" s="1"/>
  <c r="D228" i="4"/>
  <c r="D228" i="13" s="1"/>
  <c r="D173" i="4"/>
  <c r="D173" i="13" s="1"/>
  <c r="D102" i="4"/>
  <c r="D102" i="13" s="1"/>
  <c r="D40" i="4"/>
  <c r="D40" i="13" s="1"/>
  <c r="D1052" i="13" s="1"/>
  <c r="D52" i="4"/>
  <c r="D52" i="13" s="1"/>
  <c r="D232" i="4"/>
  <c r="D232" i="13" s="1"/>
  <c r="D28" i="4"/>
  <c r="D28" i="13" s="1"/>
  <c r="D178" i="4"/>
  <c r="D178" i="13" s="1"/>
  <c r="E117" i="4" l="1"/>
  <c r="E117" i="13" s="1"/>
  <c r="E60" i="4"/>
  <c r="E60" i="13" s="1"/>
  <c r="E163" i="4"/>
  <c r="E163" i="13" s="1"/>
  <c r="E153" i="2"/>
  <c r="E116" i="2" s="1"/>
  <c r="E115" i="4"/>
  <c r="E115" i="13" s="1"/>
  <c r="E89" i="4"/>
  <c r="E89" i="13" s="1"/>
  <c r="E139" i="4"/>
  <c r="E139" i="13" s="1"/>
  <c r="E19" i="4"/>
  <c r="E19" i="13" s="1"/>
  <c r="E90" i="4"/>
  <c r="E90" i="13" s="1"/>
  <c r="E128" i="4"/>
  <c r="E128" i="13" s="1"/>
  <c r="E221" i="4"/>
  <c r="E221" i="13" s="1"/>
  <c r="E97" i="4"/>
  <c r="E97" i="13" s="1"/>
  <c r="E39" i="4"/>
  <c r="E39" i="13" s="1"/>
  <c r="E109" i="4"/>
  <c r="E109" i="13" s="1"/>
  <c r="E243" i="4"/>
  <c r="E243" i="13" s="1"/>
  <c r="E214" i="4"/>
  <c r="E214" i="13" s="1"/>
  <c r="E116" i="4"/>
  <c r="E116" i="13" s="1"/>
  <c r="E120" i="4"/>
  <c r="E120" i="13" s="1"/>
  <c r="E188" i="4"/>
  <c r="E188" i="13" s="1"/>
  <c r="E160" i="4"/>
  <c r="E160" i="13" s="1"/>
  <c r="E143" i="4"/>
  <c r="E143" i="13" s="1"/>
  <c r="E15" i="4"/>
  <c r="E15" i="13" s="1"/>
  <c r="E165" i="4"/>
  <c r="E165" i="13" s="1"/>
  <c r="E81" i="4"/>
  <c r="E81" i="13" s="1"/>
  <c r="E175" i="4"/>
  <c r="E175" i="13" s="1"/>
  <c r="E56" i="4"/>
  <c r="E56" i="13" s="1"/>
  <c r="E191" i="4"/>
  <c r="E191" i="13" s="1"/>
  <c r="E108" i="4"/>
  <c r="E108" i="13" s="1"/>
  <c r="E238" i="4"/>
  <c r="E238" i="13" s="1"/>
  <c r="E95" i="4"/>
  <c r="E95" i="13" s="1"/>
  <c r="E76" i="4"/>
  <c r="E76" i="13" s="1"/>
  <c r="E185" i="4"/>
  <c r="E185" i="13" s="1"/>
  <c r="E77" i="4"/>
  <c r="E77" i="13" s="1"/>
  <c r="E114" i="4"/>
  <c r="E114" i="13" s="1"/>
  <c r="E209" i="4"/>
  <c r="E209" i="13" s="1"/>
  <c r="E140" i="4"/>
  <c r="E140" i="13" s="1"/>
  <c r="E67" i="4"/>
  <c r="E67" i="13" s="1"/>
  <c r="E174" i="4"/>
  <c r="E174" i="13" s="1"/>
  <c r="E55" i="4"/>
  <c r="E55" i="13" s="1"/>
  <c r="E217" i="4"/>
  <c r="E217" i="13" s="1"/>
  <c r="E26" i="4"/>
  <c r="E26" i="13" s="1"/>
  <c r="E1038" i="13" s="1"/>
  <c r="E58" i="4"/>
  <c r="E58" i="13" s="1"/>
  <c r="E119" i="4"/>
  <c r="E119" i="13" s="1"/>
  <c r="E204" i="4"/>
  <c r="E204" i="13" s="1"/>
  <c r="E158" i="4"/>
  <c r="E158" i="13" s="1"/>
  <c r="E32" i="4"/>
  <c r="E32" i="13" s="1"/>
  <c r="E132" i="4"/>
  <c r="E132" i="13" s="1"/>
  <c r="E220" i="4"/>
  <c r="E220" i="13" s="1"/>
  <c r="E200" i="4"/>
  <c r="E200" i="13" s="1"/>
  <c r="E157" i="4"/>
  <c r="E157" i="13" s="1"/>
  <c r="E224" i="4"/>
  <c r="E224" i="13" s="1"/>
  <c r="E161" i="4"/>
  <c r="E161" i="13" s="1"/>
  <c r="E65" i="4"/>
  <c r="E65" i="13" s="1"/>
  <c r="E184" i="4"/>
  <c r="E184" i="13" s="1"/>
  <c r="E12" i="4"/>
  <c r="E12" i="13" s="1"/>
  <c r="E73" i="4"/>
  <c r="E73" i="13" s="1"/>
  <c r="E195" i="4"/>
  <c r="E195" i="13" s="1"/>
  <c r="E210" i="4"/>
  <c r="E210" i="13" s="1"/>
  <c r="E215" i="4"/>
  <c r="E215" i="13" s="1"/>
  <c r="E27" i="4"/>
  <c r="E27" i="13" s="1"/>
  <c r="E1039" i="13" s="1"/>
  <c r="E23" i="4"/>
  <c r="E23" i="13" s="1"/>
  <c r="E104" i="4"/>
  <c r="E104" i="13" s="1"/>
  <c r="E225" i="4"/>
  <c r="E225" i="13" s="1"/>
  <c r="E80" i="4"/>
  <c r="E80" i="13" s="1"/>
  <c r="E78" i="4"/>
  <c r="E78" i="13" s="1"/>
  <c r="E222" i="4"/>
  <c r="E222" i="13" s="1"/>
  <c r="E112" i="4"/>
  <c r="E112" i="13" s="1"/>
  <c r="E206" i="4"/>
  <c r="E206" i="13" s="1"/>
  <c r="E1218" i="13" s="1"/>
  <c r="E113" i="4"/>
  <c r="E113" i="13" s="1"/>
  <c r="E149" i="4"/>
  <c r="E149" i="13" s="1"/>
  <c r="E134" i="4"/>
  <c r="E134" i="13" s="1"/>
  <c r="E186" i="4"/>
  <c r="E186" i="13" s="1"/>
  <c r="E179" i="4"/>
  <c r="E179" i="13" s="1"/>
  <c r="E152" i="4"/>
  <c r="E152" i="13" s="1"/>
  <c r="E171" i="4"/>
  <c r="E171" i="13" s="1"/>
  <c r="E126" i="4"/>
  <c r="E126" i="13" s="1"/>
  <c r="E102" i="4"/>
  <c r="E102" i="13" s="1"/>
  <c r="E205" i="4"/>
  <c r="E205" i="13" s="1"/>
  <c r="E154" i="4"/>
  <c r="E154" i="13" s="1"/>
  <c r="E203" i="4"/>
  <c r="E203" i="13" s="1"/>
  <c r="E94" i="4"/>
  <c r="E94" i="13" s="1"/>
  <c r="E172" i="4"/>
  <c r="E172" i="13" s="1"/>
  <c r="E28" i="4"/>
  <c r="E28" i="13" s="1"/>
  <c r="E148" i="4"/>
  <c r="E148" i="13" s="1"/>
  <c r="E144" i="4"/>
  <c r="E144" i="13" s="1"/>
  <c r="E106" i="4"/>
  <c r="E106" i="13" s="1"/>
  <c r="E133" i="4"/>
  <c r="E133" i="13" s="1"/>
  <c r="E127" i="4"/>
  <c r="E127" i="13" s="1"/>
  <c r="E219" i="4"/>
  <c r="E219" i="13" s="1"/>
  <c r="E202" i="4"/>
  <c r="E202" i="13" s="1"/>
  <c r="E235" i="4"/>
  <c r="E235" i="13" s="1"/>
  <c r="E107" i="4"/>
  <c r="E107" i="13" s="1"/>
  <c r="E105" i="4"/>
  <c r="E105" i="13" s="1"/>
  <c r="E138" i="4"/>
  <c r="E138" i="13" s="1"/>
  <c r="E190" i="4"/>
  <c r="E190" i="13" s="1"/>
  <c r="E236" i="4"/>
  <c r="E236" i="13" s="1"/>
  <c r="E166" i="4"/>
  <c r="E166" i="13" s="1"/>
  <c r="E192" i="4"/>
  <c r="E192" i="13" s="1"/>
  <c r="E241" i="4"/>
  <c r="E241" i="13" s="1"/>
  <c r="E213" i="4"/>
  <c r="E213" i="13" s="1"/>
  <c r="E233" i="4"/>
  <c r="E233" i="13" s="1"/>
  <c r="E183" i="4"/>
  <c r="E183" i="13" s="1"/>
  <c r="E45" i="4"/>
  <c r="E45" i="13" s="1"/>
  <c r="E18" i="4"/>
  <c r="E18" i="13" s="1"/>
  <c r="E227" i="4"/>
  <c r="E227" i="13" s="1"/>
  <c r="E240" i="4"/>
  <c r="E240" i="13" s="1"/>
  <c r="E218" i="4"/>
  <c r="E218" i="13" s="1"/>
  <c r="E62" i="4"/>
  <c r="E62" i="13" s="1"/>
  <c r="E164" i="4"/>
  <c r="E164" i="13" s="1"/>
  <c r="E201" i="4"/>
  <c r="E201" i="13" s="1"/>
  <c r="E156" i="4"/>
  <c r="E156" i="13" s="1"/>
  <c r="E50" i="4"/>
  <c r="E50" i="13" s="1"/>
  <c r="E21" i="4"/>
  <c r="E21" i="13" s="1"/>
  <c r="E146" i="4"/>
  <c r="E146" i="13" s="1"/>
  <c r="E87" i="4"/>
  <c r="E87" i="13" s="1"/>
  <c r="E53" i="4"/>
  <c r="E53" i="13" s="1"/>
  <c r="E99" i="4"/>
  <c r="E99" i="13" s="1"/>
  <c r="E48" i="4"/>
  <c r="E48" i="13" s="1"/>
  <c r="E167" i="4"/>
  <c r="E167" i="13" s="1"/>
  <c r="E74" i="4"/>
  <c r="E74" i="13" s="1"/>
  <c r="E61" i="4"/>
  <c r="E61" i="13" s="1"/>
  <c r="E135" i="4"/>
  <c r="E135" i="13" s="1"/>
  <c r="E187" i="4"/>
  <c r="E187" i="13" s="1"/>
  <c r="E69" i="4"/>
  <c r="E69" i="13" s="1"/>
  <c r="E151" i="4"/>
  <c r="E151" i="13" s="1"/>
  <c r="E170" i="4"/>
  <c r="E170" i="13" s="1"/>
  <c r="E196" i="4"/>
  <c r="E196" i="13" s="1"/>
  <c r="E181" i="4"/>
  <c r="E181" i="13" s="1"/>
  <c r="E38" i="4"/>
  <c r="E38" i="13" s="1"/>
  <c r="E100" i="4"/>
  <c r="E100" i="13" s="1"/>
  <c r="E147" i="4"/>
  <c r="E147" i="13" s="1"/>
  <c r="E150" i="4"/>
  <c r="E150" i="13" s="1"/>
  <c r="E237" i="4"/>
  <c r="E237" i="13" s="1"/>
  <c r="E24" i="4"/>
  <c r="E24" i="13" s="1"/>
  <c r="E1036" i="13" s="1"/>
  <c r="E118" i="4"/>
  <c r="E118" i="13" s="1"/>
  <c r="E226" i="4"/>
  <c r="E226" i="13" s="1"/>
  <c r="E145" i="4"/>
  <c r="E145" i="13" s="1"/>
  <c r="E1157" i="13" s="1"/>
  <c r="E197" i="4"/>
  <c r="E197" i="13" s="1"/>
  <c r="E137" i="4"/>
  <c r="E137" i="13" s="1"/>
  <c r="E64" i="4"/>
  <c r="E64" i="13" s="1"/>
  <c r="E79" i="4"/>
  <c r="E79" i="13" s="1"/>
  <c r="E223" i="4"/>
  <c r="E223" i="13" s="1"/>
  <c r="E178" i="4"/>
  <c r="E178" i="13" s="1"/>
  <c r="E182" i="4"/>
  <c r="E182" i="13" s="1"/>
  <c r="E208" i="4"/>
  <c r="E208" i="13" s="1"/>
  <c r="E216" i="4"/>
  <c r="E216" i="13" s="1"/>
  <c r="E34" i="4"/>
  <c r="E34" i="13" s="1"/>
  <c r="E1046" i="13" s="1"/>
  <c r="E17" i="4"/>
  <c r="E17" i="13" s="1"/>
  <c r="E52" i="4"/>
  <c r="E52" i="13" s="1"/>
  <c r="E231" i="4"/>
  <c r="E231" i="13" s="1"/>
  <c r="E211" i="4"/>
  <c r="E211" i="13" s="1"/>
  <c r="E54" i="4"/>
  <c r="E54" i="13" s="1"/>
  <c r="E40" i="4"/>
  <c r="E40" i="13" s="1"/>
  <c r="E1052" i="13" s="1"/>
  <c r="E130" i="4"/>
  <c r="E130" i="13" s="1"/>
  <c r="E46" i="4"/>
  <c r="E46" i="13" s="1"/>
  <c r="E20" i="4"/>
  <c r="E20" i="13" s="1"/>
  <c r="E86" i="4"/>
  <c r="E86" i="13" s="1"/>
  <c r="E168" i="4"/>
  <c r="E168" i="13" s="1"/>
  <c r="E122" i="4"/>
  <c r="E122" i="13" s="1"/>
  <c r="E193" i="4"/>
  <c r="E193" i="13" s="1"/>
  <c r="E162" i="4"/>
  <c r="E162" i="13" s="1"/>
  <c r="E42" i="4"/>
  <c r="E42" i="13" s="1"/>
  <c r="E84" i="4"/>
  <c r="E84" i="13" s="1"/>
  <c r="E36" i="4"/>
  <c r="E36" i="13" s="1"/>
  <c r="E101" i="4"/>
  <c r="E101" i="13" s="1"/>
  <c r="E43" i="4"/>
  <c r="E43" i="13" s="1"/>
  <c r="E124" i="4"/>
  <c r="E124" i="13" s="1"/>
  <c r="E141" i="4"/>
  <c r="E141" i="13" s="1"/>
  <c r="E33" i="4"/>
  <c r="E33" i="13" s="1"/>
  <c r="E41" i="4"/>
  <c r="E41" i="13" s="1"/>
  <c r="E35" i="4"/>
  <c r="E35" i="13" s="1"/>
  <c r="E239" i="4"/>
  <c r="E239" i="13" s="1"/>
  <c r="E180" i="4"/>
  <c r="E180" i="13" s="1"/>
  <c r="E63" i="4"/>
  <c r="E63" i="13" s="1"/>
  <c r="E136" i="4"/>
  <c r="E136" i="13" s="1"/>
  <c r="D12" i="15"/>
  <c r="F153" i="2"/>
  <c r="F116" i="2" s="1"/>
  <c r="F195" i="4"/>
  <c r="F195" i="13" s="1"/>
  <c r="F82" i="4"/>
  <c r="F82" i="13" s="1"/>
  <c r="F38" i="4"/>
  <c r="F38" i="13" s="1"/>
  <c r="F43" i="4"/>
  <c r="F43" i="13" s="1"/>
  <c r="F166" i="4"/>
  <c r="F166" i="13" s="1"/>
  <c r="F32" i="4"/>
  <c r="F32" i="13" s="1"/>
  <c r="F72" i="4"/>
  <c r="F72" i="13" s="1"/>
  <c r="F118" i="4"/>
  <c r="F118" i="13" s="1"/>
  <c r="F96" i="4"/>
  <c r="F96" i="13" s="1"/>
  <c r="F79" i="4"/>
  <c r="F79" i="13" s="1"/>
  <c r="F180" i="4"/>
  <c r="F180" i="13" s="1"/>
  <c r="F37" i="4"/>
  <c r="F37" i="13" s="1"/>
  <c r="F95" i="4"/>
  <c r="F95" i="13" s="1"/>
  <c r="F112" i="4"/>
  <c r="F112" i="13" s="1"/>
  <c r="F51" i="4"/>
  <c r="F51" i="13" s="1"/>
  <c r="F1063" i="13" s="1"/>
  <c r="F241" i="4"/>
  <c r="F241" i="13" s="1"/>
  <c r="F144" i="4"/>
  <c r="F144" i="13" s="1"/>
  <c r="F20" i="4"/>
  <c r="F20" i="13" s="1"/>
  <c r="F26" i="4"/>
  <c r="F26" i="13" s="1"/>
  <c r="F1038" i="13" s="1"/>
  <c r="F229" i="4"/>
  <c r="F229" i="13" s="1"/>
  <c r="F99" i="4"/>
  <c r="F99" i="13" s="1"/>
  <c r="F61" i="4"/>
  <c r="F61" i="13" s="1"/>
  <c r="F203" i="4"/>
  <c r="F203" i="13" s="1"/>
  <c r="F46" i="4"/>
  <c r="F46" i="13" s="1"/>
  <c r="F14" i="4"/>
  <c r="F14" i="13" s="1"/>
  <c r="F117" i="4"/>
  <c r="F117" i="13" s="1"/>
  <c r="F238" i="4"/>
  <c r="F238" i="13" s="1"/>
  <c r="F128" i="4"/>
  <c r="F128" i="13" s="1"/>
  <c r="F68" i="4"/>
  <c r="F68" i="13" s="1"/>
  <c r="F66" i="4"/>
  <c r="F66" i="13" s="1"/>
  <c r="F159" i="4"/>
  <c r="F159" i="13" s="1"/>
  <c r="F177" i="4"/>
  <c r="F177" i="13" s="1"/>
  <c r="F210" i="4"/>
  <c r="F210" i="13" s="1"/>
  <c r="F227" i="4"/>
  <c r="F227" i="13" s="1"/>
  <c r="F73" i="4"/>
  <c r="F73" i="13" s="1"/>
  <c r="F155" i="4"/>
  <c r="F155" i="13" s="1"/>
  <c r="F178" i="4"/>
  <c r="F178" i="13" s="1"/>
  <c r="F161" i="4"/>
  <c r="F161" i="13" s="1"/>
  <c r="F196" i="4"/>
  <c r="F196" i="13" s="1"/>
  <c r="F90" i="4"/>
  <c r="F90" i="13" s="1"/>
  <c r="F47" i="4"/>
  <c r="F47" i="13" s="1"/>
  <c r="F223" i="4"/>
  <c r="F223" i="13" s="1"/>
  <c r="F204" i="4"/>
  <c r="F204" i="13" s="1"/>
  <c r="F221" i="4"/>
  <c r="F221" i="13" s="1"/>
  <c r="F52" i="4"/>
  <c r="F52" i="13" s="1"/>
  <c r="F30" i="4"/>
  <c r="F30" i="13" s="1"/>
  <c r="F143" i="4"/>
  <c r="F143" i="13" s="1"/>
  <c r="F145" i="4"/>
  <c r="F145" i="13" s="1"/>
  <c r="F1157" i="13" s="1"/>
  <c r="F130" i="4"/>
  <c r="F130" i="13" s="1"/>
  <c r="F192" i="4"/>
  <c r="F192" i="13" s="1"/>
  <c r="F40" i="4"/>
  <c r="F40" i="13" s="1"/>
  <c r="F1052" i="13" s="1"/>
  <c r="F123" i="4"/>
  <c r="F123" i="13" s="1"/>
  <c r="F84" i="4"/>
  <c r="F84" i="13" s="1"/>
  <c r="F150" i="4"/>
  <c r="F150" i="13" s="1"/>
  <c r="F42" i="4"/>
  <c r="F42" i="13" s="1"/>
  <c r="F186" i="4"/>
  <c r="F186" i="13" s="1"/>
  <c r="F74" i="4"/>
  <c r="F74" i="13" s="1"/>
  <c r="F136" i="4"/>
  <c r="F136" i="13" s="1"/>
  <c r="F174" i="4"/>
  <c r="F174" i="13" s="1"/>
  <c r="F70" i="4"/>
  <c r="F70" i="13" s="1"/>
  <c r="F141" i="4"/>
  <c r="F141" i="13" s="1"/>
  <c r="F122" i="4"/>
  <c r="F122" i="13" s="1"/>
  <c r="F12" i="4"/>
  <c r="F12" i="13" s="1"/>
  <c r="F49" i="4"/>
  <c r="F49" i="13" s="1"/>
  <c r="F69" i="4"/>
  <c r="F69" i="13" s="1"/>
  <c r="F60" i="4"/>
  <c r="F60" i="13" s="1"/>
  <c r="F34" i="4"/>
  <c r="F34" i="13" s="1"/>
  <c r="F1046" i="13" s="1"/>
  <c r="F25" i="4"/>
  <c r="F25" i="13" s="1"/>
  <c r="F71" i="4"/>
  <c r="F71" i="13" s="1"/>
  <c r="F94" i="4"/>
  <c r="F94" i="13" s="1"/>
  <c r="F129" i="4"/>
  <c r="F129" i="13" s="1"/>
  <c r="F119" i="4"/>
  <c r="F119" i="13" s="1"/>
  <c r="F126" i="4"/>
  <c r="F126" i="13" s="1"/>
  <c r="F226" i="4"/>
  <c r="F226" i="13" s="1"/>
  <c r="F131" i="4"/>
  <c r="F131" i="13" s="1"/>
  <c r="F121" i="4"/>
  <c r="F121" i="13" s="1"/>
  <c r="F100" i="4"/>
  <c r="F100" i="13" s="1"/>
  <c r="F191" i="4"/>
  <c r="F191" i="13" s="1"/>
  <c r="F78" i="4"/>
  <c r="F78" i="13" s="1"/>
  <c r="F22" i="4"/>
  <c r="F22" i="13" s="1"/>
  <c r="F27" i="4"/>
  <c r="F27" i="13" s="1"/>
  <c r="F1039" i="13" s="1"/>
  <c r="F91" i="4"/>
  <c r="F91" i="13" s="1"/>
  <c r="F193" i="4"/>
  <c r="F193" i="13" s="1"/>
  <c r="F101" i="4"/>
  <c r="F101" i="13" s="1"/>
  <c r="F102" i="4"/>
  <c r="F102" i="13" s="1"/>
  <c r="F55" i="4"/>
  <c r="F55" i="13" s="1"/>
  <c r="F211" i="4"/>
  <c r="F211" i="13" s="1"/>
  <c r="F187" i="4"/>
  <c r="F187" i="13" s="1"/>
  <c r="F168" i="4"/>
  <c r="F168" i="13" s="1"/>
  <c r="F208" i="4"/>
  <c r="F208" i="13" s="1"/>
  <c r="F142" i="4"/>
  <c r="F142" i="13" s="1"/>
  <c r="F170" i="4"/>
  <c r="F170" i="13" s="1"/>
  <c r="F35" i="4"/>
  <c r="F35" i="13" s="1"/>
  <c r="F140" i="4"/>
  <c r="F140" i="13" s="1"/>
  <c r="F89" i="4"/>
  <c r="F89" i="13" s="1"/>
  <c r="F125" i="4"/>
  <c r="F125" i="13" s="1"/>
  <c r="F164" i="4"/>
  <c r="F164" i="13" s="1"/>
  <c r="F21" i="4"/>
  <c r="F21" i="13" s="1"/>
  <c r="F183" i="4"/>
  <c r="F183" i="13" s="1"/>
  <c r="F239" i="4"/>
  <c r="F239" i="13" s="1"/>
  <c r="F201" i="4"/>
  <c r="F201" i="13" s="1"/>
  <c r="F114" i="4"/>
  <c r="F114" i="13" s="1"/>
  <c r="F157" i="4"/>
  <c r="F157" i="13" s="1"/>
  <c r="F80" i="4"/>
  <c r="F80" i="13" s="1"/>
  <c r="F188" i="4"/>
  <c r="F188" i="13" s="1"/>
  <c r="F83" i="4"/>
  <c r="F83" i="13" s="1"/>
  <c r="F1095" i="13" s="1"/>
  <c r="F45" i="4"/>
  <c r="F45" i="13" s="1"/>
  <c r="F167" i="4"/>
  <c r="F167" i="13" s="1"/>
  <c r="F88" i="4"/>
  <c r="F88" i="13" s="1"/>
  <c r="F120" i="4"/>
  <c r="F120" i="13" s="1"/>
  <c r="F58" i="4"/>
  <c r="F58" i="13" s="1"/>
  <c r="F56" i="4"/>
  <c r="F56" i="13" s="1"/>
  <c r="F44" i="4"/>
  <c r="F44" i="13" s="1"/>
  <c r="F31" i="4"/>
  <c r="F31" i="13" s="1"/>
  <c r="F105" i="4"/>
  <c r="F105" i="13" s="1"/>
  <c r="F217" i="4"/>
  <c r="F217" i="13" s="1"/>
  <c r="F232" i="4"/>
  <c r="F232" i="13" s="1"/>
  <c r="F98" i="4"/>
  <c r="F98" i="13" s="1"/>
  <c r="F77" i="4"/>
  <c r="F77" i="13" s="1"/>
  <c r="F39" i="4"/>
  <c r="F39" i="13" s="1"/>
  <c r="F172" i="4"/>
  <c r="F172" i="13" s="1"/>
  <c r="F207" i="4"/>
  <c r="F207" i="13" s="1"/>
  <c r="F29" i="4"/>
  <c r="F29" i="13" s="1"/>
  <c r="F135" i="4"/>
  <c r="F135" i="13" s="1"/>
  <c r="F108" i="4"/>
  <c r="F108" i="13" s="1"/>
  <c r="F158" i="4"/>
  <c r="F158" i="13" s="1"/>
  <c r="F67" i="4"/>
  <c r="F67" i="13" s="1"/>
  <c r="F107" i="4"/>
  <c r="F107" i="13" s="1"/>
  <c r="F139" i="4"/>
  <c r="F139" i="13" s="1"/>
  <c r="F181" i="4"/>
  <c r="F181" i="13" s="1"/>
  <c r="F148" i="4"/>
  <c r="F148" i="13" s="1"/>
  <c r="F233" i="4"/>
  <c r="F233" i="13" s="1"/>
  <c r="F179" i="4"/>
  <c r="F179" i="13" s="1"/>
  <c r="F175" i="4"/>
  <c r="F175" i="13" s="1"/>
  <c r="F19" i="4"/>
  <c r="F19" i="13" s="1"/>
  <c r="F152" i="4"/>
  <c r="F152" i="13" s="1"/>
  <c r="F87" i="4"/>
  <c r="F87" i="13" s="1"/>
  <c r="F110" i="4"/>
  <c r="F110" i="13" s="1"/>
  <c r="F1122" i="13" s="1"/>
  <c r="F199" i="4"/>
  <c r="F199" i="13" s="1"/>
  <c r="F151" i="4"/>
  <c r="F151" i="13" s="1"/>
  <c r="F113" i="4"/>
  <c r="F113" i="13" s="1"/>
  <c r="F176" i="4"/>
  <c r="F176" i="13" s="1"/>
  <c r="F216" i="4"/>
  <c r="F216" i="13" s="1"/>
  <c r="F23" i="4"/>
  <c r="F23" i="13" s="1"/>
  <c r="F28" i="4"/>
  <c r="F28" i="13" s="1"/>
  <c r="F81" i="4"/>
  <c r="F81" i="13" s="1"/>
  <c r="F231" i="4"/>
  <c r="F231" i="13" s="1"/>
  <c r="F160" i="4"/>
  <c r="F160" i="13" s="1"/>
  <c r="F149" i="4"/>
  <c r="F149" i="13" s="1"/>
  <c r="F17" i="4"/>
  <c r="F17" i="13" s="1"/>
  <c r="F127" i="4"/>
  <c r="F127" i="13" s="1"/>
  <c r="F115" i="4"/>
  <c r="F115" i="13" s="1"/>
  <c r="F92" i="4"/>
  <c r="F92" i="13" s="1"/>
  <c r="F205" i="4"/>
  <c r="F205" i="13" s="1"/>
  <c r="F189" i="4"/>
  <c r="F189" i="13" s="1"/>
  <c r="F184" i="4"/>
  <c r="F184" i="13" s="1"/>
  <c r="F41" i="4"/>
  <c r="F41" i="13" s="1"/>
  <c r="F75" i="4"/>
  <c r="F75" i="13" s="1"/>
  <c r="F190" i="4"/>
  <c r="F190" i="13" s="1"/>
  <c r="F50" i="4"/>
  <c r="F50" i="13" s="1"/>
  <c r="F240" i="4"/>
  <c r="F240" i="13" s="1"/>
  <c r="F230" i="4"/>
  <c r="F230" i="13" s="1"/>
  <c r="F220" i="4"/>
  <c r="F220" i="13" s="1"/>
  <c r="F103" i="4"/>
  <c r="F103" i="13" s="1"/>
  <c r="F65" i="4"/>
  <c r="F65" i="13" s="1"/>
  <c r="F213" i="4"/>
  <c r="F213" i="13" s="1"/>
  <c r="F134" i="4"/>
  <c r="F134" i="13" s="1"/>
  <c r="F16" i="4"/>
  <c r="F16" i="13" s="1"/>
  <c r="F194" i="4"/>
  <c r="F194" i="13" s="1"/>
  <c r="F86" i="4"/>
  <c r="F86" i="13" s="1"/>
  <c r="F15" i="4"/>
  <c r="F15" i="13" s="1"/>
  <c r="F237" i="4"/>
  <c r="F237" i="13" s="1"/>
  <c r="F219" i="4"/>
  <c r="F219" i="13" s="1"/>
  <c r="F163" i="4"/>
  <c r="F163" i="13" s="1"/>
  <c r="F185" i="4"/>
  <c r="F185" i="13" s="1"/>
  <c r="F63" i="4"/>
  <c r="F63" i="13" s="1"/>
  <c r="F234" i="4"/>
  <c r="F234" i="13" s="1"/>
  <c r="F124" i="4"/>
  <c r="F124" i="13" s="1"/>
  <c r="F64" i="4"/>
  <c r="F64" i="13" s="1"/>
  <c r="F62" i="4"/>
  <c r="F62" i="13" s="1"/>
  <c r="F132" i="4"/>
  <c r="F132" i="13" s="1"/>
  <c r="F93" i="4"/>
  <c r="F93" i="13" s="1"/>
  <c r="F169" i="4"/>
  <c r="F169" i="13" s="1"/>
  <c r="F225" i="4"/>
  <c r="F225" i="13" s="1"/>
  <c r="F162" i="4"/>
  <c r="F162" i="13" s="1"/>
  <c r="F214" i="4"/>
  <c r="F214" i="13" s="1"/>
  <c r="F215" i="4"/>
  <c r="F215" i="13" s="1"/>
  <c r="F137" i="4"/>
  <c r="F137" i="13" s="1"/>
  <c r="F242" i="4"/>
  <c r="F242" i="13" s="1"/>
  <c r="F147" i="4"/>
  <c r="F147" i="13" s="1"/>
  <c r="F153" i="4"/>
  <c r="F153" i="13" s="1"/>
  <c r="F146" i="4"/>
  <c r="F146" i="13" s="1"/>
  <c r="F200" i="4"/>
  <c r="F200" i="13" s="1"/>
  <c r="F202" i="4"/>
  <c r="F202" i="13" s="1"/>
  <c r="F48" i="4"/>
  <c r="F48" i="13" s="1"/>
  <c r="F18" i="4"/>
  <c r="F18" i="13" s="1"/>
  <c r="F182" i="4"/>
  <c r="F182" i="13" s="1"/>
  <c r="F138" i="4"/>
  <c r="F138" i="13" s="1"/>
  <c r="F111" i="4"/>
  <c r="F111" i="13" s="1"/>
  <c r="F228" i="4"/>
  <c r="F228" i="13" s="1"/>
  <c r="F24" i="4"/>
  <c r="F24" i="13" s="1"/>
  <c r="F1036" i="13" s="1"/>
  <c r="F116" i="4"/>
  <c r="F116" i="13" s="1"/>
  <c r="F243" i="4"/>
  <c r="F243" i="13" s="1"/>
  <c r="F173" i="4"/>
  <c r="F173" i="13" s="1"/>
  <c r="F36" i="4"/>
  <c r="F36" i="13" s="1"/>
  <c r="F104" i="4"/>
  <c r="F104" i="13" s="1"/>
  <c r="F156" i="4"/>
  <c r="F156" i="13" s="1"/>
  <c r="F133" i="4"/>
  <c r="F133" i="13" s="1"/>
  <c r="F13" i="4"/>
  <c r="F13" i="13" s="1"/>
  <c r="F206" i="4"/>
  <c r="F206" i="13" s="1"/>
  <c r="F1218" i="13" s="1"/>
  <c r="F53" i="4"/>
  <c r="F53" i="13" s="1"/>
  <c r="F106" i="4"/>
  <c r="F106" i="13" s="1"/>
  <c r="F59" i="4"/>
  <c r="F59" i="13" s="1"/>
  <c r="F85" i="4"/>
  <c r="F85" i="13" s="1"/>
  <c r="F154" i="4"/>
  <c r="F154" i="13" s="1"/>
  <c r="F171" i="4"/>
  <c r="F171" i="13" s="1"/>
  <c r="F235" i="4"/>
  <c r="F235" i="13" s="1"/>
  <c r="F97" i="4"/>
  <c r="F97" i="13" s="1"/>
  <c r="F224" i="4"/>
  <c r="F224" i="13" s="1"/>
  <c r="F165" i="4"/>
  <c r="F165" i="13" s="1"/>
  <c r="F212" i="4"/>
  <c r="F212" i="13" s="1"/>
  <c r="F198" i="4"/>
  <c r="F198" i="13" s="1"/>
  <c r="F197" i="4"/>
  <c r="F197" i="13" s="1"/>
  <c r="F109" i="4"/>
  <c r="F109" i="13" s="1"/>
  <c r="F218" i="4"/>
  <c r="F218" i="13" s="1"/>
  <c r="F57" i="4"/>
  <c r="F57" i="13" s="1"/>
  <c r="F222" i="4"/>
  <c r="F222" i="13" s="1"/>
  <c r="F33" i="4"/>
  <c r="F33" i="13" s="1"/>
  <c r="F54" i="4"/>
  <c r="F54" i="13" s="1"/>
  <c r="F236" i="4"/>
  <c r="F236" i="13" s="1"/>
  <c r="F76" i="4"/>
  <c r="F76" i="13" s="1"/>
  <c r="F209" i="4"/>
  <c r="F209" i="13" s="1"/>
  <c r="G141" i="2"/>
  <c r="G96" i="2" s="1"/>
  <c r="E230" i="4"/>
  <c r="E230" i="13" s="1"/>
  <c r="E110" i="4"/>
  <c r="E110" i="13" s="1"/>
  <c r="E1122" i="13" s="1"/>
  <c r="E47" i="4"/>
  <c r="E47" i="13" s="1"/>
  <c r="E75" i="4"/>
  <c r="E75" i="13" s="1"/>
  <c r="E232" i="4"/>
  <c r="E232" i="13" s="1"/>
  <c r="E22" i="4"/>
  <c r="E22" i="13" s="1"/>
  <c r="E85" i="4"/>
  <c r="E85" i="13" s="1"/>
  <c r="E242" i="4"/>
  <c r="E242" i="13" s="1"/>
  <c r="E66" i="4"/>
  <c r="E66" i="13" s="1"/>
  <c r="E153" i="4"/>
  <c r="E153" i="13" s="1"/>
  <c r="E83" i="4"/>
  <c r="E83" i="13" s="1"/>
  <c r="E1095" i="13" s="1"/>
  <c r="E177" i="4"/>
  <c r="E177" i="13" s="1"/>
  <c r="E96" i="4"/>
  <c r="E96" i="13" s="1"/>
  <c r="E229" i="4"/>
  <c r="E229" i="13" s="1"/>
  <c r="E16" i="4"/>
  <c r="E16" i="13" s="1"/>
  <c r="E68" i="4"/>
  <c r="E68" i="13" s="1"/>
  <c r="E72" i="4"/>
  <c r="E72" i="13" s="1"/>
  <c r="E44" i="4"/>
  <c r="E44" i="13" s="1"/>
  <c r="E121" i="4"/>
  <c r="E121" i="13" s="1"/>
  <c r="E51" i="4"/>
  <c r="E51" i="13" s="1"/>
  <c r="E1063" i="13" s="1"/>
  <c r="E29" i="4"/>
  <c r="E29" i="13" s="1"/>
  <c r="E176" i="4"/>
  <c r="E176" i="13" s="1"/>
  <c r="E111" i="4"/>
  <c r="E111" i="13" s="1"/>
  <c r="E199" i="4"/>
  <c r="E199" i="13" s="1"/>
  <c r="E131" i="4"/>
  <c r="E131" i="13" s="1"/>
  <c r="E194" i="4"/>
  <c r="E194" i="13" s="1"/>
  <c r="E103" i="4"/>
  <c r="E103" i="13" s="1"/>
  <c r="E57" i="4"/>
  <c r="E57" i="13" s="1"/>
  <c r="E14" i="4"/>
  <c r="E14" i="13" s="1"/>
  <c r="E37" i="4"/>
  <c r="E37" i="13" s="1"/>
  <c r="E31" i="4"/>
  <c r="E31" i="13" s="1"/>
  <c r="E98" i="4"/>
  <c r="E98" i="13" s="1"/>
  <c r="E30" i="4"/>
  <c r="E30" i="13" s="1"/>
  <c r="E91" i="4"/>
  <c r="E91" i="13" s="1"/>
  <c r="E25" i="4"/>
  <c r="E25" i="13" s="1"/>
  <c r="E49" i="4"/>
  <c r="E49" i="13" s="1"/>
  <c r="E169" i="4"/>
  <c r="E169" i="13" s="1"/>
  <c r="E92" i="4"/>
  <c r="E92" i="13" s="1"/>
  <c r="E198" i="4"/>
  <c r="E198" i="13" s="1"/>
  <c r="E13" i="4"/>
  <c r="E13" i="13" s="1"/>
  <c r="E71" i="4"/>
  <c r="E71" i="13" s="1"/>
  <c r="E234" i="4"/>
  <c r="E234" i="13" s="1"/>
  <c r="E159" i="4"/>
  <c r="E159" i="13" s="1"/>
  <c r="E70" i="4"/>
  <c r="E70" i="13" s="1"/>
  <c r="E129" i="4"/>
  <c r="E129" i="13" s="1"/>
  <c r="E88" i="4"/>
  <c r="E88" i="13" s="1"/>
  <c r="E82" i="4"/>
  <c r="E82" i="13" s="1"/>
  <c r="E228" i="4"/>
  <c r="E228" i="13" s="1"/>
  <c r="E189" i="4"/>
  <c r="E189" i="13" s="1"/>
  <c r="E155" i="4"/>
  <c r="E155" i="13" s="1"/>
  <c r="E212" i="4"/>
  <c r="E212" i="13" s="1"/>
  <c r="E59" i="4"/>
  <c r="E59" i="13" s="1"/>
  <c r="E93" i="4"/>
  <c r="E93" i="13" s="1"/>
  <c r="E173" i="4"/>
  <c r="E173" i="13" s="1"/>
  <c r="E207" i="4"/>
  <c r="E207" i="13" s="1"/>
  <c r="E125" i="4"/>
  <c r="E125" i="13" s="1"/>
  <c r="E123" i="4"/>
  <c r="E123" i="13" s="1"/>
  <c r="E12" i="15" l="1"/>
  <c r="E45" i="17" s="1"/>
  <c r="F12" i="15"/>
  <c r="G152" i="4"/>
  <c r="G152" i="13" s="1"/>
  <c r="D48" i="17"/>
  <c r="D17" i="17"/>
  <c r="D64" i="17"/>
  <c r="D128" i="17"/>
  <c r="D46" i="17"/>
  <c r="D139" i="17"/>
  <c r="D117" i="17"/>
  <c r="D14" i="17"/>
  <c r="D129" i="17"/>
  <c r="D21" i="17"/>
  <c r="D233" i="17"/>
  <c r="D177" i="17"/>
  <c r="D105" i="17"/>
  <c r="D83" i="17"/>
  <c r="D1095" i="17" s="1"/>
  <c r="D65" i="17"/>
  <c r="D40" i="17"/>
  <c r="D1052" i="17" s="1"/>
  <c r="D243" i="17"/>
  <c r="D219" i="17"/>
  <c r="D203" i="17"/>
  <c r="D163" i="17"/>
  <c r="D231" i="17"/>
  <c r="D211" i="17"/>
  <c r="D185" i="17"/>
  <c r="D109" i="17"/>
  <c r="D91" i="17"/>
  <c r="D69" i="17"/>
  <c r="D45" i="17"/>
  <c r="D213" i="17"/>
  <c r="D191" i="17"/>
  <c r="D169" i="17"/>
  <c r="D71" i="17"/>
  <c r="D19" i="17"/>
  <c r="D124" i="17"/>
  <c r="D95" i="17"/>
  <c r="D214" i="17"/>
  <c r="D182" i="17"/>
  <c r="D150" i="17"/>
  <c r="D114" i="17"/>
  <c r="D240" i="17"/>
  <c r="D208" i="17"/>
  <c r="D176" i="17"/>
  <c r="D34" i="17"/>
  <c r="D1046" i="17" s="1"/>
  <c r="D120" i="17"/>
  <c r="D142" i="17"/>
  <c r="D180" i="17"/>
  <c r="D37" i="17"/>
  <c r="D230" i="17"/>
  <c r="D198" i="17"/>
  <c r="D164" i="17"/>
  <c r="D88" i="17"/>
  <c r="D58" i="17"/>
  <c r="D70" i="17"/>
  <c r="D126" i="17"/>
  <c r="D152" i="17"/>
  <c r="D92" i="17"/>
  <c r="D66" i="17"/>
  <c r="D79" i="17"/>
  <c r="D50" i="17"/>
  <c r="D172" i="17"/>
  <c r="D125" i="17"/>
  <c r="D137" i="17"/>
  <c r="D237" i="17"/>
  <c r="D155" i="17"/>
  <c r="D73" i="17"/>
  <c r="D25" i="17"/>
  <c r="D207" i="17"/>
  <c r="D43" i="17"/>
  <c r="D225" i="17"/>
  <c r="D153" i="17"/>
  <c r="D59" i="17"/>
  <c r="D229" i="17"/>
  <c r="D173" i="17"/>
  <c r="D41" i="17"/>
  <c r="D33" i="17"/>
  <c r="D200" i="17"/>
  <c r="D138" i="17"/>
  <c r="D218" i="17"/>
  <c r="D162" i="17"/>
  <c r="D31" i="17"/>
  <c r="D134" i="17"/>
  <c r="D224" i="17"/>
  <c r="D100" i="17"/>
  <c r="D108" i="17"/>
  <c r="D160" i="17"/>
  <c r="D82" i="17"/>
  <c r="D74" i="17"/>
  <c r="D16" i="17"/>
  <c r="D144" i="17"/>
  <c r="D63" i="17"/>
  <c r="D123" i="17"/>
  <c r="D131" i="17"/>
  <c r="D179" i="17"/>
  <c r="D89" i="17"/>
  <c r="D49" i="17"/>
  <c r="D221" i="17"/>
  <c r="D165" i="17"/>
  <c r="D127" i="17"/>
  <c r="D187" i="17"/>
  <c r="D75" i="17"/>
  <c r="D215" i="17"/>
  <c r="D193" i="17"/>
  <c r="D87" i="17"/>
  <c r="D130" i="17"/>
  <c r="D228" i="17"/>
  <c r="D156" i="17"/>
  <c r="D242" i="17"/>
  <c r="D178" i="17"/>
  <c r="D122" i="17"/>
  <c r="D184" i="17"/>
  <c r="D234" i="17"/>
  <c r="D170" i="17"/>
  <c r="D68" i="17"/>
  <c r="D42" i="17"/>
  <c r="D102" i="17"/>
  <c r="D62" i="17"/>
  <c r="D13" i="17"/>
  <c r="D188" i="17"/>
  <c r="D220" i="17"/>
  <c r="D158" i="17"/>
  <c r="D110" i="17"/>
  <c r="D1122" i="17" s="1"/>
  <c r="D22" i="17"/>
  <c r="D133" i="17"/>
  <c r="D18" i="17"/>
  <c r="D145" i="17"/>
  <c r="D1157" i="17" s="1"/>
  <c r="D121" i="17"/>
  <c r="D20" i="17"/>
  <c r="D197" i="17"/>
  <c r="D157" i="17"/>
  <c r="D99" i="17"/>
  <c r="D81" i="17"/>
  <c r="D57" i="17"/>
  <c r="D32" i="17"/>
  <c r="D241" i="17"/>
  <c r="D217" i="17"/>
  <c r="D201" i="17"/>
  <c r="D151" i="17"/>
  <c r="D227" i="17"/>
  <c r="D209" i="17"/>
  <c r="D167" i="17"/>
  <c r="D107" i="17"/>
  <c r="D85" i="17"/>
  <c r="D61" i="17"/>
  <c r="D36" i="17"/>
  <c r="D199" i="17"/>
  <c r="D175" i="17"/>
  <c r="D161" i="17"/>
  <c r="D55" i="17"/>
  <c r="D15" i="17"/>
  <c r="D118" i="17"/>
  <c r="D159" i="17"/>
  <c r="D206" i="17"/>
  <c r="D1218" i="17" s="1"/>
  <c r="D174" i="17"/>
  <c r="D28" i="17"/>
  <c r="D39" i="17"/>
  <c r="D222" i="17"/>
  <c r="D190" i="17"/>
  <c r="D166" i="17"/>
  <c r="D111" i="17"/>
  <c r="D35" i="17"/>
  <c r="D216" i="17"/>
  <c r="D140" i="17"/>
  <c r="D112" i="17"/>
  <c r="D226" i="17"/>
  <c r="D194" i="17"/>
  <c r="D148" i="17"/>
  <c r="D154" i="17"/>
  <c r="D56" i="17"/>
  <c r="D52" i="17"/>
  <c r="D143" i="17"/>
  <c r="D106" i="17"/>
  <c r="D86" i="17"/>
  <c r="D60" i="17"/>
  <c r="D96" i="17"/>
  <c r="D27" i="17"/>
  <c r="D1039" i="17" s="1"/>
  <c r="D12" i="16"/>
  <c r="D80" i="17"/>
  <c r="D236" i="17"/>
  <c r="D94" i="17"/>
  <c r="D24" i="17"/>
  <c r="D1036" i="17" s="1"/>
  <c r="D135" i="17"/>
  <c r="D115" i="17"/>
  <c r="D183" i="17"/>
  <c r="D97" i="17"/>
  <c r="D51" i="17"/>
  <c r="D1063" i="17" s="1"/>
  <c r="D239" i="17"/>
  <c r="D181" i="17"/>
  <c r="D189" i="17"/>
  <c r="D101" i="17"/>
  <c r="D77" i="17"/>
  <c r="D195" i="17"/>
  <c r="D103" i="17"/>
  <c r="D47" i="17"/>
  <c r="D232" i="17"/>
  <c r="D168" i="17"/>
  <c r="D38" i="17"/>
  <c r="D186" i="17"/>
  <c r="D132" i="17"/>
  <c r="D212" i="17"/>
  <c r="D238" i="17"/>
  <c r="D192" i="17"/>
  <c r="D84" i="17"/>
  <c r="D44" i="17"/>
  <c r="D104" i="17"/>
  <c r="D54" i="17"/>
  <c r="D12" i="17"/>
  <c r="D78" i="17"/>
  <c r="D141" i="17"/>
  <c r="D119" i="17"/>
  <c r="D113" i="17"/>
  <c r="D235" i="17"/>
  <c r="D149" i="17"/>
  <c r="D67" i="17"/>
  <c r="D26" i="17"/>
  <c r="D1038" i="17" s="1"/>
  <c r="D205" i="17"/>
  <c r="D223" i="17"/>
  <c r="D147" i="17"/>
  <c r="D93" i="17"/>
  <c r="D53" i="17"/>
  <c r="D171" i="17"/>
  <c r="D23" i="17"/>
  <c r="D29" i="17"/>
  <c r="D196" i="17"/>
  <c r="D136" i="17"/>
  <c r="D210" i="17"/>
  <c r="D146" i="17"/>
  <c r="D30" i="17"/>
  <c r="D116" i="17"/>
  <c r="D202" i="17"/>
  <c r="D90" i="17"/>
  <c r="D98" i="17"/>
  <c r="D204" i="17"/>
  <c r="D76" i="17"/>
  <c r="D72" i="17"/>
  <c r="G52" i="4" l="1"/>
  <c r="G52" i="13" s="1"/>
  <c r="G173" i="4"/>
  <c r="G173" i="13" s="1"/>
  <c r="G42" i="4"/>
  <c r="G42" i="13" s="1"/>
  <c r="G160" i="4"/>
  <c r="G160" i="13" s="1"/>
  <c r="G141" i="4"/>
  <c r="G141" i="13" s="1"/>
  <c r="G207" i="4"/>
  <c r="G207" i="13" s="1"/>
  <c r="G113" i="4"/>
  <c r="G113" i="13" s="1"/>
  <c r="G77" i="4"/>
  <c r="G77" i="13" s="1"/>
  <c r="G199" i="4"/>
  <c r="G199" i="13" s="1"/>
  <c r="G217" i="4"/>
  <c r="G217" i="13" s="1"/>
  <c r="G197" i="4"/>
  <c r="G197" i="13" s="1"/>
  <c r="G243" i="4"/>
  <c r="G243" i="13" s="1"/>
  <c r="G60" i="4"/>
  <c r="G60" i="13" s="1"/>
  <c r="G239" i="4"/>
  <c r="G239" i="13" s="1"/>
  <c r="E240" i="17"/>
  <c r="E89" i="17"/>
  <c r="E64" i="17"/>
  <c r="E180" i="17"/>
  <c r="G13" i="4"/>
  <c r="G13" i="13" s="1"/>
  <c r="G86" i="4"/>
  <c r="G86" i="13" s="1"/>
  <c r="G198" i="4"/>
  <c r="G198" i="13" s="1"/>
  <c r="E229" i="17"/>
  <c r="E88" i="17"/>
  <c r="E145" i="17"/>
  <c r="E1157" i="17" s="1"/>
  <c r="E61" i="17"/>
  <c r="E27" i="17"/>
  <c r="E1039" i="17" s="1"/>
  <c r="E203" i="17"/>
  <c r="E74" i="17"/>
  <c r="E172" i="17"/>
  <c r="E107" i="17"/>
  <c r="E31" i="17"/>
  <c r="E94" i="17"/>
  <c r="E121" i="17"/>
  <c r="E173" i="17"/>
  <c r="G15" i="4"/>
  <c r="G15" i="13" s="1"/>
  <c r="G100" i="4"/>
  <c r="G100" i="13" s="1"/>
  <c r="G183" i="4"/>
  <c r="G183" i="13" s="1"/>
  <c r="G44" i="4"/>
  <c r="G44" i="13" s="1"/>
  <c r="G157" i="4"/>
  <c r="G157" i="13" s="1"/>
  <c r="E54" i="17"/>
  <c r="E125" i="17"/>
  <c r="E182" i="17"/>
  <c r="E242" i="17"/>
  <c r="E28" i="17"/>
  <c r="E86" i="17"/>
  <c r="E16" i="17"/>
  <c r="E232" i="17"/>
  <c r="E120" i="17"/>
  <c r="E95" i="17"/>
  <c r="E84" i="17"/>
  <c r="E142" i="17"/>
  <c r="E140" i="17"/>
  <c r="E97" i="17"/>
  <c r="G118" i="4"/>
  <c r="G118" i="13" s="1"/>
  <c r="G26" i="4"/>
  <c r="G26" i="13" s="1"/>
  <c r="G1038" i="13" s="1"/>
  <c r="G149" i="4"/>
  <c r="G149" i="13" s="1"/>
  <c r="G114" i="4"/>
  <c r="G114" i="13" s="1"/>
  <c r="G189" i="4"/>
  <c r="G189" i="13" s="1"/>
  <c r="G134" i="4"/>
  <c r="G134" i="13" s="1"/>
  <c r="G47" i="4"/>
  <c r="G47" i="13" s="1"/>
  <c r="E198" i="17"/>
  <c r="E12" i="17"/>
  <c r="E188" i="17"/>
  <c r="E165" i="17"/>
  <c r="E221" i="17"/>
  <c r="E224" i="17"/>
  <c r="E68" i="17"/>
  <c r="E206" i="17"/>
  <c r="E1218" i="17" s="1"/>
  <c r="E215" i="17"/>
  <c r="E40" i="17"/>
  <c r="E1052" i="17" s="1"/>
  <c r="E212" i="17"/>
  <c r="E113" i="17"/>
  <c r="E191" i="17"/>
  <c r="E150" i="17"/>
  <c r="E136" i="17"/>
  <c r="E208" i="17"/>
  <c r="E53" i="17"/>
  <c r="E30" i="17"/>
  <c r="E227" i="17"/>
  <c r="E189" i="17"/>
  <c r="E181" i="17"/>
  <c r="E111" i="17"/>
  <c r="E23" i="17"/>
  <c r="G70" i="4"/>
  <c r="G70" i="13" s="1"/>
  <c r="G98" i="4"/>
  <c r="G98" i="13" s="1"/>
  <c r="G224" i="4"/>
  <c r="G224" i="13" s="1"/>
  <c r="G130" i="4"/>
  <c r="G130" i="13" s="1"/>
  <c r="G38" i="4"/>
  <c r="G38" i="13" s="1"/>
  <c r="G238" i="4"/>
  <c r="G238" i="13" s="1"/>
  <c r="G142" i="4"/>
  <c r="G142" i="13" s="1"/>
  <c r="G63" i="4"/>
  <c r="G63" i="13" s="1"/>
  <c r="G29" i="4"/>
  <c r="G29" i="13" s="1"/>
  <c r="G218" i="4"/>
  <c r="G218" i="13" s="1"/>
  <c r="G196" i="4"/>
  <c r="G196" i="13" s="1"/>
  <c r="G95" i="4"/>
  <c r="G95" i="13" s="1"/>
  <c r="G49" i="4"/>
  <c r="G49" i="13" s="1"/>
  <c r="G40" i="4"/>
  <c r="G40" i="13" s="1"/>
  <c r="G1052" i="13" s="1"/>
  <c r="G103" i="4"/>
  <c r="G103" i="13" s="1"/>
  <c r="E80" i="17"/>
  <c r="E134" i="17"/>
  <c r="E69" i="17"/>
  <c r="E149" i="17"/>
  <c r="E119" i="17"/>
  <c r="E60" i="17"/>
  <c r="E62" i="17"/>
  <c r="E104" i="17"/>
  <c r="E228" i="17"/>
  <c r="E202" i="17"/>
  <c r="E164" i="17"/>
  <c r="E162" i="17"/>
  <c r="E112" i="17"/>
  <c r="E197" i="17"/>
  <c r="E169" i="17"/>
  <c r="E93" i="17"/>
  <c r="E79" i="17"/>
  <c r="E38" i="17"/>
  <c r="E20" i="17"/>
  <c r="E49" i="17"/>
  <c r="E100" i="17"/>
  <c r="E156" i="17"/>
  <c r="E195" i="17"/>
  <c r="E153" i="17"/>
  <c r="E50" i="17"/>
  <c r="E130" i="17"/>
  <c r="E22" i="17"/>
  <c r="E110" i="17"/>
  <c r="E1122" i="17" s="1"/>
  <c r="E128" i="17"/>
  <c r="E230" i="17"/>
  <c r="E239" i="17"/>
  <c r="E204" i="17"/>
  <c r="E15" i="17"/>
  <c r="E131" i="17"/>
  <c r="E213" i="17"/>
  <c r="E185" i="17"/>
  <c r="E179" i="17"/>
  <c r="E141" i="17"/>
  <c r="E33" i="17"/>
  <c r="E58" i="17"/>
  <c r="E214" i="17"/>
  <c r="E186" i="17"/>
  <c r="E193" i="17"/>
  <c r="E12" i="16"/>
  <c r="E78" i="17"/>
  <c r="E70" i="17"/>
  <c r="E174" i="17"/>
  <c r="E166" i="17"/>
  <c r="E116" i="17"/>
  <c r="E124" i="17"/>
  <c r="E236" i="17"/>
  <c r="E155" i="17"/>
  <c r="E73" i="17"/>
  <c r="E36" i="17"/>
  <c r="E225" i="17"/>
  <c r="E205" i="17"/>
  <c r="E133" i="17"/>
  <c r="E146" i="17"/>
  <c r="E32" i="17"/>
  <c r="E234" i="17"/>
  <c r="E158" i="17"/>
  <c r="E26" i="17"/>
  <c r="E1038" i="17" s="1"/>
  <c r="E233" i="17"/>
  <c r="E63" i="17"/>
  <c r="E21" i="17"/>
  <c r="E147" i="17"/>
  <c r="E106" i="17"/>
  <c r="E102" i="17"/>
  <c r="E126" i="17"/>
  <c r="E226" i="17"/>
  <c r="E216" i="17"/>
  <c r="E190" i="17"/>
  <c r="E223" i="17"/>
  <c r="E237" i="17"/>
  <c r="E211" i="17"/>
  <c r="E167" i="17"/>
  <c r="E161" i="17"/>
  <c r="E139" i="17"/>
  <c r="E67" i="17"/>
  <c r="E13" i="17"/>
  <c r="E178" i="17"/>
  <c r="E132" i="17"/>
  <c r="E159" i="17"/>
  <c r="E217" i="17"/>
  <c r="E19" i="17"/>
  <c r="E56" i="17"/>
  <c r="E52" i="17"/>
  <c r="E168" i="17"/>
  <c r="E81" i="17"/>
  <c r="E41" i="17"/>
  <c r="E122" i="17"/>
  <c r="E222" i="17"/>
  <c r="E101" i="17"/>
  <c r="E71" i="17"/>
  <c r="E34" i="17"/>
  <c r="E1046" i="17" s="1"/>
  <c r="E219" i="17"/>
  <c r="E201" i="17"/>
  <c r="E117" i="17"/>
  <c r="E114" i="17"/>
  <c r="E90" i="17"/>
  <c r="E170" i="17"/>
  <c r="E39" i="17"/>
  <c r="E91" i="17"/>
  <c r="E66" i="17"/>
  <c r="E18" i="17"/>
  <c r="E96" i="17"/>
  <c r="E200" i="17"/>
  <c r="E194" i="17"/>
  <c r="E154" i="17"/>
  <c r="E17" i="17"/>
  <c r="E25" i="17"/>
  <c r="E177" i="17"/>
  <c r="E105" i="17"/>
  <c r="E77" i="17"/>
  <c r="E47" i="17"/>
  <c r="E241" i="17"/>
  <c r="E137" i="17"/>
  <c r="E37" i="17"/>
  <c r="E55" i="17"/>
  <c r="E99" i="17"/>
  <c r="G68" i="4"/>
  <c r="G68" i="13" s="1"/>
  <c r="G214" i="4"/>
  <c r="G214" i="13" s="1"/>
  <c r="G23" i="4"/>
  <c r="G23" i="13" s="1"/>
  <c r="G61" i="4"/>
  <c r="G61" i="13" s="1"/>
  <c r="G82" i="4"/>
  <c r="G82" i="13" s="1"/>
  <c r="G27" i="4"/>
  <c r="G27" i="13" s="1"/>
  <c r="G1039" i="13" s="1"/>
  <c r="G209" i="4"/>
  <c r="G209" i="13" s="1"/>
  <c r="G128" i="4"/>
  <c r="G128" i="13" s="1"/>
  <c r="G225" i="4"/>
  <c r="G225" i="13" s="1"/>
  <c r="G16" i="4"/>
  <c r="G16" i="13" s="1"/>
  <c r="G240" i="4"/>
  <c r="G240" i="13" s="1"/>
  <c r="G59" i="4"/>
  <c r="G59" i="13" s="1"/>
  <c r="G41" i="4"/>
  <c r="G41" i="13" s="1"/>
  <c r="G135" i="4"/>
  <c r="G135" i="13" s="1"/>
  <c r="E14" i="17"/>
  <c r="E118" i="17"/>
  <c r="E152" i="17"/>
  <c r="E87" i="17"/>
  <c r="E183" i="17"/>
  <c r="E207" i="17"/>
  <c r="E48" i="17"/>
  <c r="E44" i="17"/>
  <c r="E160" i="17"/>
  <c r="E115" i="17"/>
  <c r="E175" i="17"/>
  <c r="E35" i="17"/>
  <c r="E218" i="17"/>
  <c r="E85" i="17"/>
  <c r="E57" i="17"/>
  <c r="E29" i="17"/>
  <c r="E209" i="17"/>
  <c r="E199" i="17"/>
  <c r="E143" i="17"/>
  <c r="E98" i="17"/>
  <c r="E46" i="17"/>
  <c r="E163" i="17"/>
  <c r="E210" i="17"/>
  <c r="E59" i="17"/>
  <c r="E127" i="17"/>
  <c r="E83" i="17"/>
  <c r="E1095" i="17" s="1"/>
  <c r="E148" i="17"/>
  <c r="E92" i="17"/>
  <c r="E196" i="17"/>
  <c r="E192" i="17"/>
  <c r="E144" i="17"/>
  <c r="E51" i="17"/>
  <c r="E1063" i="17" s="1"/>
  <c r="E65" i="17"/>
  <c r="E171" i="17"/>
  <c r="E103" i="17"/>
  <c r="E75" i="17"/>
  <c r="E43" i="17"/>
  <c r="E235" i="17"/>
  <c r="E135" i="17"/>
  <c r="E24" i="17"/>
  <c r="E1036" i="17" s="1"/>
  <c r="E42" i="17"/>
  <c r="E238" i="17"/>
  <c r="E157" i="17"/>
  <c r="E243" i="17"/>
  <c r="E108" i="17"/>
  <c r="E72" i="17"/>
  <c r="E76" i="17"/>
  <c r="E129" i="17"/>
  <c r="E220" i="17"/>
  <c r="E184" i="17"/>
  <c r="E176" i="17"/>
  <c r="E138" i="17"/>
  <c r="E231" i="17"/>
  <c r="E187" i="17"/>
  <c r="E109" i="17"/>
  <c r="E151" i="17"/>
  <c r="E123" i="17"/>
  <c r="E82" i="17"/>
  <c r="F226" i="17"/>
  <c r="F20" i="17"/>
  <c r="F86" i="17"/>
  <c r="F15" i="17"/>
  <c r="F84" i="17"/>
  <c r="F194" i="17"/>
  <c r="F145" i="17"/>
  <c r="F1157" i="17" s="1"/>
  <c r="F123" i="17"/>
  <c r="F141" i="17"/>
  <c r="F135" i="17"/>
  <c r="F111" i="17"/>
  <c r="F225" i="17"/>
  <c r="F189" i="17"/>
  <c r="F109" i="17"/>
  <c r="F34" i="17"/>
  <c r="F1046" i="17" s="1"/>
  <c r="F223" i="17"/>
  <c r="F193" i="17"/>
  <c r="F161" i="17"/>
  <c r="F103" i="17"/>
  <c r="F79" i="17"/>
  <c r="F57" i="17"/>
  <c r="F25" i="17"/>
  <c r="F197" i="17"/>
  <c r="F171" i="17"/>
  <c r="F99" i="17"/>
  <c r="F235" i="17"/>
  <c r="F201" i="17"/>
  <c r="F179" i="17"/>
  <c r="F151" i="17"/>
  <c r="F81" i="17"/>
  <c r="F59" i="17"/>
  <c r="F40" i="17"/>
  <c r="F1052" i="17" s="1"/>
  <c r="F35" i="17"/>
  <c r="F218" i="17"/>
  <c r="F186" i="17"/>
  <c r="F162" i="17"/>
  <c r="F130" i="17"/>
  <c r="F28" i="17"/>
  <c r="F192" i="17"/>
  <c r="F21" i="17"/>
  <c r="F140" i="17"/>
  <c r="F37" i="17"/>
  <c r="F228" i="17"/>
  <c r="F196" i="17"/>
  <c r="F164" i="17"/>
  <c r="F124" i="17"/>
  <c r="F240" i="17"/>
  <c r="F206" i="17"/>
  <c r="F1218" i="17" s="1"/>
  <c r="F156" i="17"/>
  <c r="F82" i="17"/>
  <c r="F50" i="17"/>
  <c r="F146" i="17"/>
  <c r="F90" i="17"/>
  <c r="F60" i="17"/>
  <c r="F98" i="17"/>
  <c r="F58" i="17"/>
  <c r="F56" i="17"/>
  <c r="F134" i="17"/>
  <c r="F12" i="16"/>
  <c r="F13" i="17"/>
  <c r="F44" i="17"/>
  <c r="F24" i="17"/>
  <c r="F1036" i="17" s="1"/>
  <c r="F137" i="17"/>
  <c r="F203" i="17"/>
  <c r="F227" i="17"/>
  <c r="F105" i="17"/>
  <c r="F45" i="17"/>
  <c r="F107" i="17"/>
  <c r="F181" i="17"/>
  <c r="F65" i="17"/>
  <c r="F222" i="17"/>
  <c r="F142" i="17"/>
  <c r="F152" i="17"/>
  <c r="F230" i="17"/>
  <c r="F138" i="17"/>
  <c r="F172" i="17"/>
  <c r="F27" i="17"/>
  <c r="F1039" i="17" s="1"/>
  <c r="F30" i="17"/>
  <c r="F117" i="17"/>
  <c r="F150" i="17"/>
  <c r="F148" i="17"/>
  <c r="F52" i="17"/>
  <c r="F14" i="17"/>
  <c r="F101" i="17"/>
  <c r="F16" i="17"/>
  <c r="F139" i="17"/>
  <c r="F115" i="17"/>
  <c r="F125" i="17"/>
  <c r="F127" i="17"/>
  <c r="F36" i="17"/>
  <c r="F219" i="17"/>
  <c r="F185" i="17"/>
  <c r="F93" i="17"/>
  <c r="F237" i="17"/>
  <c r="F213" i="17"/>
  <c r="F187" i="17"/>
  <c r="F155" i="17"/>
  <c r="F95" i="17"/>
  <c r="F73" i="17"/>
  <c r="F55" i="17"/>
  <c r="F233" i="17"/>
  <c r="F195" i="17"/>
  <c r="F163" i="17"/>
  <c r="F41" i="17"/>
  <c r="F221" i="17"/>
  <c r="F199" i="17"/>
  <c r="F175" i="17"/>
  <c r="F97" i="17"/>
  <c r="F75" i="17"/>
  <c r="F51" i="17"/>
  <c r="F1063" i="17" s="1"/>
  <c r="F85" i="17"/>
  <c r="F116" i="17"/>
  <c r="F216" i="17"/>
  <c r="F184" i="17"/>
  <c r="F154" i="17"/>
  <c r="F120" i="17"/>
  <c r="F69" i="17"/>
  <c r="F190" i="17"/>
  <c r="F17" i="17"/>
  <c r="F128" i="17"/>
  <c r="F234" i="17"/>
  <c r="F202" i="17"/>
  <c r="F176" i="17"/>
  <c r="F160" i="17"/>
  <c r="F112" i="17"/>
  <c r="F238" i="17"/>
  <c r="F204" i="17"/>
  <c r="F108" i="17"/>
  <c r="F106" i="17"/>
  <c r="F70" i="17"/>
  <c r="F110" i="17"/>
  <c r="F1122" i="17" s="1"/>
  <c r="F88" i="17"/>
  <c r="F48" i="17"/>
  <c r="F80" i="17"/>
  <c r="F32" i="17"/>
  <c r="F42" i="17"/>
  <c r="F178" i="17"/>
  <c r="F54" i="17"/>
  <c r="F129" i="17"/>
  <c r="F119" i="17"/>
  <c r="F165" i="17"/>
  <c r="F207" i="17"/>
  <c r="F87" i="17"/>
  <c r="F215" i="17"/>
  <c r="F241" i="17"/>
  <c r="F153" i="17"/>
  <c r="F43" i="17"/>
  <c r="F212" i="17"/>
  <c r="F29" i="17"/>
  <c r="F149" i="17"/>
  <c r="F198" i="17"/>
  <c r="F33" i="17"/>
  <c r="F94" i="17"/>
  <c r="F92" i="17"/>
  <c r="F72" i="17"/>
  <c r="F12" i="17"/>
  <c r="F68" i="17"/>
  <c r="F118" i="17"/>
  <c r="F26" i="17"/>
  <c r="F1038" i="17" s="1"/>
  <c r="F210" i="17"/>
  <c r="F53" i="17"/>
  <c r="F23" i="17"/>
  <c r="F131" i="17"/>
  <c r="F113" i="17"/>
  <c r="F143" i="17"/>
  <c r="F121" i="17"/>
  <c r="F243" i="17"/>
  <c r="F209" i="17"/>
  <c r="F167" i="17"/>
  <c r="F77" i="17"/>
  <c r="F229" i="17"/>
  <c r="F211" i="17"/>
  <c r="F173" i="17"/>
  <c r="F147" i="17"/>
  <c r="F89" i="17"/>
  <c r="F71" i="17"/>
  <c r="F47" i="17"/>
  <c r="F231" i="17"/>
  <c r="F191" i="17"/>
  <c r="F157" i="17"/>
  <c r="F38" i="17"/>
  <c r="F217" i="17"/>
  <c r="F183" i="17"/>
  <c r="F159" i="17"/>
  <c r="F91" i="17"/>
  <c r="F67" i="17"/>
  <c r="F49" i="17"/>
  <c r="F136" i="17"/>
  <c r="F133" i="17"/>
  <c r="F214" i="17"/>
  <c r="F182" i="17"/>
  <c r="F144" i="17"/>
  <c r="F31" i="17"/>
  <c r="F224" i="17"/>
  <c r="F188" i="17"/>
  <c r="F19" i="17"/>
  <c r="F126" i="17"/>
  <c r="F232" i="17"/>
  <c r="F200" i="17"/>
  <c r="F170" i="17"/>
  <c r="F158" i="17"/>
  <c r="F39" i="17"/>
  <c r="F236" i="17"/>
  <c r="F174" i="17"/>
  <c r="F96" i="17"/>
  <c r="F64" i="17"/>
  <c r="F242" i="17"/>
  <c r="F104" i="17"/>
  <c r="F78" i="17"/>
  <c r="F46" i="17"/>
  <c r="F74" i="17"/>
  <c r="F166" i="17"/>
  <c r="F100" i="17"/>
  <c r="F102" i="17"/>
  <c r="F132" i="17"/>
  <c r="F22" i="17"/>
  <c r="F18" i="17"/>
  <c r="F239" i="17"/>
  <c r="F61" i="17"/>
  <c r="F169" i="17"/>
  <c r="F63" i="17"/>
  <c r="F177" i="17"/>
  <c r="F205" i="17"/>
  <c r="F83" i="17"/>
  <c r="F1095" i="17" s="1"/>
  <c r="F122" i="17"/>
  <c r="F180" i="17"/>
  <c r="F220" i="17"/>
  <c r="F114" i="17"/>
  <c r="F168" i="17"/>
  <c r="F208" i="17"/>
  <c r="F62" i="17"/>
  <c r="F76" i="17"/>
  <c r="F66" i="17"/>
  <c r="G117" i="4"/>
  <c r="G117" i="13" s="1"/>
  <c r="G69" i="4"/>
  <c r="G69" i="13" s="1"/>
  <c r="G94" i="4"/>
  <c r="G94" i="13" s="1"/>
  <c r="G186" i="4"/>
  <c r="G186" i="13" s="1"/>
  <c r="G57" i="4"/>
  <c r="G57" i="13" s="1"/>
  <c r="G175" i="4"/>
  <c r="G175" i="13" s="1"/>
  <c r="G54" i="4"/>
  <c r="G54" i="13" s="1"/>
  <c r="G192" i="4"/>
  <c r="G192" i="13" s="1"/>
  <c r="G32" i="4"/>
  <c r="G32" i="13" s="1"/>
  <c r="G167" i="4"/>
  <c r="G167" i="13" s="1"/>
  <c r="G129" i="4"/>
  <c r="G129" i="13" s="1"/>
  <c r="G22" i="4"/>
  <c r="G22" i="13" s="1"/>
  <c r="G31" i="4"/>
  <c r="G31" i="13" s="1"/>
  <c r="G76" i="4"/>
  <c r="G76" i="13" s="1"/>
  <c r="G185" i="4"/>
  <c r="G185" i="13" s="1"/>
  <c r="G210" i="4"/>
  <c r="G210" i="13" s="1"/>
  <c r="G88" i="4"/>
  <c r="G88" i="13" s="1"/>
  <c r="G241" i="4"/>
  <c r="G241" i="13" s="1"/>
  <c r="G79" i="4"/>
  <c r="G79" i="13" s="1"/>
  <c r="G187" i="4"/>
  <c r="G187" i="13" s="1"/>
  <c r="G226" i="4"/>
  <c r="G226" i="13" s="1"/>
  <c r="G120" i="4"/>
  <c r="G120" i="13" s="1"/>
  <c r="G109" i="4"/>
  <c r="G109" i="13" s="1"/>
  <c r="G231" i="4"/>
  <c r="G231" i="13" s="1"/>
  <c r="G111" i="4"/>
  <c r="G111" i="13" s="1"/>
  <c r="G37" i="4"/>
  <c r="G37" i="13" s="1"/>
  <c r="G19" i="4"/>
  <c r="G19" i="13" s="1"/>
  <c r="G125" i="4"/>
  <c r="G125" i="13" s="1"/>
  <c r="G58" i="4"/>
  <c r="G58" i="13" s="1"/>
  <c r="G112" i="4"/>
  <c r="G112" i="13" s="1"/>
  <c r="G194" i="4"/>
  <c r="G194" i="13" s="1"/>
  <c r="G110" i="4"/>
  <c r="G110" i="13" s="1"/>
  <c r="G1122" i="13" s="1"/>
  <c r="G126" i="4"/>
  <c r="G126" i="13" s="1"/>
  <c r="G132" i="4"/>
  <c r="G132" i="13" s="1"/>
  <c r="G234" i="4"/>
  <c r="G234" i="13" s="1"/>
  <c r="G165" i="4"/>
  <c r="G165" i="13" s="1"/>
  <c r="G232" i="4"/>
  <c r="G232" i="13" s="1"/>
  <c r="G147" i="4"/>
  <c r="G147" i="13" s="1"/>
  <c r="G55" i="4"/>
  <c r="G55" i="13" s="1"/>
  <c r="G200" i="4"/>
  <c r="G200" i="13" s="1"/>
  <c r="G12" i="4"/>
  <c r="G12" i="13" s="1"/>
  <c r="G96" i="4"/>
  <c r="G96" i="13" s="1"/>
  <c r="G104" i="4"/>
  <c r="G104" i="13" s="1"/>
  <c r="G78" i="4"/>
  <c r="G78" i="13" s="1"/>
  <c r="G124" i="4"/>
  <c r="G124" i="13" s="1"/>
  <c r="G84" i="4"/>
  <c r="G84" i="13" s="1"/>
  <c r="G155" i="4"/>
  <c r="G155" i="13" s="1"/>
  <c r="G228" i="4"/>
  <c r="G228" i="13" s="1"/>
  <c r="G170" i="4"/>
  <c r="G170" i="13" s="1"/>
  <c r="G102" i="4"/>
  <c r="G102" i="13" s="1"/>
  <c r="G174" i="4"/>
  <c r="G174" i="13" s="1"/>
  <c r="G148" i="4"/>
  <c r="G148" i="13" s="1"/>
  <c r="G131" i="4"/>
  <c r="G131" i="13" s="1"/>
  <c r="G45" i="4"/>
  <c r="G45" i="13" s="1"/>
  <c r="G161" i="4"/>
  <c r="G161" i="13" s="1"/>
  <c r="G206" i="4"/>
  <c r="G206" i="13" s="1"/>
  <c r="G1218" i="13" s="1"/>
  <c r="G230" i="4"/>
  <c r="G230" i="13" s="1"/>
  <c r="G227" i="4"/>
  <c r="G227" i="13" s="1"/>
  <c r="G108" i="4"/>
  <c r="G108" i="13" s="1"/>
  <c r="G193" i="4"/>
  <c r="G193" i="13" s="1"/>
  <c r="G34" i="4"/>
  <c r="G34" i="13" s="1"/>
  <c r="G1046" i="13" s="1"/>
  <c r="G236" i="4"/>
  <c r="G236" i="13" s="1"/>
  <c r="G21" i="4"/>
  <c r="G21" i="13" s="1"/>
  <c r="G177" i="4"/>
  <c r="G177" i="13" s="1"/>
  <c r="G220" i="4"/>
  <c r="G220" i="13" s="1"/>
  <c r="G105" i="4"/>
  <c r="G105" i="13" s="1"/>
  <c r="G30" i="4"/>
  <c r="G30" i="13" s="1"/>
  <c r="G159" i="4"/>
  <c r="G159" i="13" s="1"/>
  <c r="G208" i="4"/>
  <c r="G208" i="13" s="1"/>
  <c r="G33" i="4"/>
  <c r="G33" i="13" s="1"/>
  <c r="G72" i="4"/>
  <c r="G72" i="13" s="1"/>
  <c r="G28" i="4"/>
  <c r="G28" i="13" s="1"/>
  <c r="G172" i="4"/>
  <c r="G172" i="13" s="1"/>
  <c r="G237" i="4"/>
  <c r="G237" i="13" s="1"/>
  <c r="G66" i="4"/>
  <c r="G66" i="13" s="1"/>
  <c r="G188" i="4"/>
  <c r="G188" i="13" s="1"/>
  <c r="G35" i="4"/>
  <c r="G35" i="13" s="1"/>
  <c r="G222" i="4"/>
  <c r="G222" i="13" s="1"/>
  <c r="G90" i="4"/>
  <c r="G90" i="13" s="1"/>
  <c r="G205" i="4"/>
  <c r="G205" i="13" s="1"/>
  <c r="G184" i="4"/>
  <c r="G184" i="13" s="1"/>
  <c r="G53" i="4"/>
  <c r="G53" i="13" s="1"/>
  <c r="G51" i="4"/>
  <c r="G51" i="13" s="1"/>
  <c r="G1063" i="13" s="1"/>
  <c r="G140" i="4"/>
  <c r="G140" i="13" s="1"/>
  <c r="G138" i="4"/>
  <c r="G138" i="13" s="1"/>
  <c r="G50" i="4"/>
  <c r="G50" i="13" s="1"/>
  <c r="G242" i="4"/>
  <c r="G242" i="13" s="1"/>
  <c r="G81" i="4"/>
  <c r="G81" i="13" s="1"/>
  <c r="G99" i="4"/>
  <c r="G99" i="13" s="1"/>
  <c r="G215" i="4"/>
  <c r="G215" i="13" s="1"/>
  <c r="G62" i="4"/>
  <c r="G62" i="13" s="1"/>
  <c r="G116" i="4"/>
  <c r="G116" i="13" s="1"/>
  <c r="G202" i="4"/>
  <c r="G202" i="13" s="1"/>
  <c r="G122" i="4"/>
  <c r="G122" i="13" s="1"/>
  <c r="G136" i="4"/>
  <c r="G136" i="13" s="1"/>
  <c r="G89" i="4"/>
  <c r="G89" i="13" s="1"/>
  <c r="G166" i="4"/>
  <c r="G166" i="13" s="1"/>
  <c r="G143" i="4"/>
  <c r="G143" i="13" s="1"/>
  <c r="G92" i="4"/>
  <c r="G92" i="13" s="1"/>
  <c r="G67" i="4"/>
  <c r="G67" i="13" s="1"/>
  <c r="G121" i="4"/>
  <c r="G121" i="13" s="1"/>
  <c r="G151" i="4"/>
  <c r="G151" i="13" s="1"/>
  <c r="G73" i="4"/>
  <c r="G73" i="13" s="1"/>
  <c r="G20" i="4"/>
  <c r="G20" i="13" s="1"/>
  <c r="G191" i="4"/>
  <c r="G191" i="13" s="1"/>
  <c r="G74" i="4"/>
  <c r="G74" i="13" s="1"/>
  <c r="G203" i="4"/>
  <c r="G203" i="13" s="1"/>
  <c r="G169" i="4"/>
  <c r="G169" i="13" s="1"/>
  <c r="G85" i="4"/>
  <c r="G85" i="13" s="1"/>
  <c r="G146" i="4"/>
  <c r="G146" i="13" s="1"/>
  <c r="G221" i="4"/>
  <c r="G221" i="13" s="1"/>
  <c r="G14" i="4"/>
  <c r="G14" i="13" s="1"/>
  <c r="G190" i="4"/>
  <c r="G190" i="13" s="1"/>
  <c r="G156" i="4"/>
  <c r="G156" i="13" s="1"/>
  <c r="G223" i="4"/>
  <c r="G223" i="13" s="1"/>
  <c r="G181" i="4"/>
  <c r="G181" i="13" s="1"/>
  <c r="G153" i="2"/>
  <c r="G116" i="2" s="1"/>
  <c r="G145" i="4"/>
  <c r="G145" i="13" s="1"/>
  <c r="G1157" i="13" s="1"/>
  <c r="G80" i="4"/>
  <c r="G80" i="13" s="1"/>
  <c r="G36" i="4"/>
  <c r="G36" i="13" s="1"/>
  <c r="G123" i="4"/>
  <c r="G123" i="13" s="1"/>
  <c r="G182" i="4"/>
  <c r="G182" i="13" s="1"/>
  <c r="G64" i="4"/>
  <c r="G64" i="13" s="1"/>
  <c r="G119" i="4"/>
  <c r="G119" i="13" s="1"/>
  <c r="G158" i="4"/>
  <c r="G158" i="13" s="1"/>
  <c r="G176" i="4"/>
  <c r="G176" i="13" s="1"/>
  <c r="G115" i="4"/>
  <c r="G115" i="13" s="1"/>
  <c r="G168" i="4"/>
  <c r="G168" i="13" s="1"/>
  <c r="G144" i="4"/>
  <c r="G144" i="13" s="1"/>
  <c r="G164" i="4"/>
  <c r="G164" i="13" s="1"/>
  <c r="G91" i="4"/>
  <c r="G91" i="13" s="1"/>
  <c r="G43" i="4"/>
  <c r="G43" i="13" s="1"/>
  <c r="G133" i="4"/>
  <c r="G133" i="13" s="1"/>
  <c r="G233" i="4"/>
  <c r="G233" i="13" s="1"/>
  <c r="G18" i="4"/>
  <c r="G18" i="13" s="1"/>
  <c r="G171" i="4"/>
  <c r="G171" i="13" s="1"/>
  <c r="G213" i="4"/>
  <c r="G213" i="13" s="1"/>
  <c r="G83" i="4"/>
  <c r="G83" i="13" s="1"/>
  <c r="G1095" i="13" s="1"/>
  <c r="G71" i="4"/>
  <c r="G71" i="13" s="1"/>
  <c r="G216" i="4"/>
  <c r="G216" i="13" s="1"/>
  <c r="G178" i="4"/>
  <c r="G178" i="13" s="1"/>
  <c r="G139" i="4"/>
  <c r="G139" i="13" s="1"/>
  <c r="G97" i="4"/>
  <c r="G97" i="13" s="1"/>
  <c r="G153" i="4"/>
  <c r="G153" i="13" s="1"/>
  <c r="G17" i="4"/>
  <c r="G17" i="13" s="1"/>
  <c r="G179" i="4"/>
  <c r="G179" i="13" s="1"/>
  <c r="G25" i="4"/>
  <c r="G25" i="13" s="1"/>
  <c r="G137" i="4"/>
  <c r="G137" i="13" s="1"/>
  <c r="G24" i="4"/>
  <c r="G24" i="13" s="1"/>
  <c r="G1036" i="13" s="1"/>
  <c r="G163" i="4"/>
  <c r="G163" i="13" s="1"/>
  <c r="G107" i="4"/>
  <c r="G107" i="13" s="1"/>
  <c r="G219" i="4"/>
  <c r="G219" i="13" s="1"/>
  <c r="G87" i="4"/>
  <c r="G87" i="13" s="1"/>
  <c r="G212" i="4"/>
  <c r="G212" i="13" s="1"/>
  <c r="G65" i="4"/>
  <c r="G65" i="13" s="1"/>
  <c r="G195" i="4"/>
  <c r="G195" i="13" s="1"/>
  <c r="G48" i="4"/>
  <c r="G48" i="13" s="1"/>
  <c r="G211" i="4"/>
  <c r="G211" i="13" s="1"/>
  <c r="G46" i="4"/>
  <c r="G46" i="13" s="1"/>
  <c r="G204" i="4"/>
  <c r="G204" i="13" s="1"/>
  <c r="G201" i="4"/>
  <c r="G201" i="13" s="1"/>
  <c r="G106" i="4"/>
  <c r="G106" i="13" s="1"/>
  <c r="G150" i="4"/>
  <c r="G150" i="13" s="1"/>
  <c r="G180" i="4"/>
  <c r="G180" i="13" s="1"/>
  <c r="G75" i="4"/>
  <c r="G75" i="13" s="1"/>
  <c r="G101" i="4"/>
  <c r="G101" i="13" s="1"/>
  <c r="G56" i="4"/>
  <c r="G56" i="13" s="1"/>
  <c r="G39" i="4"/>
  <c r="G39" i="13" s="1"/>
  <c r="G127" i="4"/>
  <c r="G127" i="13" s="1"/>
  <c r="G235" i="4"/>
  <c r="G235" i="13" s="1"/>
  <c r="G93" i="4"/>
  <c r="G93" i="13" s="1"/>
  <c r="G162" i="4"/>
  <c r="G162" i="13" s="1"/>
  <c r="G229" i="4"/>
  <c r="G229" i="13" s="1"/>
  <c r="G154" i="4"/>
  <c r="G154" i="13" s="1"/>
  <c r="G12" i="15" l="1"/>
  <c r="G88" i="17" l="1"/>
  <c r="G105" i="17"/>
  <c r="G152" i="17"/>
  <c r="G18" i="17"/>
  <c r="G15" i="17"/>
  <c r="G115" i="17"/>
  <c r="G127" i="17"/>
  <c r="G19" i="17"/>
  <c r="G133" i="17"/>
  <c r="G231" i="17"/>
  <c r="G191" i="17"/>
  <c r="G163" i="17"/>
  <c r="G59" i="17"/>
  <c r="G237" i="17"/>
  <c r="G183" i="17"/>
  <c r="G159" i="17"/>
  <c r="G69" i="17"/>
  <c r="G28" i="17"/>
  <c r="G221" i="17"/>
  <c r="G205" i="17"/>
  <c r="G155" i="17"/>
  <c r="G81" i="17"/>
  <c r="G49" i="17"/>
  <c r="G223" i="17"/>
  <c r="G187" i="17"/>
  <c r="G109" i="17"/>
  <c r="G79" i="17"/>
  <c r="G47" i="17"/>
  <c r="G89" i="17"/>
  <c r="G134" i="17"/>
  <c r="G213" i="17"/>
  <c r="G228" i="17"/>
  <c r="G198" i="17"/>
  <c r="G170" i="17"/>
  <c r="G140" i="17"/>
  <c r="G116" i="17"/>
  <c r="G240" i="17"/>
  <c r="G206" i="17"/>
  <c r="G1218" i="17" s="1"/>
  <c r="G150" i="17"/>
  <c r="G122" i="17"/>
  <c r="G242" i="17"/>
  <c r="G214" i="17"/>
  <c r="G186" i="17"/>
  <c r="G178" i="17"/>
  <c r="G154" i="17"/>
  <c r="G114" i="17"/>
  <c r="G220" i="17"/>
  <c r="G164" i="17"/>
  <c r="G90" i="17"/>
  <c r="G94" i="17"/>
  <c r="G76" i="17"/>
  <c r="G58" i="17"/>
  <c r="G121" i="17"/>
  <c r="G100" i="17"/>
  <c r="G68" i="17"/>
  <c r="G110" i="17"/>
  <c r="G1122" i="17" s="1"/>
  <c r="G52" i="17"/>
  <c r="G229" i="17"/>
  <c r="G12" i="16"/>
  <c r="G136" i="17"/>
  <c r="G131" i="17"/>
  <c r="G111" i="17"/>
  <c r="G36" i="17"/>
  <c r="G171" i="17"/>
  <c r="G38" i="17"/>
  <c r="G177" i="17"/>
  <c r="G40" i="17"/>
  <c r="G1052" i="17" s="1"/>
  <c r="G217" i="17"/>
  <c r="G97" i="17"/>
  <c r="G227" i="17"/>
  <c r="G167" i="17"/>
  <c r="G63" i="17"/>
  <c r="G153" i="17"/>
  <c r="G232" i="17"/>
  <c r="G194" i="17"/>
  <c r="G128" i="17"/>
  <c r="G236" i="17"/>
  <c r="G130" i="17"/>
  <c r="G218" i="17"/>
  <c r="G182" i="17"/>
  <c r="G31" i="17"/>
  <c r="G98" i="17"/>
  <c r="G82" i="17"/>
  <c r="G87" i="17"/>
  <c r="G84" i="17"/>
  <c r="G64" i="17"/>
  <c r="G13" i="17"/>
  <c r="G29" i="17"/>
  <c r="G39" i="17"/>
  <c r="G141" i="17"/>
  <c r="G14" i="17"/>
  <c r="G135" i="17"/>
  <c r="G169" i="17"/>
  <c r="G30" i="17"/>
  <c r="G85" i="17"/>
  <c r="G239" i="17"/>
  <c r="G165" i="17"/>
  <c r="G51" i="17"/>
  <c r="G1063" i="17" s="1"/>
  <c r="G189" i="17"/>
  <c r="G93" i="17"/>
  <c r="G55" i="17"/>
  <c r="G144" i="17"/>
  <c r="G230" i="17"/>
  <c r="G176" i="17"/>
  <c r="G118" i="17"/>
  <c r="G208" i="17"/>
  <c r="G103" i="17"/>
  <c r="G190" i="17"/>
  <c r="G156" i="17"/>
  <c r="G224" i="17"/>
  <c r="G92" i="17"/>
  <c r="G78" i="17"/>
  <c r="G104" i="17"/>
  <c r="G42" i="17"/>
  <c r="G24" i="17"/>
  <c r="G1036" i="17" s="1"/>
  <c r="G151" i="17"/>
  <c r="G17" i="17"/>
  <c r="G71" i="17"/>
  <c r="G72" i="17"/>
  <c r="G25" i="17"/>
  <c r="G145" i="17"/>
  <c r="G1157" i="17" s="1"/>
  <c r="G113" i="17"/>
  <c r="G125" i="17"/>
  <c r="G139" i="17"/>
  <c r="G117" i="17"/>
  <c r="G215" i="17"/>
  <c r="G173" i="17"/>
  <c r="G147" i="17"/>
  <c r="G41" i="17"/>
  <c r="G235" i="17"/>
  <c r="G179" i="17"/>
  <c r="G157" i="17"/>
  <c r="G53" i="17"/>
  <c r="G243" i="17"/>
  <c r="G219" i="17"/>
  <c r="G203" i="17"/>
  <c r="G99" i="17"/>
  <c r="G67" i="17"/>
  <c r="G34" i="17"/>
  <c r="G1046" i="17" s="1"/>
  <c r="G211" i="17"/>
  <c r="G185" i="17"/>
  <c r="G107" i="17"/>
  <c r="G77" i="17"/>
  <c r="G45" i="17"/>
  <c r="G119" i="17"/>
  <c r="G132" i="17"/>
  <c r="G234" i="17"/>
  <c r="G226" i="17"/>
  <c r="G196" i="17"/>
  <c r="G168" i="17"/>
  <c r="G138" i="17"/>
  <c r="G33" i="17"/>
  <c r="G238" i="17"/>
  <c r="G204" i="17"/>
  <c r="G148" i="17"/>
  <c r="G112" i="17"/>
  <c r="G222" i="17"/>
  <c r="G212" i="17"/>
  <c r="G184" i="17"/>
  <c r="G162" i="17"/>
  <c r="G21" i="17"/>
  <c r="G26" i="17"/>
  <c r="G1038" i="17" s="1"/>
  <c r="G192" i="17"/>
  <c r="G146" i="17"/>
  <c r="G80" i="17"/>
  <c r="G86" i="17"/>
  <c r="G74" i="17"/>
  <c r="G48" i="17"/>
  <c r="G16" i="17"/>
  <c r="G96" i="17"/>
  <c r="G62" i="17"/>
  <c r="G106" i="17"/>
  <c r="G46" i="17"/>
  <c r="G20" i="17"/>
  <c r="G57" i="17"/>
  <c r="G56" i="17"/>
  <c r="G161" i="17"/>
  <c r="G143" i="17"/>
  <c r="G123" i="17"/>
  <c r="G195" i="17"/>
  <c r="G91" i="17"/>
  <c r="G233" i="17"/>
  <c r="G101" i="17"/>
  <c r="G241" i="17"/>
  <c r="G201" i="17"/>
  <c r="G65" i="17"/>
  <c r="G209" i="17"/>
  <c r="G95" i="17"/>
  <c r="G23" i="17"/>
  <c r="G126" i="17"/>
  <c r="G202" i="17"/>
  <c r="G158" i="17"/>
  <c r="G120" i="17"/>
  <c r="G174" i="17"/>
  <c r="G73" i="17"/>
  <c r="G210" i="17"/>
  <c r="G160" i="17"/>
  <c r="G43" i="17"/>
  <c r="G188" i="17"/>
  <c r="G108" i="17"/>
  <c r="G66" i="17"/>
  <c r="G50" i="17"/>
  <c r="G44" i="17"/>
  <c r="G35" i="17"/>
  <c r="G181" i="17"/>
  <c r="G27" i="17"/>
  <c r="G1039" i="17" s="1"/>
  <c r="G129" i="17"/>
  <c r="G22" i="17"/>
  <c r="G193" i="17"/>
  <c r="G75" i="17"/>
  <c r="G199" i="17"/>
  <c r="G175" i="17"/>
  <c r="G32" i="17"/>
  <c r="G207" i="17"/>
  <c r="G83" i="17"/>
  <c r="G1095" i="17" s="1"/>
  <c r="G225" i="17"/>
  <c r="G149" i="17"/>
  <c r="G61" i="17"/>
  <c r="G37" i="17"/>
  <c r="G200" i="17"/>
  <c r="G197" i="17"/>
  <c r="G137" i="17"/>
  <c r="G172" i="17"/>
  <c r="G124" i="17"/>
  <c r="G216" i="17"/>
  <c r="G180" i="17"/>
  <c r="G142" i="17"/>
  <c r="G166" i="17"/>
  <c r="G102" i="17"/>
  <c r="G60" i="17"/>
  <c r="G70" i="17"/>
  <c r="G54" i="17"/>
  <c r="G12" i="17"/>
  <c r="C17" i="10" l="1"/>
  <c r="C13" i="3" l="1"/>
  <c r="C13" i="9" s="1"/>
  <c r="C13" i="10"/>
  <c r="C25" i="3"/>
  <c r="C25" i="9" s="1"/>
  <c r="C18" i="10"/>
  <c r="C17" i="12"/>
  <c r="C18" i="12" l="1"/>
  <c r="C27" i="3"/>
  <c r="C27" i="9" s="1"/>
  <c r="C20" i="10"/>
  <c r="C13" i="12"/>
  <c r="C14" i="3" l="1"/>
  <c r="C14" i="9" s="1"/>
  <c r="C14" i="10"/>
  <c r="C14" i="12" s="1"/>
  <c r="C15" i="3"/>
  <c r="C15" i="9" s="1"/>
  <c r="C20" i="12"/>
  <c r="C26" i="3" l="1"/>
  <c r="C26" i="9" s="1"/>
  <c r="C19" i="10"/>
  <c r="C19" i="12" l="1"/>
  <c r="C12" i="3" l="1"/>
  <c r="C12" i="10"/>
  <c r="C12" i="12" l="1"/>
  <c r="C12" i="9"/>
  <c r="C15" i="10" l="1"/>
  <c r="C16" i="3"/>
  <c r="C17" i="3"/>
  <c r="C17" i="9" s="1"/>
  <c r="C16" i="9" l="1"/>
  <c r="C15" i="12"/>
  <c r="C248" i="4" l="1"/>
  <c r="C248" i="13" s="1"/>
  <c r="C249" i="4"/>
  <c r="C249" i="13" s="1"/>
  <c r="C245" i="4"/>
  <c r="C245" i="13" s="1"/>
  <c r="C246" i="4"/>
  <c r="C246" i="13" s="1"/>
  <c r="C247" i="4"/>
  <c r="C247" i="13" s="1"/>
  <c r="C244" i="4" l="1"/>
  <c r="D247" i="4"/>
  <c r="D247" i="13" s="1"/>
  <c r="G248" i="4"/>
  <c r="G248" i="13" s="1"/>
  <c r="E249" i="4"/>
  <c r="E249" i="13" s="1"/>
  <c r="D245" i="4"/>
  <c r="D245" i="13" s="1"/>
  <c r="E246" i="4"/>
  <c r="E246" i="13" s="1"/>
  <c r="G246" i="4"/>
  <c r="G246" i="13" s="1"/>
  <c r="G247" i="4"/>
  <c r="G247" i="13" s="1"/>
  <c r="E248" i="4"/>
  <c r="E248" i="13" s="1"/>
  <c r="G249" i="4"/>
  <c r="G249" i="13" s="1"/>
  <c r="E245" i="4"/>
  <c r="E245" i="13" s="1"/>
  <c r="F246" i="4"/>
  <c r="F246" i="13" s="1"/>
  <c r="F247" i="4"/>
  <c r="F247" i="13" s="1"/>
  <c r="D248" i="4"/>
  <c r="D248" i="13" s="1"/>
  <c r="F249" i="4"/>
  <c r="F249" i="13" s="1"/>
  <c r="F245" i="4"/>
  <c r="F245" i="13" s="1"/>
  <c r="D246" i="4"/>
  <c r="D246" i="13" s="1"/>
  <c r="E247" i="4"/>
  <c r="E247" i="13" s="1"/>
  <c r="F248" i="4"/>
  <c r="F248" i="13" s="1"/>
  <c r="D249" i="4"/>
  <c r="D249" i="13" s="1"/>
  <c r="G245" i="4"/>
  <c r="G245" i="13" s="1"/>
  <c r="C244" i="13" l="1"/>
  <c r="C20" i="3"/>
  <c r="C20" i="9" s="1"/>
  <c r="C19" i="3"/>
  <c r="C19" i="9" s="1"/>
  <c r="C22" i="3"/>
  <c r="C22" i="9" s="1"/>
  <c r="C21" i="3"/>
  <c r="C21" i="9" s="1"/>
  <c r="C23" i="3" l="1"/>
  <c r="C23" i="9" s="1"/>
  <c r="C18" i="3"/>
  <c r="C13" i="15"/>
  <c r="D244" i="4"/>
  <c r="F244" i="4"/>
  <c r="E244" i="4"/>
  <c r="G244" i="4"/>
  <c r="C16" i="10" l="1"/>
  <c r="C16" i="12" s="1"/>
  <c r="C28" i="12" s="1"/>
  <c r="C248" i="17"/>
  <c r="C13" i="16"/>
  <c r="C18" i="16" s="1"/>
  <c r="C246" i="17"/>
  <c r="C244" i="17"/>
  <c r="C249" i="17"/>
  <c r="C247" i="17"/>
  <c r="C245" i="17"/>
  <c r="C18" i="9"/>
  <c r="F244" i="13"/>
  <c r="G244" i="13"/>
  <c r="E244" i="13"/>
  <c r="D244" i="13"/>
  <c r="E13" i="15" l="1"/>
  <c r="F13" i="15"/>
  <c r="G13" i="15"/>
  <c r="D13" i="15"/>
  <c r="D246" i="17" l="1"/>
  <c r="D248" i="17"/>
  <c r="D13" i="16"/>
  <c r="D18" i="16" s="1"/>
  <c r="D247" i="17"/>
  <c r="D249" i="17"/>
  <c r="D245" i="17"/>
  <c r="D244" i="17"/>
  <c r="E13" i="16"/>
  <c r="E18" i="16" s="1"/>
  <c r="E244" i="17"/>
  <c r="E247" i="17"/>
  <c r="E245" i="17"/>
  <c r="E248" i="17"/>
  <c r="E246" i="17"/>
  <c r="E249" i="17"/>
  <c r="G249" i="17"/>
  <c r="G244" i="17"/>
  <c r="G247" i="17"/>
  <c r="G245" i="17"/>
  <c r="G248" i="17"/>
  <c r="G13" i="16"/>
  <c r="G18" i="16" s="1"/>
  <c r="G246" i="17"/>
  <c r="F244" i="17"/>
  <c r="F247" i="17"/>
  <c r="F246" i="17"/>
  <c r="F249" i="17"/>
  <c r="F245" i="17"/>
  <c r="F248" i="17"/>
  <c r="F13" i="16"/>
  <c r="F18" i="16" s="1"/>
  <c r="D14" i="10" l="1"/>
  <c r="D14" i="12" s="1"/>
  <c r="D14" i="3"/>
  <c r="D14" i="9" s="1"/>
  <c r="D15" i="3"/>
  <c r="D15" i="9" s="1"/>
  <c r="D13" i="3" l="1"/>
  <c r="D13" i="9" s="1"/>
  <c r="D13" i="10"/>
  <c r="D13" i="12" s="1"/>
  <c r="E14" i="3"/>
  <c r="E14" i="9" s="1"/>
  <c r="E14" i="10"/>
  <c r="E14" i="12" s="1"/>
  <c r="E15" i="3"/>
  <c r="E15" i="9" s="1"/>
  <c r="D18" i="10"/>
  <c r="D18" i="12" s="1"/>
  <c r="D25" i="3"/>
  <c r="D25" i="9" s="1"/>
  <c r="D17" i="10" l="1"/>
  <c r="D17" i="12" s="1"/>
  <c r="E13" i="10"/>
  <c r="E13" i="12" s="1"/>
  <c r="E13" i="3"/>
  <c r="E13" i="9" s="1"/>
  <c r="D27" i="3"/>
  <c r="D27" i="9" s="1"/>
  <c r="D20" i="10"/>
  <c r="D20" i="12" s="1"/>
  <c r="F14" i="10"/>
  <c r="F14" i="12" s="1"/>
  <c r="F14" i="3"/>
  <c r="F14" i="9" s="1"/>
  <c r="F15" i="3"/>
  <c r="F15" i="9" s="1"/>
  <c r="E18" i="10"/>
  <c r="E18" i="12" s="1"/>
  <c r="E25" i="3"/>
  <c r="E25" i="9" s="1"/>
  <c r="E20" i="10" l="1"/>
  <c r="E20" i="12" s="1"/>
  <c r="E27" i="3"/>
  <c r="E27" i="9" s="1"/>
  <c r="G15" i="3"/>
  <c r="G15" i="9" s="1"/>
  <c r="G14" i="3"/>
  <c r="G14" i="9" s="1"/>
  <c r="G14" i="10"/>
  <c r="G14" i="12" s="1"/>
  <c r="F13" i="3"/>
  <c r="F13" i="9" s="1"/>
  <c r="F13" i="10"/>
  <c r="F13" i="12" s="1"/>
  <c r="F25" i="3"/>
  <c r="F25" i="9" s="1"/>
  <c r="F18" i="10"/>
  <c r="F18" i="12" s="1"/>
  <c r="E17" i="10"/>
  <c r="E17" i="12" s="1"/>
  <c r="F17" i="10" l="1"/>
  <c r="F17" i="12" s="1"/>
  <c r="F20" i="10"/>
  <c r="F20" i="12" s="1"/>
  <c r="F27" i="3"/>
  <c r="F27" i="9" s="1"/>
  <c r="G25" i="3"/>
  <c r="G25" i="9" s="1"/>
  <c r="G18" i="10"/>
  <c r="G18" i="12" s="1"/>
  <c r="G13" i="3"/>
  <c r="G13" i="9" s="1"/>
  <c r="G13" i="10"/>
  <c r="G13" i="12" s="1"/>
  <c r="G20" i="10" l="1"/>
  <c r="G20" i="12" s="1"/>
  <c r="G27" i="3"/>
  <c r="G27" i="9" s="1"/>
  <c r="G17" i="10"/>
  <c r="G17" i="12" s="1"/>
  <c r="D19" i="10" l="1"/>
  <c r="D19" i="12" s="1"/>
  <c r="D26" i="3"/>
  <c r="D26" i="9" s="1"/>
  <c r="E19" i="10" l="1"/>
  <c r="E19" i="12" s="1"/>
  <c r="E26" i="3"/>
  <c r="E26" i="9" s="1"/>
  <c r="F19" i="10" l="1"/>
  <c r="F19" i="12" s="1"/>
  <c r="F26" i="3"/>
  <c r="F26" i="9" s="1"/>
  <c r="G26" i="3" l="1"/>
  <c r="G26" i="9" s="1"/>
  <c r="G19" i="10"/>
  <c r="G19" i="12" s="1"/>
  <c r="D12" i="3"/>
  <c r="D12" i="9" s="1"/>
  <c r="D12" i="10"/>
  <c r="D12" i="12" s="1"/>
  <c r="E12" i="3" l="1"/>
  <c r="E12" i="9" s="1"/>
  <c r="E12" i="10"/>
  <c r="E12" i="12" s="1"/>
  <c r="F12" i="3" l="1"/>
  <c r="F12" i="9" s="1"/>
  <c r="F12" i="10"/>
  <c r="F12" i="12" s="1"/>
  <c r="G12" i="10" l="1"/>
  <c r="G12" i="12" s="1"/>
  <c r="G12" i="3"/>
  <c r="G12" i="9" s="1"/>
  <c r="D15" i="10" l="1"/>
  <c r="D15" i="12" s="1"/>
  <c r="D16" i="3"/>
  <c r="D16" i="9" s="1"/>
  <c r="D17" i="3"/>
  <c r="D17" i="9" s="1"/>
  <c r="E15" i="10" l="1"/>
  <c r="E15" i="12" s="1"/>
  <c r="E16" i="3"/>
  <c r="E16" i="9" s="1"/>
  <c r="E17" i="3"/>
  <c r="E17" i="9" s="1"/>
  <c r="F17" i="3" l="1"/>
  <c r="F17" i="9" s="1"/>
  <c r="F16" i="3"/>
  <c r="F16" i="9" s="1"/>
  <c r="F15" i="10"/>
  <c r="F15" i="12" s="1"/>
  <c r="G15" i="10" l="1"/>
  <c r="G15" i="12" s="1"/>
  <c r="G16" i="3"/>
  <c r="G16" i="9" s="1"/>
  <c r="G17" i="3"/>
  <c r="G17" i="9" s="1"/>
  <c r="G22" i="2" l="1"/>
  <c r="G12" i="19" s="1"/>
  <c r="F22" i="2"/>
  <c r="F12" i="19" s="1"/>
  <c r="E22" i="2"/>
  <c r="E12" i="19" s="1"/>
  <c r="D22" i="2"/>
  <c r="D12" i="19" s="1"/>
  <c r="C22" i="2"/>
  <c r="C12" i="19" s="1"/>
  <c r="C18" i="2" l="1"/>
  <c r="C23" i="2" l="1"/>
  <c r="D18" i="2" l="1"/>
  <c r="G18" i="2"/>
  <c r="E18" i="2"/>
  <c r="F18" i="2"/>
  <c r="D23" i="2" l="1"/>
  <c r="G23" i="2"/>
  <c r="F23" i="2"/>
  <c r="E23" i="2"/>
  <c r="C55" i="2" l="1"/>
  <c r="C18" i="19" s="1"/>
  <c r="C107" i="2" l="1"/>
  <c r="C19" i="19" s="1"/>
  <c r="C20" i="19" s="1"/>
  <c r="C26" i="19" s="1"/>
  <c r="C65" i="20" l="1"/>
  <c r="C35" i="20"/>
  <c r="F107" i="2" l="1"/>
  <c r="F19" i="19" s="1"/>
  <c r="D107" i="2"/>
  <c r="D19" i="19" s="1"/>
  <c r="E107" i="2"/>
  <c r="E19" i="19" s="1"/>
  <c r="G107" i="2"/>
  <c r="G19" i="19" s="1"/>
  <c r="C257" i="4" l="1"/>
  <c r="C257" i="13" s="1"/>
  <c r="D258" i="4"/>
  <c r="D258" i="13" s="1"/>
  <c r="C258" i="4"/>
  <c r="C258" i="13" s="1"/>
  <c r="C256" i="4"/>
  <c r="C256" i="13" s="1"/>
  <c r="D257" i="4"/>
  <c r="D257" i="13" s="1"/>
  <c r="D256" i="4"/>
  <c r="D256" i="13" s="1"/>
  <c r="C255" i="4" l="1"/>
  <c r="C127" i="2"/>
  <c r="C24" i="3"/>
  <c r="E257" i="4"/>
  <c r="E257" i="13" s="1"/>
  <c r="D24" i="3"/>
  <c r="D24" i="9" s="1"/>
  <c r="E256" i="4"/>
  <c r="E256" i="13" s="1"/>
  <c r="E258" i="4"/>
  <c r="E258" i="13" s="1"/>
  <c r="C255" i="13" l="1"/>
  <c r="C259" i="4"/>
  <c r="C260" i="4" s="1"/>
  <c r="C24" i="9"/>
  <c r="C35" i="3"/>
  <c r="C35" i="9" s="1"/>
  <c r="D36" i="3"/>
  <c r="D36" i="9" s="1"/>
  <c r="C36" i="3"/>
  <c r="C36" i="9" s="1"/>
  <c r="E24" i="3"/>
  <c r="E24" i="9" s="1"/>
  <c r="D35" i="3"/>
  <c r="D35" i="9" s="1"/>
  <c r="G258" i="4"/>
  <c r="G258" i="13" s="1"/>
  <c r="F258" i="4"/>
  <c r="F258" i="13" s="1"/>
  <c r="G257" i="4"/>
  <c r="G257" i="13" s="1"/>
  <c r="F257" i="4"/>
  <c r="F257" i="13" s="1"/>
  <c r="G256" i="4"/>
  <c r="G256" i="13" s="1"/>
  <c r="F256" i="4"/>
  <c r="F256" i="13" s="1"/>
  <c r="C17" i="15" l="1"/>
  <c r="C259" i="13"/>
  <c r="C34" i="3"/>
  <c r="C27" i="10"/>
  <c r="C85" i="2"/>
  <c r="E36" i="3"/>
  <c r="E36" i="9" s="1"/>
  <c r="E35" i="3"/>
  <c r="E35" i="9" s="1"/>
  <c r="G24" i="3"/>
  <c r="G24" i="9" s="1"/>
  <c r="F24" i="3"/>
  <c r="F24" i="9" s="1"/>
  <c r="C28" i="10" l="1"/>
  <c r="C29" i="10" s="1"/>
  <c r="D255" i="4"/>
  <c r="D127" i="2"/>
  <c r="C257" i="17"/>
  <c r="C258" i="17"/>
  <c r="C256" i="17"/>
  <c r="C255" i="17"/>
  <c r="C18" i="15"/>
  <c r="C19" i="15" s="1"/>
  <c r="C34" i="9"/>
  <c r="C37" i="3"/>
  <c r="C38" i="3" s="1"/>
  <c r="C260" i="13"/>
  <c r="G36" i="3"/>
  <c r="G36" i="9" s="1"/>
  <c r="F36" i="3"/>
  <c r="F36" i="9" s="1"/>
  <c r="G35" i="3"/>
  <c r="G35" i="9" s="1"/>
  <c r="F35" i="3"/>
  <c r="F35" i="9" s="1"/>
  <c r="D255" i="13" l="1"/>
  <c r="D259" i="4"/>
  <c r="D260" i="4" s="1"/>
  <c r="C259" i="17"/>
  <c r="C37" i="9"/>
  <c r="E255" i="4"/>
  <c r="E127" i="2"/>
  <c r="F255" i="4" l="1"/>
  <c r="F127" i="2"/>
  <c r="C260" i="17"/>
  <c r="G255" i="4"/>
  <c r="G127" i="2"/>
  <c r="D27" i="10"/>
  <c r="D34" i="3"/>
  <c r="C38" i="9"/>
  <c r="E255" i="13"/>
  <c r="E259" i="4"/>
  <c r="E260" i="4" s="1"/>
  <c r="E27" i="10"/>
  <c r="E34" i="3"/>
  <c r="E34" i="9" s="1"/>
  <c r="D17" i="15"/>
  <c r="D259" i="13"/>
  <c r="D255" i="17" l="1"/>
  <c r="D257" i="17"/>
  <c r="D258" i="17"/>
  <c r="D256" i="17"/>
  <c r="D18" i="15"/>
  <c r="D19" i="15" s="1"/>
  <c r="G255" i="13"/>
  <c r="G259" i="4"/>
  <c r="G260" i="4" s="1"/>
  <c r="D260" i="13"/>
  <c r="E17" i="15"/>
  <c r="E259" i="13"/>
  <c r="I508" i="13"/>
  <c r="D34" i="9"/>
  <c r="F255" i="13"/>
  <c r="F259" i="4"/>
  <c r="F260" i="4" s="1"/>
  <c r="E260" i="13" l="1"/>
  <c r="G17" i="15"/>
  <c r="G259" i="13"/>
  <c r="E257" i="17"/>
  <c r="E255" i="17"/>
  <c r="E256" i="17"/>
  <c r="E258" i="17"/>
  <c r="E18" i="15"/>
  <c r="E19" i="15" s="1"/>
  <c r="F27" i="10"/>
  <c r="F34" i="3"/>
  <c r="F34" i="9" s="1"/>
  <c r="G27" i="10"/>
  <c r="G34" i="3"/>
  <c r="G34" i="9" s="1"/>
  <c r="F17" i="15"/>
  <c r="F259" i="13"/>
  <c r="D259" i="17"/>
  <c r="F260" i="13" l="1"/>
  <c r="F257" i="17"/>
  <c r="F256" i="17"/>
  <c r="F258" i="17"/>
  <c r="F255" i="17"/>
  <c r="F18" i="15"/>
  <c r="F19" i="15" s="1"/>
  <c r="E259" i="17"/>
  <c r="G260" i="13"/>
  <c r="G258" i="17"/>
  <c r="G256" i="17"/>
  <c r="G255" i="17"/>
  <c r="G257" i="17"/>
  <c r="G18" i="15"/>
  <c r="G19" i="15" s="1"/>
  <c r="D260" i="17"/>
  <c r="E260" i="17" l="1"/>
  <c r="G259" i="17"/>
  <c r="F259" i="17"/>
  <c r="F260" i="17" l="1"/>
  <c r="G260" i="17"/>
  <c r="D55" i="2" l="1"/>
  <c r="D18" i="19" s="1"/>
  <c r="D20" i="19" s="1"/>
  <c r="D26" i="19" s="1"/>
  <c r="D18" i="3" l="1"/>
  <c r="D35" i="20"/>
  <c r="D65" i="20"/>
  <c r="D19" i="3"/>
  <c r="D19" i="9" s="1"/>
  <c r="D20" i="3"/>
  <c r="D20" i="9" s="1"/>
  <c r="D21" i="3"/>
  <c r="D21" i="9" s="1"/>
  <c r="D23" i="3"/>
  <c r="D23" i="9" s="1"/>
  <c r="E55" i="2" l="1"/>
  <c r="E18" i="19" s="1"/>
  <c r="E20" i="19" s="1"/>
  <c r="E26" i="19" s="1"/>
  <c r="E35" i="20" s="1"/>
  <c r="D22" i="3"/>
  <c r="D22" i="9" s="1"/>
  <c r="D18" i="9"/>
  <c r="D16" i="10" l="1"/>
  <c r="D28" i="10" s="1"/>
  <c r="E65" i="20"/>
  <c r="D37" i="3"/>
  <c r="D37" i="9"/>
  <c r="D16" i="12"/>
  <c r="D28" i="12" s="1"/>
  <c r="G55" i="2"/>
  <c r="G18" i="19" s="1"/>
  <c r="G20" i="19" s="1"/>
  <c r="G26" i="19" s="1"/>
  <c r="D85" i="2"/>
  <c r="F55" i="2"/>
  <c r="F18" i="19" s="1"/>
  <c r="F20" i="19" s="1"/>
  <c r="F26" i="19" s="1"/>
  <c r="E18" i="3"/>
  <c r="E23" i="3"/>
  <c r="E23" i="9" s="1"/>
  <c r="E21" i="3"/>
  <c r="E21" i="9" s="1"/>
  <c r="E20" i="3"/>
  <c r="E20" i="9" s="1"/>
  <c r="E22" i="3"/>
  <c r="E22" i="9" s="1"/>
  <c r="D38" i="3" l="1"/>
  <c r="E18" i="9"/>
  <c r="F65" i="20"/>
  <c r="F35" i="20"/>
  <c r="F18" i="3"/>
  <c r="G18" i="3"/>
  <c r="G35" i="20"/>
  <c r="G65" i="20"/>
  <c r="D29" i="10"/>
  <c r="D38" i="9"/>
  <c r="F20" i="3"/>
  <c r="F20" i="9" s="1"/>
  <c r="G20" i="3"/>
  <c r="G20" i="9" s="1"/>
  <c r="F22" i="3"/>
  <c r="F22" i="9" s="1"/>
  <c r="G22" i="3"/>
  <c r="G22" i="9" s="1"/>
  <c r="G23" i="3"/>
  <c r="G23" i="9" s="1"/>
  <c r="F23" i="3"/>
  <c r="F23" i="9" s="1"/>
  <c r="F21" i="3"/>
  <c r="F21" i="9" s="1"/>
  <c r="G21" i="3"/>
  <c r="G21" i="9" s="1"/>
  <c r="G18" i="9" l="1"/>
  <c r="F18" i="9"/>
  <c r="E19" i="3"/>
  <c r="E85" i="2"/>
  <c r="E16" i="10"/>
  <c r="G19" i="3" l="1"/>
  <c r="G16" i="10"/>
  <c r="G85" i="2"/>
  <c r="E16" i="12"/>
  <c r="E28" i="12" s="1"/>
  <c r="E28" i="10"/>
  <c r="E29" i="10" s="1"/>
  <c r="E19" i="9"/>
  <c r="E37" i="3"/>
  <c r="E38" i="3" s="1"/>
  <c r="F19" i="3"/>
  <c r="F85" i="2"/>
  <c r="F16" i="10"/>
  <c r="E37" i="9" l="1"/>
  <c r="G28" i="10"/>
  <c r="G29" i="10" s="1"/>
  <c r="G16" i="12"/>
  <c r="G28" i="12" s="1"/>
  <c r="F19" i="9"/>
  <c r="F37" i="3"/>
  <c r="F38" i="3" s="1"/>
  <c r="G19" i="9"/>
  <c r="G37" i="3"/>
  <c r="G38" i="3" s="1"/>
  <c r="F16" i="12"/>
  <c r="F28" i="12" s="1"/>
  <c r="F28" i="10"/>
  <c r="F29" i="10" s="1"/>
  <c r="G37" i="9" l="1"/>
  <c r="E38" i="9"/>
  <c r="F37" i="9"/>
  <c r="F38" i="9" l="1"/>
  <c r="G38" i="9"/>
  <c r="C498" i="17" l="1" a="1"/>
  <c r="C498" i="17" s="1"/>
  <c r="C498" i="13" a="1"/>
  <c r="C498" i="13" s="1"/>
  <c r="D498" i="17" a="1"/>
  <c r="D498" i="17" s="1"/>
  <c r="D498" i="13" a="1"/>
  <c r="D498" i="13" s="1"/>
  <c r="E498" i="17" a="1"/>
  <c r="E498" i="17" s="1"/>
  <c r="E498" i="13" a="1"/>
  <c r="E498" i="13" s="1"/>
  <c r="F498" i="13" a="1"/>
  <c r="F498" i="13" s="1"/>
  <c r="F498" i="17" a="1"/>
  <c r="F498" i="17" s="1"/>
  <c r="G498" i="13" a="1"/>
  <c r="G498" i="13" s="1"/>
  <c r="G498" i="17" a="1"/>
  <c r="G498" i="17" s="1"/>
  <c r="C304" i="17" l="1" a="1"/>
  <c r="C304" i="17" s="1"/>
  <c r="C304" i="13" a="1"/>
  <c r="C304" i="13" s="1"/>
  <c r="D304" i="13" a="1"/>
  <c r="D304" i="13" s="1"/>
  <c r="D304" i="17" a="1"/>
  <c r="D304" i="17" s="1"/>
  <c r="E304" i="13" a="1"/>
  <c r="E304" i="13" s="1"/>
  <c r="E304" i="17" a="1"/>
  <c r="E304" i="17" s="1"/>
  <c r="F304" i="13" a="1"/>
  <c r="F304" i="13" s="1"/>
  <c r="F304" i="17" a="1"/>
  <c r="F304" i="17" s="1"/>
  <c r="G304" i="17" a="1"/>
  <c r="G304" i="17" s="1"/>
  <c r="G304" i="13" a="1"/>
  <c r="G304" i="13" s="1"/>
  <c r="C303" i="17" a="1"/>
  <c r="C303" i="17" s="1"/>
  <c r="C303" i="13" a="1"/>
  <c r="C303" i="13" s="1"/>
  <c r="D303" i="17" a="1"/>
  <c r="D303" i="17" s="1"/>
  <c r="D303" i="13" a="1"/>
  <c r="D303" i="13" s="1"/>
  <c r="E303" i="13" a="1"/>
  <c r="E303" i="13" s="1"/>
  <c r="E303" i="17" a="1"/>
  <c r="E303" i="17" s="1"/>
  <c r="F303" i="17" a="1"/>
  <c r="F303" i="17" s="1"/>
  <c r="F303" i="13" a="1"/>
  <c r="F303" i="13" s="1"/>
  <c r="G303" i="17" a="1"/>
  <c r="G303" i="17" s="1"/>
  <c r="G303" i="13" a="1"/>
  <c r="G303" i="13" s="1"/>
  <c r="C415" i="13" a="1"/>
  <c r="C415" i="13" s="1"/>
  <c r="C415" i="17" a="1"/>
  <c r="C415" i="17" s="1"/>
  <c r="D415" i="17" a="1"/>
  <c r="D415" i="17" s="1"/>
  <c r="D415" i="13" a="1"/>
  <c r="D415" i="13" s="1"/>
  <c r="E415" i="17" a="1"/>
  <c r="E415" i="17" s="1"/>
  <c r="E415" i="13" a="1"/>
  <c r="E415" i="13" s="1"/>
  <c r="F415" i="17" a="1"/>
  <c r="F415" i="17" s="1"/>
  <c r="F415" i="13" a="1"/>
  <c r="F415" i="13" s="1"/>
  <c r="G415" i="17" a="1"/>
  <c r="G415" i="17" s="1"/>
  <c r="G415" i="13" a="1"/>
  <c r="G415" i="13" s="1"/>
  <c r="C307" i="13" a="1"/>
  <c r="C307" i="13" s="1"/>
  <c r="C307" i="17" a="1"/>
  <c r="C307" i="17" s="1"/>
  <c r="D307" i="17" a="1"/>
  <c r="D307" i="17" s="1"/>
  <c r="D307" i="13" a="1"/>
  <c r="D307" i="13" s="1"/>
  <c r="E307" i="17" a="1"/>
  <c r="E307" i="17" s="1"/>
  <c r="E307" i="13" a="1"/>
  <c r="E307" i="13" s="1"/>
  <c r="F307" i="17" a="1"/>
  <c r="F307" i="17" s="1"/>
  <c r="F307" i="13" a="1"/>
  <c r="F307" i="13" s="1"/>
  <c r="G307" i="13" a="1"/>
  <c r="G307" i="13" s="1"/>
  <c r="G307" i="17" a="1"/>
  <c r="G307" i="17" s="1"/>
  <c r="C481" i="13" l="1" a="1"/>
  <c r="C481" i="13" s="1"/>
  <c r="C481" i="17" a="1"/>
  <c r="C481" i="17" s="1"/>
  <c r="D481" i="13" a="1"/>
  <c r="D481" i="13" s="1"/>
  <c r="D481" i="17" a="1"/>
  <c r="D481" i="17" s="1"/>
  <c r="E481" i="17" a="1"/>
  <c r="E481" i="17" s="1"/>
  <c r="E481" i="13" a="1"/>
  <c r="E481" i="13" s="1"/>
  <c r="F481" i="17" a="1"/>
  <c r="F481" i="17" s="1"/>
  <c r="F481" i="13" a="1"/>
  <c r="F481" i="13" s="1"/>
  <c r="G481" i="13" a="1"/>
  <c r="G481" i="13" s="1"/>
  <c r="G481" i="17" a="1"/>
  <c r="G481" i="17" s="1"/>
  <c r="C305" i="17" l="1" a="1"/>
  <c r="C305" i="17" s="1"/>
  <c r="F305" i="17" a="1"/>
  <c r="F305" i="17" s="1"/>
  <c r="F305" i="13" a="1"/>
  <c r="F305" i="13" s="1"/>
  <c r="E305" i="17" a="1"/>
  <c r="E305" i="17" s="1"/>
  <c r="E305" i="13" a="1"/>
  <c r="E305" i="13" s="1"/>
  <c r="D305" i="17" a="1"/>
  <c r="D305" i="17" s="1"/>
  <c r="G305" i="17" a="1"/>
  <c r="G305" i="17" s="1"/>
  <c r="C305" i="13" a="1"/>
  <c r="C305" i="13" s="1"/>
  <c r="D305" i="13" a="1"/>
  <c r="D305" i="13" s="1"/>
  <c r="G305" i="13" a="1"/>
  <c r="G305" i="13" s="1"/>
  <c r="F302" i="17" l="1" a="1"/>
  <c r="F302" i="17" s="1"/>
  <c r="F302" i="13" a="1"/>
  <c r="F302" i="13" s="1"/>
  <c r="E302" i="17" a="1"/>
  <c r="E302" i="17" s="1"/>
  <c r="E302" i="13" a="1"/>
  <c r="E302" i="13" s="1"/>
  <c r="D302" i="17" a="1"/>
  <c r="D302" i="17" s="1"/>
  <c r="D302" i="13" a="1"/>
  <c r="D302" i="13" s="1"/>
  <c r="G302" i="17" a="1"/>
  <c r="G302" i="17" s="1"/>
  <c r="C302" i="13" a="1"/>
  <c r="C302" i="13" s="1"/>
  <c r="G302" i="13" a="1"/>
  <c r="G302" i="13" s="1"/>
  <c r="C302" i="17" a="1"/>
  <c r="C302" i="17" s="1"/>
  <c r="C368" i="17" l="1" a="1"/>
  <c r="C368" i="17" s="1"/>
  <c r="C368" i="13" a="1"/>
  <c r="C368" i="13" s="1"/>
  <c r="D368" i="13" a="1"/>
  <c r="D368" i="13" s="1"/>
  <c r="D368" i="17" a="1"/>
  <c r="D368" i="17" s="1"/>
  <c r="E368" i="17" a="1"/>
  <c r="E368" i="17" s="1"/>
  <c r="E368" i="13" a="1"/>
  <c r="E368" i="13" s="1"/>
  <c r="F368" i="17" a="1"/>
  <c r="F368" i="17" s="1"/>
  <c r="F368" i="13" a="1"/>
  <c r="F368" i="13" s="1"/>
  <c r="G368" i="13" a="1"/>
  <c r="G368" i="13" s="1"/>
  <c r="G368" i="17" a="1"/>
  <c r="G368" i="17" s="1"/>
  <c r="C387" i="17" a="1"/>
  <c r="C387" i="17" s="1"/>
  <c r="C387" i="13" a="1"/>
  <c r="C387" i="13" s="1"/>
  <c r="D387" i="17" a="1"/>
  <c r="D387" i="17" s="1"/>
  <c r="D387" i="13" a="1"/>
  <c r="D387" i="13" s="1"/>
  <c r="E387" i="17" a="1"/>
  <c r="E387" i="17" s="1"/>
  <c r="E387" i="13" a="1"/>
  <c r="E387" i="13" s="1"/>
  <c r="F387" i="17" a="1"/>
  <c r="F387" i="17" s="1"/>
  <c r="F387" i="13" a="1"/>
  <c r="F387" i="13" s="1"/>
  <c r="G387" i="13" a="1"/>
  <c r="G387" i="13" s="1"/>
  <c r="G387" i="17" a="1"/>
  <c r="G387" i="17" s="1"/>
  <c r="C59" i="18"/>
  <c r="C59" i="9"/>
  <c r="D59" i="9"/>
  <c r="D59" i="18"/>
  <c r="E59" i="18"/>
  <c r="E59" i="9"/>
  <c r="G59" i="9"/>
  <c r="G59" i="18"/>
  <c r="F59" i="9"/>
  <c r="F59" i="18"/>
  <c r="C358" i="17" a="1"/>
  <c r="C358" i="17" s="1"/>
  <c r="C358" i="13" a="1"/>
  <c r="C358" i="13" s="1"/>
  <c r="D358" i="17" a="1"/>
  <c r="D358" i="17" s="1"/>
  <c r="D358" i="13" a="1"/>
  <c r="D358" i="13" s="1"/>
  <c r="E358" i="13" a="1"/>
  <c r="E358" i="13" s="1"/>
  <c r="E358" i="17" a="1"/>
  <c r="E358" i="17" s="1"/>
  <c r="F358" i="17" a="1"/>
  <c r="F358" i="17" s="1"/>
  <c r="F358" i="13" a="1"/>
  <c r="F358" i="13" s="1"/>
  <c r="G358" i="13" a="1"/>
  <c r="G358" i="13" s="1"/>
  <c r="G358" i="17" a="1"/>
  <c r="G358" i="17" s="1"/>
  <c r="C437" i="13" a="1"/>
  <c r="C437" i="13" s="1"/>
  <c r="C437" i="17" a="1"/>
  <c r="C437" i="17" s="1"/>
  <c r="D437" i="13" a="1"/>
  <c r="D437" i="13" s="1"/>
  <c r="D437" i="17" a="1"/>
  <c r="D437" i="17" s="1"/>
  <c r="E437" i="17" a="1"/>
  <c r="E437" i="17" s="1"/>
  <c r="E437" i="13" a="1"/>
  <c r="E437" i="13" s="1"/>
  <c r="F437" i="13" a="1"/>
  <c r="F437" i="13" s="1"/>
  <c r="F437" i="17" a="1"/>
  <c r="F437" i="17" s="1"/>
  <c r="G437" i="17" a="1"/>
  <c r="G437" i="17" s="1"/>
  <c r="G437" i="13" a="1"/>
  <c r="G437" i="13" s="1"/>
  <c r="C348" i="17" a="1"/>
  <c r="C348" i="17" s="1"/>
  <c r="C348" i="13" a="1"/>
  <c r="C348" i="13" s="1"/>
  <c r="D348" i="13" a="1"/>
  <c r="D348" i="13" s="1"/>
  <c r="D348" i="17" a="1"/>
  <c r="D348" i="17" s="1"/>
  <c r="E348" i="17" a="1"/>
  <c r="E348" i="17" s="1"/>
  <c r="E348" i="13" a="1"/>
  <c r="E348" i="13" s="1"/>
  <c r="F348" i="17" a="1"/>
  <c r="F348" i="17" s="1"/>
  <c r="F348" i="13" a="1"/>
  <c r="F348" i="13" s="1"/>
  <c r="G348" i="13" a="1"/>
  <c r="G348" i="13" s="1"/>
  <c r="G348" i="17" a="1"/>
  <c r="G348" i="17" s="1"/>
  <c r="C341" i="13" a="1"/>
  <c r="C341" i="13" s="1"/>
  <c r="C341" i="17" a="1"/>
  <c r="C341" i="17" s="1"/>
  <c r="D341" i="13" a="1"/>
  <c r="D341" i="13" s="1"/>
  <c r="D341" i="17" a="1"/>
  <c r="D341" i="17" s="1"/>
  <c r="E341" i="17" a="1"/>
  <c r="E341" i="17" s="1"/>
  <c r="E341" i="13" a="1"/>
  <c r="E341" i="13" s="1"/>
  <c r="F341" i="17" a="1"/>
  <c r="F341" i="17" s="1"/>
  <c r="F341" i="13" a="1"/>
  <c r="F341" i="13" s="1"/>
  <c r="G341" i="17" a="1"/>
  <c r="G341" i="17" s="1"/>
  <c r="G341" i="13" a="1"/>
  <c r="G341" i="13" s="1"/>
  <c r="C377" i="17" a="1"/>
  <c r="C377" i="17" s="1"/>
  <c r="C377" i="13" a="1"/>
  <c r="C377" i="13" s="1"/>
  <c r="D377" i="13" a="1"/>
  <c r="D377" i="13" s="1"/>
  <c r="D377" i="17" a="1"/>
  <c r="D377" i="17" s="1"/>
  <c r="E377" i="17" a="1"/>
  <c r="E377" i="17" s="1"/>
  <c r="E377" i="13" a="1"/>
  <c r="E377" i="13" s="1"/>
  <c r="F377" i="13" a="1"/>
  <c r="F377" i="13" s="1"/>
  <c r="F377" i="17" a="1"/>
  <c r="F377" i="17" s="1"/>
  <c r="G377" i="17" a="1"/>
  <c r="G377" i="17" s="1"/>
  <c r="G377" i="13" a="1"/>
  <c r="G377" i="13" s="1"/>
  <c r="C448" i="13" a="1"/>
  <c r="C448" i="13" s="1"/>
  <c r="C448" i="17" a="1"/>
  <c r="C448" i="17" s="1"/>
  <c r="D448" i="13" a="1"/>
  <c r="D448" i="13" s="1"/>
  <c r="D448" i="17" a="1"/>
  <c r="D448" i="17" s="1"/>
  <c r="E448" i="13" a="1"/>
  <c r="E448" i="13" s="1"/>
  <c r="E448" i="17" a="1"/>
  <c r="E448" i="17" s="1"/>
  <c r="F448" i="13" a="1"/>
  <c r="F448" i="13" s="1"/>
  <c r="F448" i="17" a="1"/>
  <c r="F448" i="17" s="1"/>
  <c r="G448" i="17" a="1"/>
  <c r="G448" i="17" s="1"/>
  <c r="G448" i="13" a="1"/>
  <c r="G448" i="13" s="1"/>
  <c r="C366" i="17" a="1"/>
  <c r="C366" i="17" s="1"/>
  <c r="C366" i="13" a="1"/>
  <c r="C366" i="13" s="1"/>
  <c r="D366" i="17" a="1"/>
  <c r="D366" i="17" s="1"/>
  <c r="D366" i="13" a="1"/>
  <c r="D366" i="13" s="1"/>
  <c r="E366" i="13" a="1"/>
  <c r="E366" i="13" s="1"/>
  <c r="E366" i="17" a="1"/>
  <c r="E366" i="17" s="1"/>
  <c r="F366" i="17" a="1"/>
  <c r="F366" i="17" s="1"/>
  <c r="F366" i="13" a="1"/>
  <c r="F366" i="13" s="1"/>
  <c r="G366" i="13" a="1"/>
  <c r="G366" i="13" s="1"/>
  <c r="G366" i="17" a="1"/>
  <c r="G366" i="17" s="1"/>
  <c r="C369" i="13" a="1"/>
  <c r="C369" i="13" s="1"/>
  <c r="C369" i="17" a="1"/>
  <c r="C369" i="17" s="1"/>
  <c r="D369" i="13" a="1"/>
  <c r="D369" i="13" s="1"/>
  <c r="D369" i="17" a="1"/>
  <c r="D369" i="17" s="1"/>
  <c r="E369" i="13" a="1"/>
  <c r="E369" i="13" s="1"/>
  <c r="E369" i="17" a="1"/>
  <c r="E369" i="17" s="1"/>
  <c r="F369" i="13" a="1"/>
  <c r="F369" i="13" s="1"/>
  <c r="F369" i="17" a="1"/>
  <c r="F369" i="17" s="1"/>
  <c r="G369" i="13" a="1"/>
  <c r="G369" i="13" s="1"/>
  <c r="G369" i="17" a="1"/>
  <c r="G369" i="17" s="1"/>
  <c r="C417" i="17" a="1"/>
  <c r="C417" i="17" s="1"/>
  <c r="C417" i="13" a="1"/>
  <c r="C417" i="13" s="1"/>
  <c r="D417" i="13" a="1"/>
  <c r="D417" i="13" s="1"/>
  <c r="D417" i="17" a="1"/>
  <c r="D417" i="17" s="1"/>
  <c r="E417" i="13" a="1"/>
  <c r="E417" i="13" s="1"/>
  <c r="E417" i="17" a="1"/>
  <c r="E417" i="17" s="1"/>
  <c r="F417" i="17" a="1"/>
  <c r="F417" i="17" s="1"/>
  <c r="F417" i="13" a="1"/>
  <c r="F417" i="13" s="1"/>
  <c r="G417" i="13" a="1"/>
  <c r="G417" i="13" s="1"/>
  <c r="G417" i="17" a="1"/>
  <c r="G417" i="17" s="1"/>
  <c r="C439" i="13" a="1"/>
  <c r="C439" i="13" s="1"/>
  <c r="C439" i="17" a="1"/>
  <c r="C439" i="17" s="1"/>
  <c r="D439" i="17" a="1"/>
  <c r="D439" i="17" s="1"/>
  <c r="D439" i="13" a="1"/>
  <c r="D439" i="13" s="1"/>
  <c r="E439" i="13" a="1"/>
  <c r="E439" i="13" s="1"/>
  <c r="E439" i="17" a="1"/>
  <c r="E439" i="17" s="1"/>
  <c r="F439" i="13" a="1"/>
  <c r="F439" i="13" s="1"/>
  <c r="F439" i="17" a="1"/>
  <c r="F439" i="17" s="1"/>
  <c r="G439" i="17" a="1"/>
  <c r="G439" i="17" s="1"/>
  <c r="G439" i="13" a="1"/>
  <c r="G439" i="13" s="1"/>
  <c r="C292" i="13" a="1"/>
  <c r="C292" i="13" s="1"/>
  <c r="C292" i="17" a="1"/>
  <c r="C292" i="17" s="1"/>
  <c r="D292" i="17" a="1"/>
  <c r="D292" i="17" s="1"/>
  <c r="D292" i="13" a="1"/>
  <c r="D292" i="13" s="1"/>
  <c r="E292" i="13" a="1"/>
  <c r="E292" i="13" s="1"/>
  <c r="E292" i="17" a="1"/>
  <c r="E292" i="17" s="1"/>
  <c r="F292" i="17" a="1"/>
  <c r="F292" i="17" s="1"/>
  <c r="G292" i="17" a="1"/>
  <c r="G292" i="17" s="1"/>
  <c r="F292" i="13" a="1"/>
  <c r="F292" i="13" s="1"/>
  <c r="G292" i="13" a="1"/>
  <c r="G292" i="13" s="1"/>
  <c r="C419" i="13" a="1"/>
  <c r="C419" i="13" s="1"/>
  <c r="C419" i="17" a="1"/>
  <c r="C419" i="17" s="1"/>
  <c r="D419" i="17" a="1"/>
  <c r="D419" i="17" s="1"/>
  <c r="D419" i="13" a="1"/>
  <c r="D419" i="13" s="1"/>
  <c r="E419" i="17" a="1"/>
  <c r="E419" i="17" s="1"/>
  <c r="E419" i="13" a="1"/>
  <c r="E419" i="13" s="1"/>
  <c r="F419" i="13" a="1"/>
  <c r="F419" i="13" s="1"/>
  <c r="F419" i="17" a="1"/>
  <c r="F419" i="17" s="1"/>
  <c r="G419" i="13" a="1"/>
  <c r="G419" i="13" s="1"/>
  <c r="G419" i="17" a="1"/>
  <c r="G419" i="17" s="1"/>
  <c r="C270" i="17" a="1"/>
  <c r="C270" i="17" s="1"/>
  <c r="C270" i="13" a="1"/>
  <c r="C270" i="13" s="1"/>
  <c r="D270" i="17" a="1"/>
  <c r="D270" i="17" s="1"/>
  <c r="D270" i="13" a="1"/>
  <c r="D270" i="13" s="1"/>
  <c r="E270" i="17" a="1"/>
  <c r="E270" i="17" s="1"/>
  <c r="E270" i="13" a="1"/>
  <c r="E270" i="13" s="1"/>
  <c r="F270" i="17" a="1"/>
  <c r="F270" i="17" s="1"/>
  <c r="F270" i="13" a="1"/>
  <c r="F270" i="13" s="1"/>
  <c r="G270" i="13" a="1"/>
  <c r="G270" i="13" s="1"/>
  <c r="G270" i="17" a="1"/>
  <c r="G270" i="17" s="1"/>
  <c r="C374" i="17" a="1"/>
  <c r="C374" i="17" s="1"/>
  <c r="C374" i="13" a="1"/>
  <c r="C374" i="13" s="1"/>
  <c r="D374" i="17" a="1"/>
  <c r="D374" i="17" s="1"/>
  <c r="D374" i="13" a="1"/>
  <c r="D374" i="13" s="1"/>
  <c r="E374" i="13" a="1"/>
  <c r="E374" i="13" s="1"/>
  <c r="E374" i="17" a="1"/>
  <c r="E374" i="17" s="1"/>
  <c r="F374" i="17" a="1"/>
  <c r="F374" i="17" s="1"/>
  <c r="G374" i="17" a="1"/>
  <c r="G374" i="17" s="1"/>
  <c r="G374" i="13" a="1"/>
  <c r="G374" i="13" s="1"/>
  <c r="F374" i="13" a="1"/>
  <c r="F374" i="13" s="1"/>
  <c r="C455" i="17" a="1"/>
  <c r="C455" i="17" s="1"/>
  <c r="C455" i="13" a="1"/>
  <c r="C455" i="13" s="1"/>
  <c r="D455" i="17" a="1"/>
  <c r="D455" i="17" s="1"/>
  <c r="D455" i="13" a="1"/>
  <c r="D455" i="13" s="1"/>
  <c r="E455" i="13" a="1"/>
  <c r="E455" i="13" s="1"/>
  <c r="E455" i="17" a="1"/>
  <c r="E455" i="17" s="1"/>
  <c r="F455" i="13" a="1"/>
  <c r="F455" i="13" s="1"/>
  <c r="F455" i="17" a="1"/>
  <c r="F455" i="17" s="1"/>
  <c r="G455" i="17" a="1"/>
  <c r="G455" i="17" s="1"/>
  <c r="G455" i="13" a="1"/>
  <c r="G455" i="13" s="1"/>
  <c r="C479" i="13" a="1"/>
  <c r="C479" i="13" s="1"/>
  <c r="C479" i="17" a="1"/>
  <c r="C479" i="17" s="1"/>
  <c r="D479" i="17" a="1"/>
  <c r="D479" i="17" s="1"/>
  <c r="D479" i="13" a="1"/>
  <c r="D479" i="13" s="1"/>
  <c r="E479" i="17" a="1"/>
  <c r="E479" i="17" s="1"/>
  <c r="E479" i="13" a="1"/>
  <c r="E479" i="13" s="1"/>
  <c r="F479" i="17" a="1"/>
  <c r="F479" i="17" s="1"/>
  <c r="F479" i="13" a="1"/>
  <c r="F479" i="13" s="1"/>
  <c r="G479" i="13" a="1"/>
  <c r="G479" i="13" s="1"/>
  <c r="G479" i="17" a="1"/>
  <c r="G479" i="17" s="1"/>
  <c r="C478" i="17" a="1"/>
  <c r="C478" i="17" s="1"/>
  <c r="C478" i="13" a="1"/>
  <c r="C478" i="13" s="1"/>
  <c r="D478" i="17" a="1"/>
  <c r="D478" i="17" s="1"/>
  <c r="D478" i="13" a="1"/>
  <c r="D478" i="13" s="1"/>
  <c r="E478" i="13" a="1"/>
  <c r="E478" i="13" s="1"/>
  <c r="E478" i="17" a="1"/>
  <c r="E478" i="17" s="1"/>
  <c r="F478" i="17" a="1"/>
  <c r="F478" i="17" s="1"/>
  <c r="F478" i="13" a="1"/>
  <c r="F478" i="13" s="1"/>
  <c r="G478" i="13" a="1"/>
  <c r="G478" i="13" s="1"/>
  <c r="G478" i="17" a="1"/>
  <c r="G478" i="17" s="1"/>
  <c r="C482" i="13" a="1"/>
  <c r="C482" i="13" s="1"/>
  <c r="C482" i="17" a="1"/>
  <c r="C482" i="17" s="1"/>
  <c r="D482" i="17" a="1"/>
  <c r="D482" i="17" s="1"/>
  <c r="D482" i="13" a="1"/>
  <c r="D482" i="13" s="1"/>
  <c r="E482" i="13" a="1"/>
  <c r="E482" i="13" s="1"/>
  <c r="E482" i="17" a="1"/>
  <c r="E482" i="17" s="1"/>
  <c r="F482" i="13" a="1"/>
  <c r="F482" i="13" s="1"/>
  <c r="G482" i="13" a="1"/>
  <c r="G482" i="13" s="1"/>
  <c r="F482" i="17" a="1"/>
  <c r="F482" i="17" s="1"/>
  <c r="G482" i="17" a="1"/>
  <c r="G482" i="17" s="1"/>
  <c r="C432" i="13" a="1"/>
  <c r="C432" i="13" s="1"/>
  <c r="C432" i="17" a="1"/>
  <c r="C432" i="17" s="1"/>
  <c r="D432" i="17" a="1"/>
  <c r="D432" i="17" s="1"/>
  <c r="D432" i="13" a="1"/>
  <c r="D432" i="13" s="1"/>
  <c r="E432" i="17" a="1"/>
  <c r="E432" i="17" s="1"/>
  <c r="E432" i="13" a="1"/>
  <c r="E432" i="13" s="1"/>
  <c r="F432" i="13" a="1"/>
  <c r="F432" i="13" s="1"/>
  <c r="F432" i="17" a="1"/>
  <c r="F432" i="17" s="1"/>
  <c r="G432" i="17" a="1"/>
  <c r="G432" i="17" s="1"/>
  <c r="G432" i="13" a="1"/>
  <c r="G432" i="13" s="1"/>
  <c r="C508" i="17" a="1"/>
  <c r="C508" i="17" s="1"/>
  <c r="C508" i="13" a="1"/>
  <c r="C508" i="13" s="1"/>
  <c r="D508" i="17" a="1"/>
  <c r="D508" i="17" s="1"/>
  <c r="D508" i="13" a="1"/>
  <c r="D508" i="13" s="1"/>
  <c r="E508" i="17" a="1"/>
  <c r="E508" i="17" s="1"/>
  <c r="E508" i="13" a="1"/>
  <c r="E508" i="13" s="1"/>
  <c r="F508" i="13" a="1"/>
  <c r="F508" i="13" s="1"/>
  <c r="F508" i="17" a="1"/>
  <c r="F508" i="17" s="1"/>
  <c r="G508" i="13" a="1"/>
  <c r="G508" i="13" s="1"/>
  <c r="G508" i="17" a="1"/>
  <c r="G508" i="17" s="1"/>
  <c r="C372" i="13" a="1"/>
  <c r="C372" i="13" s="1"/>
  <c r="C372" i="17" a="1"/>
  <c r="C372" i="17" s="1"/>
  <c r="D372" i="13" a="1"/>
  <c r="D372" i="13" s="1"/>
  <c r="D372" i="17" a="1"/>
  <c r="D372" i="17" s="1"/>
  <c r="E372" i="17" a="1"/>
  <c r="E372" i="17" s="1"/>
  <c r="E372" i="13" a="1"/>
  <c r="E372" i="13" s="1"/>
  <c r="F372" i="17" a="1"/>
  <c r="F372" i="17" s="1"/>
  <c r="F372" i="13" a="1"/>
  <c r="F372" i="13" s="1"/>
  <c r="G372" i="13" a="1"/>
  <c r="G372" i="13" s="1"/>
  <c r="G372" i="17" a="1"/>
  <c r="G372" i="17" s="1"/>
  <c r="C338" i="13" a="1"/>
  <c r="C338" i="13" s="1"/>
  <c r="C338" i="17" a="1"/>
  <c r="C338" i="17" s="1"/>
  <c r="D338" i="17" a="1"/>
  <c r="D338" i="17" s="1"/>
  <c r="D338" i="13" a="1"/>
  <c r="D338" i="13" s="1"/>
  <c r="E338" i="13" a="1"/>
  <c r="E338" i="13" s="1"/>
  <c r="E338" i="17" a="1"/>
  <c r="E338" i="17" s="1"/>
  <c r="F338" i="13" a="1"/>
  <c r="F338" i="13" s="1"/>
  <c r="G338" i="17" a="1"/>
  <c r="G338" i="17" s="1"/>
  <c r="G338" i="13" a="1"/>
  <c r="G338" i="13" s="1"/>
  <c r="F338" i="17" a="1"/>
  <c r="F338" i="17" s="1"/>
  <c r="C425" i="13" a="1"/>
  <c r="C425" i="13" s="1"/>
  <c r="C425" i="17" a="1"/>
  <c r="C425" i="17" s="1"/>
  <c r="D425" i="17" a="1"/>
  <c r="D425" i="17" s="1"/>
  <c r="D425" i="13" a="1"/>
  <c r="D425" i="13" s="1"/>
  <c r="E425" i="17" a="1"/>
  <c r="E425" i="17" s="1"/>
  <c r="E425" i="13" a="1"/>
  <c r="E425" i="13" s="1"/>
  <c r="F425" i="17" a="1"/>
  <c r="F425" i="17" s="1"/>
  <c r="F425" i="13" a="1"/>
  <c r="F425" i="13" s="1"/>
  <c r="G425" i="13" a="1"/>
  <c r="G425" i="13" s="1"/>
  <c r="G425" i="17" a="1"/>
  <c r="G425" i="17" s="1"/>
  <c r="C476" i="17" a="1"/>
  <c r="C476" i="17" s="1"/>
  <c r="C476" i="13" a="1"/>
  <c r="C476" i="13" s="1"/>
  <c r="D476" i="17" a="1"/>
  <c r="D476" i="17" s="1"/>
  <c r="D476" i="13" a="1"/>
  <c r="D476" i="13" s="1"/>
  <c r="E476" i="13" a="1"/>
  <c r="E476" i="13" s="1"/>
  <c r="E476" i="17" a="1"/>
  <c r="E476" i="17" s="1"/>
  <c r="F476" i="13" a="1"/>
  <c r="F476" i="13" s="1"/>
  <c r="F476" i="17" a="1"/>
  <c r="F476" i="17" s="1"/>
  <c r="G476" i="17" a="1"/>
  <c r="G476" i="17" s="1"/>
  <c r="G476" i="13" a="1"/>
  <c r="G476" i="13" s="1"/>
  <c r="C405" i="17" a="1"/>
  <c r="C405" i="17" s="1"/>
  <c r="C405" i="13" a="1"/>
  <c r="C405" i="13" s="1"/>
  <c r="D405" i="17" a="1"/>
  <c r="D405" i="17" s="1"/>
  <c r="D405" i="13" a="1"/>
  <c r="D405" i="13" s="1"/>
  <c r="E405" i="13" a="1"/>
  <c r="E405" i="13" s="1"/>
  <c r="E405" i="17" a="1"/>
  <c r="E405" i="17" s="1"/>
  <c r="F405" i="17" a="1"/>
  <c r="F405" i="17" s="1"/>
  <c r="F405" i="13" a="1"/>
  <c r="F405" i="13" s="1"/>
  <c r="G405" i="17" a="1"/>
  <c r="G405" i="17" s="1"/>
  <c r="G405" i="13" a="1"/>
  <c r="G405" i="13" s="1"/>
  <c r="C66" i="18"/>
  <c r="C66" i="9"/>
  <c r="D66" i="18"/>
  <c r="D66" i="9"/>
  <c r="E66" i="18"/>
  <c r="E66" i="9"/>
  <c r="F66" i="18"/>
  <c r="G66" i="18"/>
  <c r="F66" i="9"/>
  <c r="G66" i="9"/>
  <c r="C361" i="17" a="1"/>
  <c r="C361" i="17" s="1"/>
  <c r="C361" i="13" a="1"/>
  <c r="C361" i="13" s="1"/>
  <c r="D361" i="17" a="1"/>
  <c r="D361" i="17" s="1"/>
  <c r="D361" i="13" a="1"/>
  <c r="D361" i="13" s="1"/>
  <c r="E361" i="13" a="1"/>
  <c r="E361" i="13" s="1"/>
  <c r="E361" i="17" a="1"/>
  <c r="E361" i="17" s="1"/>
  <c r="F361" i="17" a="1"/>
  <c r="F361" i="17" s="1"/>
  <c r="G361" i="17" a="1"/>
  <c r="G361" i="17" s="1"/>
  <c r="G361" i="13" a="1"/>
  <c r="G361" i="13" s="1"/>
  <c r="F361" i="13" a="1"/>
  <c r="F361" i="13" s="1"/>
  <c r="C382" i="13" a="1"/>
  <c r="C382" i="13" s="1"/>
  <c r="C382" i="17" a="1"/>
  <c r="C382" i="17" s="1"/>
  <c r="D382" i="17" a="1"/>
  <c r="D382" i="17" s="1"/>
  <c r="D382" i="13" a="1"/>
  <c r="D382" i="13" s="1"/>
  <c r="E382" i="17" a="1"/>
  <c r="E382" i="17" s="1"/>
  <c r="E382" i="13" a="1"/>
  <c r="E382" i="13" s="1"/>
  <c r="F382" i="13" a="1"/>
  <c r="F382" i="13" s="1"/>
  <c r="F382" i="17" a="1"/>
  <c r="F382" i="17" s="1"/>
  <c r="G382" i="13" a="1"/>
  <c r="G382" i="13" s="1"/>
  <c r="G382" i="17" a="1"/>
  <c r="G382" i="17" s="1"/>
  <c r="C390" i="17" a="1"/>
  <c r="C390" i="17" s="1"/>
  <c r="C390" i="13" a="1"/>
  <c r="C390" i="13" s="1"/>
  <c r="D390" i="13" a="1"/>
  <c r="D390" i="13" s="1"/>
  <c r="D390" i="17" a="1"/>
  <c r="D390" i="17" s="1"/>
  <c r="E390" i="13" a="1"/>
  <c r="E390" i="13" s="1"/>
  <c r="E390" i="17" a="1"/>
  <c r="E390" i="17" s="1"/>
  <c r="F390" i="13" a="1"/>
  <c r="F390" i="13" s="1"/>
  <c r="G390" i="17" a="1"/>
  <c r="G390" i="17" s="1"/>
  <c r="G390" i="13" a="1"/>
  <c r="G390" i="13" s="1"/>
  <c r="F390" i="17" a="1"/>
  <c r="F390" i="17" s="1"/>
  <c r="C342" i="13" a="1"/>
  <c r="C342" i="13" s="1"/>
  <c r="C342" i="17" a="1"/>
  <c r="C342" i="17" s="1"/>
  <c r="D342" i="13" a="1"/>
  <c r="D342" i="13" s="1"/>
  <c r="D342" i="17" a="1"/>
  <c r="D342" i="17" s="1"/>
  <c r="E342" i="13" a="1"/>
  <c r="E342" i="13" s="1"/>
  <c r="E342" i="17" a="1"/>
  <c r="E342" i="17" s="1"/>
  <c r="F342" i="13" a="1"/>
  <c r="F342" i="13" s="1"/>
  <c r="F342" i="17" a="1"/>
  <c r="F342" i="17" s="1"/>
  <c r="G342" i="17" a="1"/>
  <c r="G342" i="17" s="1"/>
  <c r="G342" i="13" a="1"/>
  <c r="G342" i="13" s="1"/>
  <c r="C266" i="17" a="1"/>
  <c r="C266" i="17" s="1"/>
  <c r="C266" i="13" a="1"/>
  <c r="C266" i="13" s="1"/>
  <c r="D266" i="13" a="1"/>
  <c r="D266" i="13" s="1"/>
  <c r="D266" i="17" a="1"/>
  <c r="D266" i="17" s="1"/>
  <c r="E266" i="17" a="1"/>
  <c r="E266" i="17" s="1"/>
  <c r="E266" i="13" a="1"/>
  <c r="E266" i="13" s="1"/>
  <c r="F266" i="13" a="1"/>
  <c r="F266" i="13" s="1"/>
  <c r="F266" i="17" a="1"/>
  <c r="F266" i="17" s="1"/>
  <c r="G266" i="17" a="1"/>
  <c r="G266" i="17" s="1"/>
  <c r="G266" i="13" a="1"/>
  <c r="G266" i="13" s="1"/>
  <c r="C294" i="13" a="1"/>
  <c r="C294" i="13" s="1"/>
  <c r="C294" i="17" a="1"/>
  <c r="C294" i="17" s="1"/>
  <c r="D294" i="13" a="1"/>
  <c r="D294" i="13" s="1"/>
  <c r="D294" i="17" a="1"/>
  <c r="D294" i="17" s="1"/>
  <c r="E294" i="13" a="1"/>
  <c r="E294" i="13" s="1"/>
  <c r="E294" i="17" a="1"/>
  <c r="E294" i="17" s="1"/>
  <c r="F294" i="17" a="1"/>
  <c r="F294" i="17" s="1"/>
  <c r="G294" i="17" a="1"/>
  <c r="G294" i="17" s="1"/>
  <c r="G294" i="13" a="1"/>
  <c r="G294" i="13" s="1"/>
  <c r="F294" i="13" a="1"/>
  <c r="F294" i="13" s="1"/>
  <c r="C393" i="13" a="1"/>
  <c r="C393" i="13" s="1"/>
  <c r="C393" i="17" a="1"/>
  <c r="C393" i="17" s="1"/>
  <c r="D393" i="13" a="1"/>
  <c r="D393" i="13" s="1"/>
  <c r="D393" i="17" a="1"/>
  <c r="D393" i="17" s="1"/>
  <c r="E393" i="17" a="1"/>
  <c r="E393" i="17" s="1"/>
  <c r="E393" i="13" a="1"/>
  <c r="E393" i="13" s="1"/>
  <c r="F393" i="13" a="1"/>
  <c r="F393" i="13" s="1"/>
  <c r="F393" i="17" a="1"/>
  <c r="F393" i="17" s="1"/>
  <c r="G393" i="17" a="1"/>
  <c r="G393" i="17" s="1"/>
  <c r="G393" i="13" a="1"/>
  <c r="G393" i="13" s="1"/>
  <c r="C480" i="17" a="1"/>
  <c r="C480" i="17" s="1"/>
  <c r="C480" i="13" a="1"/>
  <c r="C480" i="13" s="1"/>
  <c r="D480" i="13" a="1"/>
  <c r="D480" i="13" s="1"/>
  <c r="D480" i="17" a="1"/>
  <c r="D480" i="17" s="1"/>
  <c r="E480" i="13" a="1"/>
  <c r="E480" i="13" s="1"/>
  <c r="E480" i="17" a="1"/>
  <c r="E480" i="17" s="1"/>
  <c r="F480" i="13" a="1"/>
  <c r="F480" i="13" s="1"/>
  <c r="F480" i="17" a="1"/>
  <c r="F480" i="17" s="1"/>
  <c r="G480" i="13" a="1"/>
  <c r="G480" i="13" s="1"/>
  <c r="G480" i="17" a="1"/>
  <c r="G480" i="17" s="1"/>
  <c r="C414" i="17" a="1"/>
  <c r="C414" i="17" s="1"/>
  <c r="C414" i="13" a="1"/>
  <c r="C414" i="13" s="1"/>
  <c r="D414" i="13" a="1"/>
  <c r="D414" i="13" s="1"/>
  <c r="D414" i="17" a="1"/>
  <c r="D414" i="17" s="1"/>
  <c r="E414" i="17" a="1"/>
  <c r="E414" i="17" s="1"/>
  <c r="E414" i="13" a="1"/>
  <c r="E414" i="13" s="1"/>
  <c r="F414" i="17" a="1"/>
  <c r="F414" i="17" s="1"/>
  <c r="F414" i="13" a="1"/>
  <c r="F414" i="13" s="1"/>
  <c r="G414" i="17" a="1"/>
  <c r="G414" i="17" s="1"/>
  <c r="G414" i="13" a="1"/>
  <c r="G414" i="13" s="1"/>
  <c r="C321" i="13" a="1"/>
  <c r="C321" i="13" s="1"/>
  <c r="C321" i="17" a="1"/>
  <c r="C321" i="17" s="1"/>
  <c r="D321" i="17" a="1"/>
  <c r="D321" i="17" s="1"/>
  <c r="D321" i="13" a="1"/>
  <c r="D321" i="13" s="1"/>
  <c r="E321" i="17" a="1"/>
  <c r="E321" i="17" s="1"/>
  <c r="E321" i="13" a="1"/>
  <c r="E321" i="13" s="1"/>
  <c r="F321" i="17" a="1"/>
  <c r="F321" i="17" s="1"/>
  <c r="F321" i="13" a="1"/>
  <c r="F321" i="13" s="1"/>
  <c r="G321" i="13" a="1"/>
  <c r="G321" i="13" s="1"/>
  <c r="G321" i="17" a="1"/>
  <c r="G321" i="17" s="1"/>
  <c r="C434" i="13" a="1"/>
  <c r="C434" i="13" s="1"/>
  <c r="C434" i="17" a="1"/>
  <c r="C434" i="17" s="1"/>
  <c r="D434" i="17" a="1"/>
  <c r="D434" i="17" s="1"/>
  <c r="D434" i="13" a="1"/>
  <c r="D434" i="13" s="1"/>
  <c r="E434" i="17" a="1"/>
  <c r="E434" i="17" s="1"/>
  <c r="E434" i="13" a="1"/>
  <c r="E434" i="13" s="1"/>
  <c r="F434" i="13" a="1"/>
  <c r="F434" i="13" s="1"/>
  <c r="F434" i="17" a="1"/>
  <c r="F434" i="17" s="1"/>
  <c r="G434" i="13" a="1"/>
  <c r="G434" i="13" s="1"/>
  <c r="G434" i="17" a="1"/>
  <c r="G434" i="17" s="1"/>
  <c r="C400" i="13" a="1"/>
  <c r="C400" i="13" s="1"/>
  <c r="C400" i="17" a="1"/>
  <c r="C400" i="17" s="1"/>
  <c r="D400" i="13" a="1"/>
  <c r="D400" i="13" s="1"/>
  <c r="D400" i="17" a="1"/>
  <c r="D400" i="17" s="1"/>
  <c r="E400" i="17" a="1"/>
  <c r="E400" i="17" s="1"/>
  <c r="E400" i="13" a="1"/>
  <c r="E400" i="13" s="1"/>
  <c r="F400" i="17" a="1"/>
  <c r="F400" i="17" s="1"/>
  <c r="G400" i="17" a="1"/>
  <c r="G400" i="17" s="1"/>
  <c r="F400" i="13" a="1"/>
  <c r="F400" i="13" s="1"/>
  <c r="G400" i="13" a="1"/>
  <c r="G400" i="13" s="1"/>
  <c r="C465" i="17" a="1"/>
  <c r="C465" i="17" s="1"/>
  <c r="C465" i="13" a="1"/>
  <c r="C465" i="13" s="1"/>
  <c r="D465" i="17" a="1"/>
  <c r="D465" i="17" s="1"/>
  <c r="D465" i="13" a="1"/>
  <c r="D465" i="13" s="1"/>
  <c r="E465" i="13" a="1"/>
  <c r="E465" i="13" s="1"/>
  <c r="E465" i="17" a="1"/>
  <c r="E465" i="17" s="1"/>
  <c r="F465" i="17" a="1"/>
  <c r="F465" i="17" s="1"/>
  <c r="G465" i="13" a="1"/>
  <c r="G465" i="13" s="1"/>
  <c r="F465" i="13" a="1"/>
  <c r="F465" i="13" s="1"/>
  <c r="G465" i="17" a="1"/>
  <c r="G465" i="17" s="1"/>
  <c r="C503" i="17" a="1"/>
  <c r="C503" i="17" s="1"/>
  <c r="C503" i="13" a="1"/>
  <c r="C503" i="13" s="1"/>
  <c r="D503" i="13" a="1"/>
  <c r="D503" i="13" s="1"/>
  <c r="D503" i="17" a="1"/>
  <c r="D503" i="17" s="1"/>
  <c r="E503" i="17" a="1"/>
  <c r="E503" i="17" s="1"/>
  <c r="E503" i="13" a="1"/>
  <c r="E503" i="13" s="1"/>
  <c r="F503" i="17" a="1"/>
  <c r="F503" i="17" s="1"/>
  <c r="F503" i="13" a="1"/>
  <c r="F503" i="13" s="1"/>
  <c r="G503" i="13" a="1"/>
  <c r="G503" i="13" s="1"/>
  <c r="G503" i="17" a="1"/>
  <c r="G503" i="17" s="1"/>
  <c r="C409" i="13" a="1"/>
  <c r="C409" i="13" s="1"/>
  <c r="C409" i="17" a="1"/>
  <c r="C409" i="17" s="1"/>
  <c r="D409" i="13" a="1"/>
  <c r="D409" i="13" s="1"/>
  <c r="D409" i="17" a="1"/>
  <c r="D409" i="17" s="1"/>
  <c r="E409" i="17" a="1"/>
  <c r="E409" i="17" s="1"/>
  <c r="E409" i="13" a="1"/>
  <c r="E409" i="13" s="1"/>
  <c r="F409" i="17" a="1"/>
  <c r="F409" i="17" s="1"/>
  <c r="F409" i="13" a="1"/>
  <c r="F409" i="13" s="1"/>
  <c r="G409" i="17" a="1"/>
  <c r="G409" i="17" s="1"/>
  <c r="G409" i="13" a="1"/>
  <c r="G409" i="13" s="1"/>
  <c r="C274" i="13" a="1"/>
  <c r="C274" i="13" s="1"/>
  <c r="C274" i="17" a="1"/>
  <c r="C274" i="17" s="1"/>
  <c r="D274" i="13" a="1"/>
  <c r="D274" i="13" s="1"/>
  <c r="D274" i="17" a="1"/>
  <c r="D274" i="17" s="1"/>
  <c r="E274" i="13" a="1"/>
  <c r="E274" i="13" s="1"/>
  <c r="E274" i="17" a="1"/>
  <c r="E274" i="17" s="1"/>
  <c r="F274" i="13" a="1"/>
  <c r="F274" i="13" s="1"/>
  <c r="F274" i="17" a="1"/>
  <c r="F274" i="17" s="1"/>
  <c r="G274" i="17" a="1"/>
  <c r="G274" i="17" s="1"/>
  <c r="G274" i="13" a="1"/>
  <c r="G274" i="13" s="1"/>
  <c r="C352" i="17" a="1"/>
  <c r="C352" i="17" s="1"/>
  <c r="C352" i="13" a="1"/>
  <c r="C352" i="13" s="1"/>
  <c r="D352" i="13" a="1"/>
  <c r="D352" i="13" s="1"/>
  <c r="D352" i="17" a="1"/>
  <c r="D352" i="17" s="1"/>
  <c r="E352" i="13" a="1"/>
  <c r="E352" i="13" s="1"/>
  <c r="E352" i="17" a="1"/>
  <c r="E352" i="17" s="1"/>
  <c r="F352" i="17" a="1"/>
  <c r="F352" i="17" s="1"/>
  <c r="G352" i="17" a="1"/>
  <c r="G352" i="17" s="1"/>
  <c r="F352" i="13" a="1"/>
  <c r="F352" i="13" s="1"/>
  <c r="G352" i="13" a="1"/>
  <c r="G352" i="13" s="1"/>
  <c r="C385" i="13" a="1"/>
  <c r="C385" i="13" s="1"/>
  <c r="C385" i="17" a="1"/>
  <c r="C385" i="17" s="1"/>
  <c r="D385" i="13" a="1"/>
  <c r="D385" i="13" s="1"/>
  <c r="D385" i="17" a="1"/>
  <c r="D385" i="17" s="1"/>
  <c r="E385" i="13" a="1"/>
  <c r="E385" i="13" s="1"/>
  <c r="E385" i="17" a="1"/>
  <c r="E385" i="17" s="1"/>
  <c r="F385" i="13" a="1"/>
  <c r="F385" i="13" s="1"/>
  <c r="F385" i="17" a="1"/>
  <c r="F385" i="17" s="1"/>
  <c r="G385" i="17" a="1"/>
  <c r="G385" i="17" s="1"/>
  <c r="G385" i="13" a="1"/>
  <c r="G385" i="13" s="1"/>
  <c r="C497" i="13" a="1"/>
  <c r="C497" i="13" s="1"/>
  <c r="C497" i="17" a="1"/>
  <c r="C497" i="17" s="1"/>
  <c r="D497" i="13" a="1"/>
  <c r="D497" i="13" s="1"/>
  <c r="D497" i="17" a="1"/>
  <c r="D497" i="17" s="1"/>
  <c r="E497" i="13" a="1"/>
  <c r="E497" i="13" s="1"/>
  <c r="E497" i="17" a="1"/>
  <c r="E497" i="17" s="1"/>
  <c r="F497" i="13" a="1"/>
  <c r="F497" i="13" s="1"/>
  <c r="F497" i="17" a="1"/>
  <c r="F497" i="17" s="1"/>
  <c r="G497" i="17" a="1"/>
  <c r="G497" i="17" s="1"/>
  <c r="G497" i="13" a="1"/>
  <c r="G497" i="13" s="1"/>
  <c r="C474" i="17" a="1"/>
  <c r="C474" i="17" s="1"/>
  <c r="C474" i="13" a="1"/>
  <c r="C474" i="13" s="1"/>
  <c r="D474" i="17" a="1"/>
  <c r="D474" i="17" s="1"/>
  <c r="D474" i="13" a="1"/>
  <c r="D474" i="13" s="1"/>
  <c r="E474" i="13" a="1"/>
  <c r="E474" i="13" s="1"/>
  <c r="E474" i="17" a="1"/>
  <c r="E474" i="17" s="1"/>
  <c r="F474" i="13" a="1"/>
  <c r="F474" i="13" s="1"/>
  <c r="F474" i="17" a="1"/>
  <c r="F474" i="17" s="1"/>
  <c r="G474" i="13" a="1"/>
  <c r="G474" i="13" s="1"/>
  <c r="G474" i="17" a="1"/>
  <c r="G474" i="17" s="1"/>
  <c r="C445" i="13" a="1"/>
  <c r="C445" i="13" s="1"/>
  <c r="C445" i="17" a="1"/>
  <c r="C445" i="17" s="1"/>
  <c r="D445" i="13" a="1"/>
  <c r="D445" i="13" s="1"/>
  <c r="D445" i="17" a="1"/>
  <c r="D445" i="17" s="1"/>
  <c r="E445" i="17" a="1"/>
  <c r="E445" i="17" s="1"/>
  <c r="E445" i="13" a="1"/>
  <c r="E445" i="13" s="1"/>
  <c r="F445" i="17" a="1"/>
  <c r="F445" i="17" s="1"/>
  <c r="F445" i="13" a="1"/>
  <c r="F445" i="13" s="1"/>
  <c r="G445" i="13" a="1"/>
  <c r="G445" i="13" s="1"/>
  <c r="G445" i="17" a="1"/>
  <c r="G445" i="17" s="1"/>
  <c r="C505" i="13" a="1"/>
  <c r="C505" i="13" s="1"/>
  <c r="C505" i="17" a="1"/>
  <c r="C505" i="17" s="1"/>
  <c r="D505" i="13" a="1"/>
  <c r="D505" i="13" s="1"/>
  <c r="D505" i="17" a="1"/>
  <c r="D505" i="17" s="1"/>
  <c r="E505" i="13" a="1"/>
  <c r="E505" i="13" s="1"/>
  <c r="E505" i="17" a="1"/>
  <c r="E505" i="17" s="1"/>
  <c r="F505" i="13" a="1"/>
  <c r="F505" i="13" s="1"/>
  <c r="F505" i="17" a="1"/>
  <c r="F505" i="17" s="1"/>
  <c r="G505" i="17" a="1"/>
  <c r="G505" i="17" s="1"/>
  <c r="G505" i="13" a="1"/>
  <c r="G505" i="13" s="1"/>
  <c r="C441" i="13" a="1"/>
  <c r="C441" i="13" s="1"/>
  <c r="C441" i="17" a="1"/>
  <c r="C441" i="17" s="1"/>
  <c r="D441" i="13" a="1"/>
  <c r="D441" i="13" s="1"/>
  <c r="D441" i="17" a="1"/>
  <c r="D441" i="17" s="1"/>
  <c r="E441" i="13" a="1"/>
  <c r="E441" i="13" s="1"/>
  <c r="E441" i="17" a="1"/>
  <c r="E441" i="17" s="1"/>
  <c r="F441" i="17" a="1"/>
  <c r="F441" i="17" s="1"/>
  <c r="F441" i="13" a="1"/>
  <c r="F441" i="13" s="1"/>
  <c r="G441" i="17" a="1"/>
  <c r="G441" i="17" s="1"/>
  <c r="G441" i="13" a="1"/>
  <c r="G441" i="13" s="1"/>
  <c r="C464" i="13" a="1"/>
  <c r="C464" i="13" s="1"/>
  <c r="C464" i="17" a="1"/>
  <c r="C464" i="17" s="1"/>
  <c r="D464" i="13" a="1"/>
  <c r="D464" i="13" s="1"/>
  <c r="D464" i="17" a="1"/>
  <c r="D464" i="17" s="1"/>
  <c r="E464" i="13" a="1"/>
  <c r="E464" i="13" s="1"/>
  <c r="E464" i="17" a="1"/>
  <c r="E464" i="17" s="1"/>
  <c r="F464" i="13" a="1"/>
  <c r="F464" i="13" s="1"/>
  <c r="F464" i="17" a="1"/>
  <c r="F464" i="17" s="1"/>
  <c r="G464" i="13" a="1"/>
  <c r="G464" i="13" s="1"/>
  <c r="G464" i="17" a="1"/>
  <c r="G464" i="17" s="1"/>
  <c r="C438" i="17" a="1"/>
  <c r="C438" i="17" s="1"/>
  <c r="C438" i="13" a="1"/>
  <c r="C438" i="13" s="1"/>
  <c r="D438" i="13" a="1"/>
  <c r="D438" i="13" s="1"/>
  <c r="D438" i="17" a="1"/>
  <c r="D438" i="17" s="1"/>
  <c r="E438" i="13" a="1"/>
  <c r="E438" i="13" s="1"/>
  <c r="E438" i="17" a="1"/>
  <c r="E438" i="17" s="1"/>
  <c r="F438" i="17" a="1"/>
  <c r="F438" i="17" s="1"/>
  <c r="F438" i="13" a="1"/>
  <c r="F438" i="13" s="1"/>
  <c r="G438" i="17" a="1"/>
  <c r="G438" i="17" s="1"/>
  <c r="G438" i="13" a="1"/>
  <c r="G438" i="13" s="1"/>
  <c r="C509" i="17" a="1"/>
  <c r="C509" i="17" s="1"/>
  <c r="C509" i="13" a="1"/>
  <c r="C509" i="13" s="1"/>
  <c r="D509" i="17" a="1"/>
  <c r="D509" i="17" s="1"/>
  <c r="D509" i="13" a="1"/>
  <c r="D509" i="13" s="1"/>
  <c r="E509" i="17" a="1"/>
  <c r="E509" i="17" s="1"/>
  <c r="E509" i="13" a="1"/>
  <c r="E509" i="13" s="1"/>
  <c r="F509" i="13" a="1"/>
  <c r="F509" i="13" s="1"/>
  <c r="F509" i="17" a="1"/>
  <c r="F509" i="17" s="1"/>
  <c r="G509" i="17" a="1"/>
  <c r="G509" i="17" s="1"/>
  <c r="G509" i="13" a="1"/>
  <c r="G509" i="13" s="1"/>
  <c r="C49" i="9"/>
  <c r="C49" i="18"/>
  <c r="D49" i="9"/>
  <c r="D49" i="18"/>
  <c r="E49" i="18"/>
  <c r="E49" i="9"/>
  <c r="F49" i="9"/>
  <c r="F49" i="18"/>
  <c r="G49" i="9"/>
  <c r="G49" i="18"/>
  <c r="C500" i="13" a="1"/>
  <c r="C500" i="13" s="1"/>
  <c r="C500" i="17" a="1"/>
  <c r="C500" i="17" s="1"/>
  <c r="D500" i="13" a="1"/>
  <c r="D500" i="13" s="1"/>
  <c r="D500" i="17" a="1"/>
  <c r="D500" i="17" s="1"/>
  <c r="E500" i="17" a="1"/>
  <c r="E500" i="17" s="1"/>
  <c r="E500" i="13" a="1"/>
  <c r="E500" i="13" s="1"/>
  <c r="F500" i="13" a="1"/>
  <c r="F500" i="13" s="1"/>
  <c r="F500" i="17" a="1"/>
  <c r="F500" i="17" s="1"/>
  <c r="G500" i="17" a="1"/>
  <c r="G500" i="17" s="1"/>
  <c r="G500" i="13" a="1"/>
  <c r="G500" i="13" s="1"/>
  <c r="C486" i="17" a="1"/>
  <c r="C486" i="17" s="1"/>
  <c r="C486" i="13" a="1"/>
  <c r="C486" i="13" s="1"/>
  <c r="D486" i="13" a="1"/>
  <c r="D486" i="13" s="1"/>
  <c r="D486" i="17" a="1"/>
  <c r="D486" i="17" s="1"/>
  <c r="E486" i="17" a="1"/>
  <c r="E486" i="17" s="1"/>
  <c r="E486" i="13" a="1"/>
  <c r="E486" i="13" s="1"/>
  <c r="F486" i="17" a="1"/>
  <c r="F486" i="17" s="1"/>
  <c r="F486" i="13" a="1"/>
  <c r="F486" i="13" s="1"/>
  <c r="G486" i="17" a="1"/>
  <c r="G486" i="17" s="1"/>
  <c r="G486" i="13" a="1"/>
  <c r="G486" i="13" s="1"/>
  <c r="C496" i="13" a="1"/>
  <c r="C496" i="13" s="1"/>
  <c r="C496" i="17" a="1"/>
  <c r="C496" i="17" s="1"/>
  <c r="D496" i="17" a="1"/>
  <c r="D496" i="17" s="1"/>
  <c r="D496" i="13" a="1"/>
  <c r="D496" i="13" s="1"/>
  <c r="E496" i="17" a="1"/>
  <c r="E496" i="17" s="1"/>
  <c r="E496" i="13" a="1"/>
  <c r="E496" i="13" s="1"/>
  <c r="F496" i="13" a="1"/>
  <c r="F496" i="13" s="1"/>
  <c r="F496" i="17" a="1"/>
  <c r="F496" i="17" s="1"/>
  <c r="G496" i="13" a="1"/>
  <c r="G496" i="13" s="1"/>
  <c r="G496" i="17" a="1"/>
  <c r="G496" i="17" s="1"/>
  <c r="C467" i="17" a="1"/>
  <c r="C467" i="17" s="1"/>
  <c r="C467" i="13" a="1"/>
  <c r="C467" i="13" s="1"/>
  <c r="D467" i="13" a="1"/>
  <c r="D467" i="13" s="1"/>
  <c r="D467" i="17" a="1"/>
  <c r="D467" i="17" s="1"/>
  <c r="E467" i="17" a="1"/>
  <c r="E467" i="17" s="1"/>
  <c r="E467" i="13" a="1"/>
  <c r="E467" i="13" s="1"/>
  <c r="F467" i="13" a="1"/>
  <c r="F467" i="13" s="1"/>
  <c r="F467" i="17" a="1"/>
  <c r="F467" i="17" s="1"/>
  <c r="G467" i="17" a="1"/>
  <c r="G467" i="17" s="1"/>
  <c r="G467" i="13" a="1"/>
  <c r="G467" i="13" s="1"/>
  <c r="C433" i="13" a="1"/>
  <c r="C433" i="13" s="1"/>
  <c r="C433" i="17" a="1"/>
  <c r="C433" i="17" s="1"/>
  <c r="D433" i="17" a="1"/>
  <c r="D433" i="17" s="1"/>
  <c r="D433" i="13" a="1"/>
  <c r="D433" i="13" s="1"/>
  <c r="E433" i="13" a="1"/>
  <c r="E433" i="13" s="1"/>
  <c r="E433" i="17" a="1"/>
  <c r="E433" i="17" s="1"/>
  <c r="F433" i="13" a="1"/>
  <c r="F433" i="13" s="1"/>
  <c r="G433" i="13" a="1"/>
  <c r="G433" i="13" s="1"/>
  <c r="F433" i="17" a="1"/>
  <c r="F433" i="17" s="1"/>
  <c r="G433" i="17" a="1"/>
  <c r="G433" i="17" s="1"/>
  <c r="C355" i="13" a="1"/>
  <c r="C355" i="13" s="1"/>
  <c r="C355" i="17" a="1"/>
  <c r="C355" i="17" s="1"/>
  <c r="D355" i="13" a="1"/>
  <c r="D355" i="13" s="1"/>
  <c r="D355" i="17" a="1"/>
  <c r="D355" i="17" s="1"/>
  <c r="E355" i="13" a="1"/>
  <c r="E355" i="13" s="1"/>
  <c r="E355" i="17" a="1"/>
  <c r="E355" i="17" s="1"/>
  <c r="F355" i="13" a="1"/>
  <c r="F355" i="13" s="1"/>
  <c r="G355" i="17" a="1"/>
  <c r="G355" i="17" s="1"/>
  <c r="F355" i="17" a="1"/>
  <c r="F355" i="17" s="1"/>
  <c r="G355" i="13" a="1"/>
  <c r="G355" i="13" s="1"/>
  <c r="C510" i="17" a="1"/>
  <c r="C510" i="17" s="1"/>
  <c r="C510" i="13" a="1"/>
  <c r="C510" i="13" s="1"/>
  <c r="D510" i="17" a="1"/>
  <c r="D510" i="17" s="1"/>
  <c r="D510" i="13" a="1"/>
  <c r="D510" i="13" s="1"/>
  <c r="E510" i="17" a="1"/>
  <c r="E510" i="17" s="1"/>
  <c r="E510" i="13" a="1"/>
  <c r="E510" i="13" s="1"/>
  <c r="F510" i="13" a="1"/>
  <c r="F510" i="13" s="1"/>
  <c r="F510" i="17" a="1"/>
  <c r="F510" i="17" s="1"/>
  <c r="G510" i="13" a="1"/>
  <c r="G510" i="13" s="1"/>
  <c r="G510" i="17" a="1"/>
  <c r="G510" i="17" s="1"/>
  <c r="C288" i="17" a="1"/>
  <c r="C288" i="17" s="1"/>
  <c r="C288" i="13" a="1"/>
  <c r="C288" i="13" s="1"/>
  <c r="D288" i="17" a="1"/>
  <c r="D288" i="17" s="1"/>
  <c r="D288" i="13" a="1"/>
  <c r="D288" i="13" s="1"/>
  <c r="E288" i="13" a="1"/>
  <c r="E288" i="13" s="1"/>
  <c r="E288" i="17" a="1"/>
  <c r="E288" i="17" s="1"/>
  <c r="F288" i="17" a="1"/>
  <c r="F288" i="17" s="1"/>
  <c r="F288" i="13" a="1"/>
  <c r="F288" i="13" s="1"/>
  <c r="G288" i="17" a="1"/>
  <c r="G288" i="17" s="1"/>
  <c r="G288" i="13" a="1"/>
  <c r="G288" i="13" s="1"/>
  <c r="C430" i="13" a="1"/>
  <c r="C430" i="13" s="1"/>
  <c r="C430" i="17" a="1"/>
  <c r="C430" i="17" s="1"/>
  <c r="D430" i="17" a="1"/>
  <c r="D430" i="17" s="1"/>
  <c r="D430" i="13" a="1"/>
  <c r="D430" i="13" s="1"/>
  <c r="E430" i="17" a="1"/>
  <c r="E430" i="17" s="1"/>
  <c r="E430" i="13" a="1"/>
  <c r="E430" i="13" s="1"/>
  <c r="F430" i="17" a="1"/>
  <c r="F430" i="17" s="1"/>
  <c r="F430" i="13" a="1"/>
  <c r="F430" i="13" s="1"/>
  <c r="G430" i="13" a="1"/>
  <c r="G430" i="13" s="1"/>
  <c r="G430" i="17" a="1"/>
  <c r="G430" i="17" s="1"/>
  <c r="C443" i="17" a="1"/>
  <c r="C443" i="17" s="1"/>
  <c r="C443" i="13" a="1"/>
  <c r="C443" i="13" s="1"/>
  <c r="D443" i="17" a="1"/>
  <c r="D443" i="17" s="1"/>
  <c r="D443" i="13" a="1"/>
  <c r="D443" i="13" s="1"/>
  <c r="E443" i="13" a="1"/>
  <c r="E443" i="13" s="1"/>
  <c r="E443" i="17" a="1"/>
  <c r="E443" i="17" s="1"/>
  <c r="F443" i="13" a="1"/>
  <c r="F443" i="13" s="1"/>
  <c r="F443" i="17" a="1"/>
  <c r="F443" i="17" s="1"/>
  <c r="G443" i="17" a="1"/>
  <c r="G443" i="17" s="1"/>
  <c r="G443" i="13" a="1"/>
  <c r="G443" i="13" s="1"/>
  <c r="C351" i="17" a="1"/>
  <c r="C351" i="17" s="1"/>
  <c r="C351" i="13" a="1"/>
  <c r="C351" i="13" s="1"/>
  <c r="D351" i="13" a="1"/>
  <c r="D351" i="13" s="1"/>
  <c r="D351" i="17" a="1"/>
  <c r="D351" i="17" s="1"/>
  <c r="E351" i="13" a="1"/>
  <c r="E351" i="13" s="1"/>
  <c r="E351" i="17" a="1"/>
  <c r="E351" i="17" s="1"/>
  <c r="F351" i="13" a="1"/>
  <c r="F351" i="13" s="1"/>
  <c r="F351" i="17" a="1"/>
  <c r="F351" i="17" s="1"/>
  <c r="G351" i="17" a="1"/>
  <c r="G351" i="17" s="1"/>
  <c r="G351" i="13" a="1"/>
  <c r="G351" i="13" s="1"/>
  <c r="C289" i="13" a="1"/>
  <c r="C289" i="13" s="1"/>
  <c r="C289" i="17" a="1"/>
  <c r="C289" i="17" s="1"/>
  <c r="D289" i="13" a="1"/>
  <c r="D289" i="13" s="1"/>
  <c r="D289" i="17" a="1"/>
  <c r="D289" i="17" s="1"/>
  <c r="E289" i="17" a="1"/>
  <c r="E289" i="17" s="1"/>
  <c r="E289" i="13" a="1"/>
  <c r="E289" i="13" s="1"/>
  <c r="F289" i="13" a="1"/>
  <c r="F289" i="13" s="1"/>
  <c r="F289" i="17" a="1"/>
  <c r="F289" i="17" s="1"/>
  <c r="G289" i="13" a="1"/>
  <c r="G289" i="13" s="1"/>
  <c r="G289" i="17" a="1"/>
  <c r="G289" i="17" s="1"/>
  <c r="C306" i="17" a="1"/>
  <c r="C306" i="17" s="1"/>
  <c r="C306" i="13" a="1"/>
  <c r="C306" i="13" s="1"/>
  <c r="D306" i="13" a="1"/>
  <c r="D306" i="13" s="1"/>
  <c r="D306" i="17" a="1"/>
  <c r="D306" i="17" s="1"/>
  <c r="E306" i="13" a="1"/>
  <c r="E306" i="13" s="1"/>
  <c r="E306" i="17" a="1"/>
  <c r="E306" i="17" s="1"/>
  <c r="F306" i="13" a="1"/>
  <c r="F306" i="13" s="1"/>
  <c r="F306" i="17" a="1"/>
  <c r="F306" i="17" s="1"/>
  <c r="G306" i="17" a="1"/>
  <c r="G306" i="17" s="1"/>
  <c r="G306" i="13" a="1"/>
  <c r="G306" i="13" s="1"/>
  <c r="C353" i="17" a="1"/>
  <c r="C353" i="17" s="1"/>
  <c r="C353" i="13" a="1"/>
  <c r="C353" i="13" s="1"/>
  <c r="D353" i="13" a="1"/>
  <c r="D353" i="13" s="1"/>
  <c r="D353" i="17" a="1"/>
  <c r="D353" i="17" s="1"/>
  <c r="E353" i="13" a="1"/>
  <c r="E353" i="13" s="1"/>
  <c r="E353" i="17" a="1"/>
  <c r="E353" i="17" s="1"/>
  <c r="F353" i="17" a="1"/>
  <c r="F353" i="17" s="1"/>
  <c r="F353" i="13" a="1"/>
  <c r="F353" i="13" s="1"/>
  <c r="G353" i="13" a="1"/>
  <c r="G353" i="13" s="1"/>
  <c r="G353" i="17" a="1"/>
  <c r="G353" i="17" s="1"/>
  <c r="C340" i="17" a="1"/>
  <c r="C340" i="17" s="1"/>
  <c r="C340" i="13" a="1"/>
  <c r="C340" i="13" s="1"/>
  <c r="D340" i="13" a="1"/>
  <c r="D340" i="13" s="1"/>
  <c r="D340" i="17" a="1"/>
  <c r="D340" i="17" s="1"/>
  <c r="E340" i="13" a="1"/>
  <c r="E340" i="13" s="1"/>
  <c r="E340" i="17" a="1"/>
  <c r="E340" i="17" s="1"/>
  <c r="F340" i="13" a="1"/>
  <c r="F340" i="13" s="1"/>
  <c r="F340" i="17" a="1"/>
  <c r="F340" i="17" s="1"/>
  <c r="G340" i="13" a="1"/>
  <c r="G340" i="13" s="1"/>
  <c r="G340" i="17" a="1"/>
  <c r="G340" i="17" s="1"/>
  <c r="C407" i="13" a="1"/>
  <c r="C407" i="13" s="1"/>
  <c r="C407" i="17" a="1"/>
  <c r="C407" i="17" s="1"/>
  <c r="D407" i="17" a="1"/>
  <c r="D407" i="17" s="1"/>
  <c r="D407" i="13" a="1"/>
  <c r="D407" i="13" s="1"/>
  <c r="E407" i="17" a="1"/>
  <c r="E407" i="17" s="1"/>
  <c r="E407" i="13" a="1"/>
  <c r="E407" i="13" s="1"/>
  <c r="F407" i="13" a="1"/>
  <c r="F407" i="13" s="1"/>
  <c r="F407" i="17" a="1"/>
  <c r="F407" i="17" s="1"/>
  <c r="G407" i="17" a="1"/>
  <c r="G407" i="17" s="1"/>
  <c r="G407" i="13" a="1"/>
  <c r="G407" i="13" s="1"/>
  <c r="C394" i="13" a="1"/>
  <c r="C394" i="13" s="1"/>
  <c r="C394" i="17" a="1"/>
  <c r="C394" i="17" s="1"/>
  <c r="D394" i="17" a="1"/>
  <c r="D394" i="17" s="1"/>
  <c r="D394" i="13" a="1"/>
  <c r="D394" i="13" s="1"/>
  <c r="E394" i="13" a="1"/>
  <c r="E394" i="13" s="1"/>
  <c r="E394" i="17" a="1"/>
  <c r="E394" i="17" s="1"/>
  <c r="F394" i="13" a="1"/>
  <c r="F394" i="13" s="1"/>
  <c r="F394" i="17" a="1"/>
  <c r="F394" i="17" s="1"/>
  <c r="G394" i="13" a="1"/>
  <c r="G394" i="13" s="1"/>
  <c r="G394" i="17" a="1"/>
  <c r="G394" i="17" s="1"/>
  <c r="C65" i="18"/>
  <c r="C65" i="9"/>
  <c r="D65" i="18"/>
  <c r="D65" i="9"/>
  <c r="E65" i="18"/>
  <c r="E65" i="9"/>
  <c r="G65" i="18"/>
  <c r="G65" i="9"/>
  <c r="F65" i="18"/>
  <c r="F65" i="9"/>
  <c r="C64" i="9"/>
  <c r="C64" i="18"/>
  <c r="D64" i="18"/>
  <c r="D64" i="9"/>
  <c r="E64" i="18"/>
  <c r="E64" i="9"/>
  <c r="F64" i="9"/>
  <c r="G64" i="18"/>
  <c r="G64" i="9"/>
  <c r="F64" i="18"/>
  <c r="C332" i="13" a="1"/>
  <c r="C332" i="13" s="1"/>
  <c r="C332" i="17" a="1"/>
  <c r="C332" i="17" s="1"/>
  <c r="D332" i="17" a="1"/>
  <c r="D332" i="17" s="1"/>
  <c r="D332" i="13" a="1"/>
  <c r="D332" i="13" s="1"/>
  <c r="E332" i="17" a="1"/>
  <c r="E332" i="17" s="1"/>
  <c r="E332" i="13" a="1"/>
  <c r="E332" i="13" s="1"/>
  <c r="F332" i="17" a="1"/>
  <c r="F332" i="17" s="1"/>
  <c r="F332" i="13" a="1"/>
  <c r="F332" i="13" s="1"/>
  <c r="G332" i="13" a="1"/>
  <c r="G332" i="13" s="1"/>
  <c r="G332" i="17" a="1"/>
  <c r="G332" i="17" s="1"/>
  <c r="C444" i="17" a="1"/>
  <c r="C444" i="17" s="1"/>
  <c r="C444" i="13" a="1"/>
  <c r="C444" i="13" s="1"/>
  <c r="D444" i="17" a="1"/>
  <c r="D444" i="17" s="1"/>
  <c r="D444" i="13" a="1"/>
  <c r="D444" i="13" s="1"/>
  <c r="E444" i="13" a="1"/>
  <c r="E444" i="13" s="1"/>
  <c r="E444" i="17" a="1"/>
  <c r="E444" i="17" s="1"/>
  <c r="F444" i="17" a="1"/>
  <c r="F444" i="17" s="1"/>
  <c r="F444" i="13" a="1"/>
  <c r="F444" i="13" s="1"/>
  <c r="G444" i="13" a="1"/>
  <c r="G444" i="13" s="1"/>
  <c r="G444" i="17" a="1"/>
  <c r="G444" i="17" s="1"/>
  <c r="C347" i="17" a="1"/>
  <c r="C347" i="17" s="1"/>
  <c r="C347" i="13" a="1"/>
  <c r="C347" i="13" s="1"/>
  <c r="D347" i="13" a="1"/>
  <c r="D347" i="13" s="1"/>
  <c r="D347" i="17" a="1"/>
  <c r="D347" i="17" s="1"/>
  <c r="E347" i="17" a="1"/>
  <c r="E347" i="17" s="1"/>
  <c r="E347" i="13" a="1"/>
  <c r="E347" i="13" s="1"/>
  <c r="F347" i="13" a="1"/>
  <c r="F347" i="13" s="1"/>
  <c r="F347" i="17" a="1"/>
  <c r="F347" i="17" s="1"/>
  <c r="G347" i="13" a="1"/>
  <c r="G347" i="13" s="1"/>
  <c r="G347" i="17" a="1"/>
  <c r="G347" i="17" s="1"/>
  <c r="C58" i="18"/>
  <c r="C58" i="9"/>
  <c r="D58" i="18"/>
  <c r="D58" i="9"/>
  <c r="E58" i="9"/>
  <c r="E58" i="18"/>
  <c r="F58" i="9"/>
  <c r="G58" i="18"/>
  <c r="F58" i="18"/>
  <c r="G58" i="9"/>
  <c r="C271" i="13" a="1"/>
  <c r="C271" i="13" s="1"/>
  <c r="C271" i="17" a="1"/>
  <c r="C271" i="17" s="1"/>
  <c r="D271" i="13" a="1"/>
  <c r="D271" i="13" s="1"/>
  <c r="D271" i="17" a="1"/>
  <c r="D271" i="17" s="1"/>
  <c r="E271" i="13" a="1"/>
  <c r="E271" i="13" s="1"/>
  <c r="E271" i="17" a="1"/>
  <c r="E271" i="17" s="1"/>
  <c r="F271" i="17" a="1"/>
  <c r="F271" i="17" s="1"/>
  <c r="F271" i="13" a="1"/>
  <c r="F271" i="13" s="1"/>
  <c r="G271" i="17" a="1"/>
  <c r="G271" i="17" s="1"/>
  <c r="G271" i="13" a="1"/>
  <c r="G271" i="13" s="1"/>
  <c r="C468" i="17" a="1"/>
  <c r="C468" i="17" s="1"/>
  <c r="C468" i="13" a="1"/>
  <c r="C468" i="13" s="1"/>
  <c r="D468" i="17" a="1"/>
  <c r="D468" i="17" s="1"/>
  <c r="D468" i="13" a="1"/>
  <c r="D468" i="13" s="1"/>
  <c r="E468" i="13" a="1"/>
  <c r="E468" i="13" s="1"/>
  <c r="E468" i="17" a="1"/>
  <c r="E468" i="17" s="1"/>
  <c r="F468" i="17" a="1"/>
  <c r="F468" i="17" s="1"/>
  <c r="F468" i="13" a="1"/>
  <c r="F468" i="13" s="1"/>
  <c r="G468" i="13" a="1"/>
  <c r="G468" i="13" s="1"/>
  <c r="G468" i="17" a="1"/>
  <c r="G468" i="17" s="1"/>
  <c r="C284" i="17" a="1"/>
  <c r="C284" i="17" s="1"/>
  <c r="C284" i="13" a="1"/>
  <c r="C284" i="13" s="1"/>
  <c r="D284" i="13" a="1"/>
  <c r="D284" i="13" s="1"/>
  <c r="D284" i="17" a="1"/>
  <c r="D284" i="17" s="1"/>
  <c r="E284" i="13" a="1"/>
  <c r="E284" i="13" s="1"/>
  <c r="E284" i="17" a="1"/>
  <c r="E284" i="17" s="1"/>
  <c r="F284" i="13" a="1"/>
  <c r="F284" i="13" s="1"/>
  <c r="F284" i="17" a="1"/>
  <c r="F284" i="17" s="1"/>
  <c r="G284" i="13" a="1"/>
  <c r="G284" i="13" s="1"/>
  <c r="G284" i="17" a="1"/>
  <c r="G284" i="17" s="1"/>
  <c r="C331" i="17" a="1"/>
  <c r="C331" i="17" s="1"/>
  <c r="C331" i="13" a="1"/>
  <c r="C331" i="13" s="1"/>
  <c r="D331" i="17" a="1"/>
  <c r="D331" i="17" s="1"/>
  <c r="D331" i="13" a="1"/>
  <c r="D331" i="13" s="1"/>
  <c r="E331" i="17" a="1"/>
  <c r="E331" i="17" s="1"/>
  <c r="E331" i="13" a="1"/>
  <c r="E331" i="13" s="1"/>
  <c r="F331" i="17" a="1"/>
  <c r="F331" i="17" s="1"/>
  <c r="F331" i="13" a="1"/>
  <c r="F331" i="13" s="1"/>
  <c r="G331" i="13" a="1"/>
  <c r="G331" i="13" s="1"/>
  <c r="G331" i="17" a="1"/>
  <c r="G331" i="17" s="1"/>
  <c r="C426" i="13" a="1"/>
  <c r="C426" i="13" s="1"/>
  <c r="C426" i="17" a="1"/>
  <c r="C426" i="17" s="1"/>
  <c r="D426" i="13" a="1"/>
  <c r="D426" i="13" s="1"/>
  <c r="D426" i="17" a="1"/>
  <c r="D426" i="17" s="1"/>
  <c r="E426" i="17" a="1"/>
  <c r="E426" i="17" s="1"/>
  <c r="E426" i="13" a="1"/>
  <c r="E426" i="13" s="1"/>
  <c r="F426" i="13" a="1"/>
  <c r="F426" i="13" s="1"/>
  <c r="F426" i="17" a="1"/>
  <c r="F426" i="17" s="1"/>
  <c r="G426" i="17" a="1"/>
  <c r="G426" i="17" s="1"/>
  <c r="G426" i="13" a="1"/>
  <c r="G426" i="13" s="1"/>
  <c r="C319" i="13" a="1"/>
  <c r="C319" i="13" s="1"/>
  <c r="C319" i="17" a="1"/>
  <c r="C319" i="17" s="1"/>
  <c r="D319" i="13" a="1"/>
  <c r="D319" i="13" s="1"/>
  <c r="D319" i="17" a="1"/>
  <c r="D319" i="17" s="1"/>
  <c r="E319" i="17" a="1"/>
  <c r="E319" i="17" s="1"/>
  <c r="E319" i="13" a="1"/>
  <c r="E319" i="13" s="1"/>
  <c r="F319" i="13" a="1"/>
  <c r="F319" i="13" s="1"/>
  <c r="F319" i="17" a="1"/>
  <c r="F319" i="17" s="1"/>
  <c r="G319" i="17" a="1"/>
  <c r="G319" i="17" s="1"/>
  <c r="G319" i="13" a="1"/>
  <c r="G319" i="13" s="1"/>
  <c r="C299" i="13" a="1"/>
  <c r="C299" i="13" s="1"/>
  <c r="C299" i="17" a="1"/>
  <c r="C299" i="17" s="1"/>
  <c r="D299" i="13" a="1"/>
  <c r="D299" i="13" s="1"/>
  <c r="D299" i="17" a="1"/>
  <c r="D299" i="17" s="1"/>
  <c r="E299" i="17" a="1"/>
  <c r="E299" i="17" s="1"/>
  <c r="E299" i="13" a="1"/>
  <c r="E299" i="13" s="1"/>
  <c r="F299" i="17" a="1"/>
  <c r="F299" i="17" s="1"/>
  <c r="F299" i="13" a="1"/>
  <c r="F299" i="13" s="1"/>
  <c r="G299" i="13" a="1"/>
  <c r="G299" i="13" s="1"/>
  <c r="G299" i="17" a="1"/>
  <c r="G299" i="17" s="1"/>
  <c r="C343" i="17" a="1"/>
  <c r="C343" i="17" s="1"/>
  <c r="C343" i="13" a="1"/>
  <c r="C343" i="13" s="1"/>
  <c r="D343" i="17" a="1"/>
  <c r="D343" i="17" s="1"/>
  <c r="D343" i="13" a="1"/>
  <c r="D343" i="13" s="1"/>
  <c r="E343" i="13" a="1"/>
  <c r="E343" i="13" s="1"/>
  <c r="E343" i="17" a="1"/>
  <c r="E343" i="17" s="1"/>
  <c r="F343" i="13" a="1"/>
  <c r="F343" i="13" s="1"/>
  <c r="F343" i="17" a="1"/>
  <c r="F343" i="17" s="1"/>
  <c r="G343" i="13" a="1"/>
  <c r="G343" i="13" s="1"/>
  <c r="G343" i="17" a="1"/>
  <c r="G343" i="17" s="1"/>
  <c r="C477" i="17" a="1"/>
  <c r="C477" i="17" s="1"/>
  <c r="C477" i="13" a="1"/>
  <c r="C477" i="13" s="1"/>
  <c r="D477" i="17" a="1"/>
  <c r="D477" i="17" s="1"/>
  <c r="D477" i="13" a="1"/>
  <c r="D477" i="13" s="1"/>
  <c r="E477" i="17" a="1"/>
  <c r="E477" i="17" s="1"/>
  <c r="E477" i="13" a="1"/>
  <c r="E477" i="13" s="1"/>
  <c r="F477" i="17" a="1"/>
  <c r="F477" i="17" s="1"/>
  <c r="G477" i="17" a="1"/>
  <c r="G477" i="17" s="1"/>
  <c r="G477" i="13" a="1"/>
  <c r="G477" i="13" s="1"/>
  <c r="F477" i="13" a="1"/>
  <c r="F477" i="13" s="1"/>
  <c r="C335" i="13" a="1"/>
  <c r="C335" i="13" s="1"/>
  <c r="C335" i="17" a="1"/>
  <c r="C335" i="17" s="1"/>
  <c r="D335" i="13" a="1"/>
  <c r="D335" i="13" s="1"/>
  <c r="D335" i="17" a="1"/>
  <c r="D335" i="17" s="1"/>
  <c r="E335" i="17" a="1"/>
  <c r="E335" i="17" s="1"/>
  <c r="E335" i="13" a="1"/>
  <c r="E335" i="13" s="1"/>
  <c r="F335" i="13" a="1"/>
  <c r="F335" i="13" s="1"/>
  <c r="F335" i="17" a="1"/>
  <c r="F335" i="17" s="1"/>
  <c r="G335" i="13" a="1"/>
  <c r="G335" i="13" s="1"/>
  <c r="G335" i="17" a="1"/>
  <c r="G335" i="17" s="1"/>
  <c r="C359" i="17" a="1"/>
  <c r="C359" i="17" s="1"/>
  <c r="C359" i="13" a="1"/>
  <c r="C359" i="13" s="1"/>
  <c r="D359" i="13" a="1"/>
  <c r="D359" i="13" s="1"/>
  <c r="D359" i="17" a="1"/>
  <c r="D359" i="17" s="1"/>
  <c r="E359" i="17" a="1"/>
  <c r="E359" i="17" s="1"/>
  <c r="E359" i="13" a="1"/>
  <c r="E359" i="13" s="1"/>
  <c r="F359" i="13" a="1"/>
  <c r="F359" i="13" s="1"/>
  <c r="F359" i="17" a="1"/>
  <c r="F359" i="17" s="1"/>
  <c r="G359" i="17" a="1"/>
  <c r="G359" i="17" s="1"/>
  <c r="G359" i="13" a="1"/>
  <c r="G359" i="13" s="1"/>
  <c r="C324" i="13" a="1"/>
  <c r="C324" i="13" s="1"/>
  <c r="C324" i="17" a="1"/>
  <c r="C324" i="17" s="1"/>
  <c r="D324" i="17" a="1"/>
  <c r="D324" i="17" s="1"/>
  <c r="D324" i="13" a="1"/>
  <c r="D324" i="13" s="1"/>
  <c r="E324" i="13" a="1"/>
  <c r="E324" i="13" s="1"/>
  <c r="E324" i="17" a="1"/>
  <c r="E324" i="17" s="1"/>
  <c r="F324" i="13" a="1"/>
  <c r="F324" i="13" s="1"/>
  <c r="F324" i="17" a="1"/>
  <c r="F324" i="17" s="1"/>
  <c r="G324" i="17" a="1"/>
  <c r="G324" i="17" s="1"/>
  <c r="G324" i="13" a="1"/>
  <c r="G324" i="13" s="1"/>
  <c r="C401" i="13" a="1"/>
  <c r="C401" i="13" s="1"/>
  <c r="C401" i="17" a="1"/>
  <c r="C401" i="17" s="1"/>
  <c r="D401" i="13" a="1"/>
  <c r="D401" i="13" s="1"/>
  <c r="D401" i="17" a="1"/>
  <c r="D401" i="17" s="1"/>
  <c r="E401" i="17" a="1"/>
  <c r="E401" i="17" s="1"/>
  <c r="E401" i="13" a="1"/>
  <c r="E401" i="13" s="1"/>
  <c r="F401" i="17" a="1"/>
  <c r="F401" i="17" s="1"/>
  <c r="F401" i="13" a="1"/>
  <c r="F401" i="13" s="1"/>
  <c r="G401" i="13" a="1"/>
  <c r="G401" i="13" s="1"/>
  <c r="G401" i="17" a="1"/>
  <c r="G401" i="17" s="1"/>
  <c r="C277" i="13" a="1"/>
  <c r="C277" i="13" s="1"/>
  <c r="C277" i="17" a="1"/>
  <c r="C277" i="17" s="1"/>
  <c r="D277" i="17" a="1"/>
  <c r="D277" i="17" s="1"/>
  <c r="D277" i="13" a="1"/>
  <c r="D277" i="13" s="1"/>
  <c r="E277" i="13" a="1"/>
  <c r="E277" i="13" s="1"/>
  <c r="E277" i="17" a="1"/>
  <c r="E277" i="17" s="1"/>
  <c r="F277" i="13" a="1"/>
  <c r="F277" i="13" s="1"/>
  <c r="F277" i="17" a="1"/>
  <c r="F277" i="17" s="1"/>
  <c r="G277" i="13" a="1"/>
  <c r="G277" i="13" s="1"/>
  <c r="G277" i="17" a="1"/>
  <c r="G277" i="17" s="1"/>
  <c r="C363" i="17" a="1"/>
  <c r="C363" i="17" s="1"/>
  <c r="C363" i="13" a="1"/>
  <c r="C363" i="13" s="1"/>
  <c r="D363" i="17" a="1"/>
  <c r="D363" i="17" s="1"/>
  <c r="D363" i="13" a="1"/>
  <c r="D363" i="13" s="1"/>
  <c r="E363" i="17" a="1"/>
  <c r="E363" i="17" s="1"/>
  <c r="E363" i="13" a="1"/>
  <c r="E363" i="13" s="1"/>
  <c r="F363" i="13" a="1"/>
  <c r="F363" i="13" s="1"/>
  <c r="F363" i="17" a="1"/>
  <c r="F363" i="17" s="1"/>
  <c r="G363" i="17" a="1"/>
  <c r="G363" i="17" s="1"/>
  <c r="G363" i="13" a="1"/>
  <c r="G363" i="13" s="1"/>
  <c r="C412" i="17" a="1"/>
  <c r="C412" i="17" s="1"/>
  <c r="C412" i="13" a="1"/>
  <c r="C412" i="13" s="1"/>
  <c r="D412" i="13" a="1"/>
  <c r="D412" i="13" s="1"/>
  <c r="D412" i="17" a="1"/>
  <c r="D412" i="17" s="1"/>
  <c r="E412" i="17" a="1"/>
  <c r="E412" i="17" s="1"/>
  <c r="E412" i="13" a="1"/>
  <c r="E412" i="13" s="1"/>
  <c r="F412" i="17" a="1"/>
  <c r="F412" i="17" s="1"/>
  <c r="F412" i="13" a="1"/>
  <c r="F412" i="13" s="1"/>
  <c r="G412" i="13" a="1"/>
  <c r="G412" i="13" s="1"/>
  <c r="G412" i="17" a="1"/>
  <c r="G412" i="17" s="1"/>
  <c r="C291" i="17" a="1"/>
  <c r="C291" i="17" s="1"/>
  <c r="C291" i="13" a="1"/>
  <c r="C291" i="13" s="1"/>
  <c r="D291" i="17" a="1"/>
  <c r="D291" i="17" s="1"/>
  <c r="D291" i="13" a="1"/>
  <c r="D291" i="13" s="1"/>
  <c r="E291" i="17" a="1"/>
  <c r="E291" i="17" s="1"/>
  <c r="E291" i="13" a="1"/>
  <c r="E291" i="13" s="1"/>
  <c r="F291" i="13" a="1"/>
  <c r="F291" i="13" s="1"/>
  <c r="G291" i="17" a="1"/>
  <c r="G291" i="17" s="1"/>
  <c r="G291" i="13" a="1"/>
  <c r="G291" i="13" s="1"/>
  <c r="F291" i="17" a="1"/>
  <c r="F291" i="17" s="1"/>
  <c r="C62" i="9"/>
  <c r="C62" i="18"/>
  <c r="D62" i="18"/>
  <c r="D62" i="9"/>
  <c r="E62" i="18"/>
  <c r="E62" i="9"/>
  <c r="G62" i="9"/>
  <c r="G62" i="18"/>
  <c r="F62" i="9"/>
  <c r="F62" i="18"/>
  <c r="C367" i="17" a="1"/>
  <c r="C367" i="17" s="1"/>
  <c r="C367" i="13" a="1"/>
  <c r="C367" i="13" s="1"/>
  <c r="D367" i="17" a="1"/>
  <c r="D367" i="17" s="1"/>
  <c r="D367" i="13" a="1"/>
  <c r="D367" i="13" s="1"/>
  <c r="E367" i="13" a="1"/>
  <c r="E367" i="13" s="1"/>
  <c r="E367" i="17" a="1"/>
  <c r="E367" i="17" s="1"/>
  <c r="F367" i="17" a="1"/>
  <c r="F367" i="17" s="1"/>
  <c r="F367" i="13" a="1"/>
  <c r="F367" i="13" s="1"/>
  <c r="G367" i="17" a="1"/>
  <c r="G367" i="17" s="1"/>
  <c r="G367" i="13" a="1"/>
  <c r="G367" i="13" s="1"/>
  <c r="C360" i="17" a="1"/>
  <c r="C360" i="17" s="1"/>
  <c r="C360" i="13" a="1"/>
  <c r="C360" i="13" s="1"/>
  <c r="D360" i="17" a="1"/>
  <c r="D360" i="17" s="1"/>
  <c r="D360" i="13" a="1"/>
  <c r="D360" i="13" s="1"/>
  <c r="E360" i="13" a="1"/>
  <c r="E360" i="13" s="1"/>
  <c r="E360" i="17" a="1"/>
  <c r="E360" i="17" s="1"/>
  <c r="F360" i="17" a="1"/>
  <c r="F360" i="17" s="1"/>
  <c r="F360" i="13" a="1"/>
  <c r="F360" i="13" s="1"/>
  <c r="G360" i="17" a="1"/>
  <c r="G360" i="17" s="1"/>
  <c r="G360" i="13" a="1"/>
  <c r="G360" i="13" s="1"/>
  <c r="C386" i="13" a="1"/>
  <c r="C386" i="13" s="1"/>
  <c r="C386" i="17" a="1"/>
  <c r="C386" i="17" s="1"/>
  <c r="D386" i="17" a="1"/>
  <c r="D386" i="17" s="1"/>
  <c r="D386" i="13" a="1"/>
  <c r="D386" i="13" s="1"/>
  <c r="E386" i="17" a="1"/>
  <c r="E386" i="17" s="1"/>
  <c r="E386" i="13" a="1"/>
  <c r="E386" i="13" s="1"/>
  <c r="F386" i="17" a="1"/>
  <c r="F386" i="17" s="1"/>
  <c r="G386" i="13" a="1"/>
  <c r="G386" i="13" s="1"/>
  <c r="F386" i="13" a="1"/>
  <c r="F386" i="13" s="1"/>
  <c r="G386" i="17" a="1"/>
  <c r="G386" i="17" s="1"/>
  <c r="C376" i="17" a="1"/>
  <c r="C376" i="17" s="1"/>
  <c r="C376" i="13" a="1"/>
  <c r="C376" i="13" s="1"/>
  <c r="D376" i="13" a="1"/>
  <c r="D376" i="13" s="1"/>
  <c r="D376" i="17" a="1"/>
  <c r="D376" i="17" s="1"/>
  <c r="E376" i="17" a="1"/>
  <c r="E376" i="17" s="1"/>
  <c r="E376" i="13" a="1"/>
  <c r="E376" i="13" s="1"/>
  <c r="F376" i="13" a="1"/>
  <c r="F376" i="13" s="1"/>
  <c r="F376" i="17" a="1"/>
  <c r="F376" i="17" s="1"/>
  <c r="G376" i="17" a="1"/>
  <c r="G376" i="17" s="1"/>
  <c r="G376" i="13" a="1"/>
  <c r="G376" i="13" s="1"/>
  <c r="C454" i="13" a="1"/>
  <c r="C454" i="13" s="1"/>
  <c r="C454" i="17" a="1"/>
  <c r="C454" i="17" s="1"/>
  <c r="D454" i="17" a="1"/>
  <c r="D454" i="17" s="1"/>
  <c r="D454" i="13" a="1"/>
  <c r="D454" i="13" s="1"/>
  <c r="E454" i="17" a="1"/>
  <c r="E454" i="17" s="1"/>
  <c r="E454" i="13" a="1"/>
  <c r="E454" i="13" s="1"/>
  <c r="F454" i="17" a="1"/>
  <c r="F454" i="17" s="1"/>
  <c r="F454" i="13" a="1"/>
  <c r="F454" i="13" s="1"/>
  <c r="G454" i="13" a="1"/>
  <c r="G454" i="13" s="1"/>
  <c r="G454" i="17" a="1"/>
  <c r="G454" i="17" s="1"/>
  <c r="C429" i="17" a="1"/>
  <c r="C429" i="17" s="1"/>
  <c r="C429" i="13" a="1"/>
  <c r="C429" i="13" s="1"/>
  <c r="D429" i="13" a="1"/>
  <c r="D429" i="13" s="1"/>
  <c r="D429" i="17" a="1"/>
  <c r="D429" i="17" s="1"/>
  <c r="E429" i="17" a="1"/>
  <c r="E429" i="17" s="1"/>
  <c r="E429" i="13" a="1"/>
  <c r="E429" i="13" s="1"/>
  <c r="F429" i="17" a="1"/>
  <c r="F429" i="17" s="1"/>
  <c r="F429" i="13" a="1"/>
  <c r="F429" i="13" s="1"/>
  <c r="G429" i="17" a="1"/>
  <c r="G429" i="17" s="1"/>
  <c r="G429" i="13" a="1"/>
  <c r="G429" i="13" s="1"/>
  <c r="C431" i="13" a="1"/>
  <c r="C431" i="13" s="1"/>
  <c r="C431" i="17" a="1"/>
  <c r="C431" i="17" s="1"/>
  <c r="D431" i="13" a="1"/>
  <c r="D431" i="13" s="1"/>
  <c r="D431" i="17" a="1"/>
  <c r="D431" i="17" s="1"/>
  <c r="E431" i="13" a="1"/>
  <c r="E431" i="13" s="1"/>
  <c r="E431" i="17" a="1"/>
  <c r="E431" i="17" s="1"/>
  <c r="F431" i="17" a="1"/>
  <c r="F431" i="17" s="1"/>
  <c r="F431" i="13" a="1"/>
  <c r="F431" i="13" s="1"/>
  <c r="G431" i="13" a="1"/>
  <c r="G431" i="13" s="1"/>
  <c r="G431" i="17" a="1"/>
  <c r="G431" i="17" s="1"/>
  <c r="C323" i="17" a="1"/>
  <c r="C323" i="17" s="1"/>
  <c r="C323" i="13" a="1"/>
  <c r="C323" i="13" s="1"/>
  <c r="D323" i="13" a="1"/>
  <c r="D323" i="13" s="1"/>
  <c r="D323" i="17" a="1"/>
  <c r="D323" i="17" s="1"/>
  <c r="E323" i="17" a="1"/>
  <c r="E323" i="17" s="1"/>
  <c r="E323" i="13" a="1"/>
  <c r="E323" i="13" s="1"/>
  <c r="F323" i="13" a="1"/>
  <c r="F323" i="13" s="1"/>
  <c r="G323" i="13" a="1"/>
  <c r="G323" i="13" s="1"/>
  <c r="F323" i="17" a="1"/>
  <c r="F323" i="17" s="1"/>
  <c r="G323" i="17" a="1"/>
  <c r="G323" i="17" s="1"/>
  <c r="C51" i="9"/>
  <c r="C51" i="18"/>
  <c r="D51" i="9"/>
  <c r="D51" i="18"/>
  <c r="E51" i="9"/>
  <c r="E51" i="18"/>
  <c r="G51" i="18"/>
  <c r="G51" i="9"/>
  <c r="F51" i="9"/>
  <c r="F51" i="18"/>
  <c r="C311" i="13" a="1"/>
  <c r="C311" i="13" s="1"/>
  <c r="C311" i="17" a="1"/>
  <c r="C311" i="17" s="1"/>
  <c r="D311" i="17" a="1"/>
  <c r="D311" i="17" s="1"/>
  <c r="D311" i="13" a="1"/>
  <c r="D311" i="13" s="1"/>
  <c r="E311" i="17" a="1"/>
  <c r="E311" i="17" s="1"/>
  <c r="E311" i="13" a="1"/>
  <c r="E311" i="13" s="1"/>
  <c r="F311" i="17" a="1"/>
  <c r="F311" i="17" s="1"/>
  <c r="F311" i="13" a="1"/>
  <c r="F311" i="13" s="1"/>
  <c r="G311" i="13" a="1"/>
  <c r="G311" i="13" s="1"/>
  <c r="G311" i="17" a="1"/>
  <c r="G311" i="17" s="1"/>
  <c r="C456" i="13" a="1"/>
  <c r="C456" i="13" s="1"/>
  <c r="C456" i="17" a="1"/>
  <c r="C456" i="17" s="1"/>
  <c r="D456" i="17" a="1"/>
  <c r="D456" i="17" s="1"/>
  <c r="D456" i="13" a="1"/>
  <c r="D456" i="13" s="1"/>
  <c r="E456" i="13" a="1"/>
  <c r="E456" i="13" s="1"/>
  <c r="E456" i="17" a="1"/>
  <c r="E456" i="17" s="1"/>
  <c r="F456" i="17" a="1"/>
  <c r="F456" i="17" s="1"/>
  <c r="F456" i="13" a="1"/>
  <c r="F456" i="13" s="1"/>
  <c r="G456" i="17" a="1"/>
  <c r="G456" i="17" s="1"/>
  <c r="G456" i="13" a="1"/>
  <c r="G456" i="13" s="1"/>
  <c r="C449" i="17" a="1"/>
  <c r="C449" i="17" s="1"/>
  <c r="C449" i="13" a="1"/>
  <c r="C449" i="13" s="1"/>
  <c r="D449" i="13" a="1"/>
  <c r="D449" i="13" s="1"/>
  <c r="D449" i="17" a="1"/>
  <c r="D449" i="17" s="1"/>
  <c r="E449" i="17" a="1"/>
  <c r="E449" i="17" s="1"/>
  <c r="E449" i="13" a="1"/>
  <c r="E449" i="13" s="1"/>
  <c r="F449" i="17" a="1"/>
  <c r="F449" i="17" s="1"/>
  <c r="F449" i="13" a="1"/>
  <c r="F449" i="13" s="1"/>
  <c r="G449" i="13" a="1"/>
  <c r="G449" i="13" s="1"/>
  <c r="G449" i="17" a="1"/>
  <c r="G449" i="17" s="1"/>
  <c r="C317" i="13" a="1"/>
  <c r="C317" i="13" s="1"/>
  <c r="C317" i="17" a="1"/>
  <c r="C317" i="17" s="1"/>
  <c r="D317" i="13" a="1"/>
  <c r="D317" i="13" s="1"/>
  <c r="D317" i="17" a="1"/>
  <c r="D317" i="17" s="1"/>
  <c r="E317" i="13" a="1"/>
  <c r="E317" i="13" s="1"/>
  <c r="E317" i="17" a="1"/>
  <c r="E317" i="17" s="1"/>
  <c r="F317" i="17" a="1"/>
  <c r="F317" i="17" s="1"/>
  <c r="F317" i="13" a="1"/>
  <c r="F317" i="13" s="1"/>
  <c r="G317" i="13" a="1"/>
  <c r="G317" i="13" s="1"/>
  <c r="G317" i="17" a="1"/>
  <c r="G317" i="17" s="1"/>
  <c r="C458" i="13" a="1"/>
  <c r="C458" i="13" s="1"/>
  <c r="C458" i="17" a="1"/>
  <c r="C458" i="17" s="1"/>
  <c r="D458" i="13" a="1"/>
  <c r="D458" i="13" s="1"/>
  <c r="D458" i="17" a="1"/>
  <c r="D458" i="17" s="1"/>
  <c r="E458" i="13" a="1"/>
  <c r="E458" i="13" s="1"/>
  <c r="E458" i="17" a="1"/>
  <c r="E458" i="17" s="1"/>
  <c r="F458" i="13" a="1"/>
  <c r="F458" i="13" s="1"/>
  <c r="F458" i="17" a="1"/>
  <c r="F458" i="17" s="1"/>
  <c r="G458" i="17" a="1"/>
  <c r="G458" i="17" s="1"/>
  <c r="G458" i="13" a="1"/>
  <c r="G458" i="13" s="1"/>
  <c r="C392" i="17" a="1"/>
  <c r="C392" i="17" s="1"/>
  <c r="C392" i="13" a="1"/>
  <c r="C392" i="13" s="1"/>
  <c r="D392" i="13" a="1"/>
  <c r="D392" i="13" s="1"/>
  <c r="D392" i="17" a="1"/>
  <c r="D392" i="17" s="1"/>
  <c r="E392" i="13" a="1"/>
  <c r="E392" i="13" s="1"/>
  <c r="E392" i="17" a="1"/>
  <c r="E392" i="17" s="1"/>
  <c r="F392" i="17" a="1"/>
  <c r="F392" i="17" s="1"/>
  <c r="F392" i="13" a="1"/>
  <c r="F392" i="13" s="1"/>
  <c r="G392" i="17" a="1"/>
  <c r="G392" i="17" s="1"/>
  <c r="G392" i="13" a="1"/>
  <c r="G392" i="13" s="1"/>
  <c r="C328" i="17" a="1"/>
  <c r="C328" i="17" s="1"/>
  <c r="C328" i="13" a="1"/>
  <c r="C328" i="13" s="1"/>
  <c r="D328" i="13" a="1"/>
  <c r="D328" i="13" s="1"/>
  <c r="D328" i="17" a="1"/>
  <c r="D328" i="17" s="1"/>
  <c r="E328" i="17" a="1"/>
  <c r="E328" i="17" s="1"/>
  <c r="E328" i="13" a="1"/>
  <c r="E328" i="13" s="1"/>
  <c r="F328" i="13" a="1"/>
  <c r="F328" i="13" s="1"/>
  <c r="F328" i="17" a="1"/>
  <c r="F328" i="17" s="1"/>
  <c r="G328" i="17" a="1"/>
  <c r="G328" i="17" s="1"/>
  <c r="G328" i="13" a="1"/>
  <c r="G328" i="13" s="1"/>
  <c r="C365" i="17" a="1"/>
  <c r="C365" i="17" s="1"/>
  <c r="C365" i="13" a="1"/>
  <c r="C365" i="13" s="1"/>
  <c r="D365" i="17" a="1"/>
  <c r="D365" i="17" s="1"/>
  <c r="D365" i="13" a="1"/>
  <c r="D365" i="13" s="1"/>
  <c r="E365" i="17" a="1"/>
  <c r="E365" i="17" s="1"/>
  <c r="E365" i="13" a="1"/>
  <c r="E365" i="13" s="1"/>
  <c r="F365" i="13" a="1"/>
  <c r="F365" i="13" s="1"/>
  <c r="F365" i="17" a="1"/>
  <c r="F365" i="17" s="1"/>
  <c r="G365" i="13" a="1"/>
  <c r="G365" i="13" s="1"/>
  <c r="G365" i="17" a="1"/>
  <c r="G365" i="17" s="1"/>
  <c r="C308" i="13" a="1"/>
  <c r="C308" i="13" s="1"/>
  <c r="C308" i="17" a="1"/>
  <c r="C308" i="17" s="1"/>
  <c r="D308" i="17" a="1"/>
  <c r="D308" i="17" s="1"/>
  <c r="D308" i="13" a="1"/>
  <c r="D308" i="13" s="1"/>
  <c r="E308" i="13" a="1"/>
  <c r="E308" i="13" s="1"/>
  <c r="E308" i="17" a="1"/>
  <c r="E308" i="17" s="1"/>
  <c r="F308" i="13" a="1"/>
  <c r="F308" i="13" s="1"/>
  <c r="G308" i="17" a="1"/>
  <c r="G308" i="17" s="1"/>
  <c r="G308" i="13" a="1"/>
  <c r="G308" i="13" s="1"/>
  <c r="F308" i="17" a="1"/>
  <c r="F308" i="17" s="1"/>
  <c r="C395" i="17" a="1"/>
  <c r="C395" i="17" s="1"/>
  <c r="C395" i="13" a="1"/>
  <c r="C395" i="13" s="1"/>
  <c r="D395" i="13" a="1"/>
  <c r="D395" i="13" s="1"/>
  <c r="D395" i="17" a="1"/>
  <c r="D395" i="17" s="1"/>
  <c r="E395" i="17" a="1"/>
  <c r="E395" i="17" s="1"/>
  <c r="E395" i="13" a="1"/>
  <c r="E395" i="13" s="1"/>
  <c r="F395" i="17" a="1"/>
  <c r="F395" i="17" s="1"/>
  <c r="G395" i="13" a="1"/>
  <c r="G395" i="13" s="1"/>
  <c r="G395" i="17" a="1"/>
  <c r="G395" i="17" s="1"/>
  <c r="F395" i="13" a="1"/>
  <c r="F395" i="13" s="1"/>
  <c r="C491" i="13" a="1"/>
  <c r="C491" i="13" s="1"/>
  <c r="C491" i="17" a="1"/>
  <c r="C491" i="17" s="1"/>
  <c r="D491" i="17" a="1"/>
  <c r="D491" i="17" s="1"/>
  <c r="D491" i="13" a="1"/>
  <c r="D491" i="13" s="1"/>
  <c r="E491" i="17" a="1"/>
  <c r="E491" i="17" s="1"/>
  <c r="E491" i="13" a="1"/>
  <c r="E491" i="13" s="1"/>
  <c r="F491" i="17" a="1"/>
  <c r="F491" i="17" s="1"/>
  <c r="F491" i="13" a="1"/>
  <c r="F491" i="13" s="1"/>
  <c r="G491" i="13" a="1"/>
  <c r="G491" i="13" s="1"/>
  <c r="G491" i="17" a="1"/>
  <c r="G491" i="17" s="1"/>
  <c r="C381" i="13" a="1"/>
  <c r="C381" i="13" s="1"/>
  <c r="C381" i="17" a="1"/>
  <c r="C381" i="17" s="1"/>
  <c r="D381" i="17" a="1"/>
  <c r="D381" i="17" s="1"/>
  <c r="D381" i="13" a="1"/>
  <c r="D381" i="13" s="1"/>
  <c r="E381" i="13" a="1"/>
  <c r="E381" i="13" s="1"/>
  <c r="E381" i="17" a="1"/>
  <c r="E381" i="17" s="1"/>
  <c r="F381" i="17" a="1"/>
  <c r="F381" i="17" s="1"/>
  <c r="F381" i="13" a="1"/>
  <c r="F381" i="13" s="1"/>
  <c r="G381" i="17" a="1"/>
  <c r="G381" i="17" s="1"/>
  <c r="G381" i="13" a="1"/>
  <c r="G381" i="13" s="1"/>
  <c r="C326" i="17" a="1"/>
  <c r="C326" i="17" s="1"/>
  <c r="C326" i="13" a="1"/>
  <c r="C326" i="13" s="1"/>
  <c r="D326" i="13" a="1"/>
  <c r="D326" i="13" s="1"/>
  <c r="D326" i="17" a="1"/>
  <c r="D326" i="17" s="1"/>
  <c r="E326" i="17" a="1"/>
  <c r="E326" i="17" s="1"/>
  <c r="E326" i="13" a="1"/>
  <c r="E326" i="13" s="1"/>
  <c r="F326" i="17" a="1"/>
  <c r="F326" i="17" s="1"/>
  <c r="F326" i="13" a="1"/>
  <c r="F326" i="13" s="1"/>
  <c r="G326" i="17" a="1"/>
  <c r="G326" i="17" s="1"/>
  <c r="G326" i="13" a="1"/>
  <c r="G326" i="13" s="1"/>
  <c r="C462" i="17" a="1"/>
  <c r="C462" i="17" s="1"/>
  <c r="C462" i="13" a="1"/>
  <c r="C462" i="13" s="1"/>
  <c r="D462" i="13" a="1"/>
  <c r="D462" i="13" s="1"/>
  <c r="D462" i="17" a="1"/>
  <c r="D462" i="17" s="1"/>
  <c r="E462" i="13" a="1"/>
  <c r="E462" i="13" s="1"/>
  <c r="E462" i="17" a="1"/>
  <c r="E462" i="17" s="1"/>
  <c r="F462" i="17" a="1"/>
  <c r="F462" i="17" s="1"/>
  <c r="F462" i="13" a="1"/>
  <c r="F462" i="13" s="1"/>
  <c r="G462" i="13" a="1"/>
  <c r="G462" i="13" s="1"/>
  <c r="G462" i="17" a="1"/>
  <c r="G462" i="17" s="1"/>
  <c r="C471" i="17" a="1"/>
  <c r="C471" i="17" s="1"/>
  <c r="C471" i="13" a="1"/>
  <c r="C471" i="13" s="1"/>
  <c r="D471" i="13" a="1"/>
  <c r="D471" i="13" s="1"/>
  <c r="D471" i="17" a="1"/>
  <c r="D471" i="17" s="1"/>
  <c r="E471" i="17" a="1"/>
  <c r="E471" i="17" s="1"/>
  <c r="E471" i="13" a="1"/>
  <c r="E471" i="13" s="1"/>
  <c r="F471" i="17" a="1"/>
  <c r="F471" i="17" s="1"/>
  <c r="F471" i="13" a="1"/>
  <c r="F471" i="13" s="1"/>
  <c r="G471" i="13" a="1"/>
  <c r="G471" i="13" s="1"/>
  <c r="G471" i="17" a="1"/>
  <c r="G471" i="17" s="1"/>
  <c r="C320" i="13" a="1"/>
  <c r="C320" i="13" s="1"/>
  <c r="C320" i="17" a="1"/>
  <c r="C320" i="17" s="1"/>
  <c r="D320" i="17" a="1"/>
  <c r="D320" i="17" s="1"/>
  <c r="D320" i="13" a="1"/>
  <c r="D320" i="13" s="1"/>
  <c r="E320" i="17" a="1"/>
  <c r="E320" i="17" s="1"/>
  <c r="E320" i="13" a="1"/>
  <c r="E320" i="13" s="1"/>
  <c r="F320" i="17" a="1"/>
  <c r="F320" i="17" s="1"/>
  <c r="F320" i="13" a="1"/>
  <c r="F320" i="13" s="1"/>
  <c r="G320" i="17" a="1"/>
  <c r="G320" i="17" s="1"/>
  <c r="G320" i="13" a="1"/>
  <c r="G320" i="13" s="1"/>
  <c r="C446" i="13" a="1"/>
  <c r="C446" i="13" s="1"/>
  <c r="C446" i="17" a="1"/>
  <c r="C446" i="17" s="1"/>
  <c r="D446" i="17" a="1"/>
  <c r="D446" i="17" s="1"/>
  <c r="D446" i="13" a="1"/>
  <c r="D446" i="13" s="1"/>
  <c r="E446" i="17" a="1"/>
  <c r="E446" i="17" s="1"/>
  <c r="E446" i="13" a="1"/>
  <c r="E446" i="13" s="1"/>
  <c r="F446" i="13" a="1"/>
  <c r="F446" i="13" s="1"/>
  <c r="F446" i="17" a="1"/>
  <c r="F446" i="17" s="1"/>
  <c r="G446" i="17" a="1"/>
  <c r="G446" i="17" s="1"/>
  <c r="G446" i="13" a="1"/>
  <c r="G446" i="13" s="1"/>
  <c r="C475" i="13" a="1"/>
  <c r="C475" i="13" s="1"/>
  <c r="C475" i="17" a="1"/>
  <c r="C475" i="17" s="1"/>
  <c r="D475" i="17" a="1"/>
  <c r="D475" i="17" s="1"/>
  <c r="D475" i="13" a="1"/>
  <c r="D475" i="13" s="1"/>
  <c r="E475" i="17" a="1"/>
  <c r="E475" i="17" s="1"/>
  <c r="E475" i="13" a="1"/>
  <c r="E475" i="13" s="1"/>
  <c r="F475" i="13" a="1"/>
  <c r="F475" i="13" s="1"/>
  <c r="F475" i="17" a="1"/>
  <c r="F475" i="17" s="1"/>
  <c r="G475" i="13" a="1"/>
  <c r="G475" i="13" s="1"/>
  <c r="G475" i="17" a="1"/>
  <c r="G475" i="17" s="1"/>
  <c r="C370" i="17" a="1"/>
  <c r="C370" i="17" s="1"/>
  <c r="C370" i="13" a="1"/>
  <c r="C370" i="13" s="1"/>
  <c r="D370" i="13" a="1"/>
  <c r="D370" i="13" s="1"/>
  <c r="D370" i="17" a="1"/>
  <c r="D370" i="17" s="1"/>
  <c r="E370" i="13" a="1"/>
  <c r="E370" i="13" s="1"/>
  <c r="E370" i="17" a="1"/>
  <c r="E370" i="17" s="1"/>
  <c r="F370" i="17" a="1"/>
  <c r="F370" i="17" s="1"/>
  <c r="F370" i="13" a="1"/>
  <c r="F370" i="13" s="1"/>
  <c r="G370" i="13" a="1"/>
  <c r="G370" i="13" s="1"/>
  <c r="G370" i="17" a="1"/>
  <c r="G370" i="17" s="1"/>
  <c r="C300" i="17" a="1"/>
  <c r="C300" i="17" s="1"/>
  <c r="C300" i="13" a="1"/>
  <c r="C300" i="13" s="1"/>
  <c r="D300" i="13" a="1"/>
  <c r="D300" i="13" s="1"/>
  <c r="D300" i="17" a="1"/>
  <c r="D300" i="17" s="1"/>
  <c r="E300" i="13" a="1"/>
  <c r="E300" i="13" s="1"/>
  <c r="E300" i="17" a="1"/>
  <c r="E300" i="17" s="1"/>
  <c r="F300" i="17" a="1"/>
  <c r="F300" i="17" s="1"/>
  <c r="F300" i="13" a="1"/>
  <c r="F300" i="13" s="1"/>
  <c r="G300" i="13" a="1"/>
  <c r="G300" i="13" s="1"/>
  <c r="G300" i="17" a="1"/>
  <c r="G300" i="17" s="1"/>
  <c r="C315" i="13" a="1"/>
  <c r="C315" i="13" s="1"/>
  <c r="C315" i="17" a="1"/>
  <c r="C315" i="17" s="1"/>
  <c r="D315" i="17" a="1"/>
  <c r="D315" i="17" s="1"/>
  <c r="D315" i="13" a="1"/>
  <c r="D315" i="13" s="1"/>
  <c r="E315" i="13" a="1"/>
  <c r="E315" i="13" s="1"/>
  <c r="E315" i="17" a="1"/>
  <c r="E315" i="17" s="1"/>
  <c r="F315" i="17" a="1"/>
  <c r="F315" i="17" s="1"/>
  <c r="F315" i="13" a="1"/>
  <c r="F315" i="13" s="1"/>
  <c r="G315" i="13" a="1"/>
  <c r="G315" i="13" s="1"/>
  <c r="G315" i="17" a="1"/>
  <c r="G315" i="17" s="1"/>
  <c r="C494" i="17" a="1"/>
  <c r="C494" i="17" s="1"/>
  <c r="C494" i="13" a="1"/>
  <c r="C494" i="13" s="1"/>
  <c r="D494" i="17" a="1"/>
  <c r="D494" i="17" s="1"/>
  <c r="D494" i="13" a="1"/>
  <c r="D494" i="13" s="1"/>
  <c r="E494" i="13" a="1"/>
  <c r="E494" i="13" s="1"/>
  <c r="E494" i="17" a="1"/>
  <c r="E494" i="17" s="1"/>
  <c r="F494" i="13" a="1"/>
  <c r="F494" i="13" s="1"/>
  <c r="F494" i="17" a="1"/>
  <c r="F494" i="17" s="1"/>
  <c r="G494" i="13" a="1"/>
  <c r="G494" i="13" s="1"/>
  <c r="G494" i="17" a="1"/>
  <c r="G494" i="17" s="1"/>
  <c r="C507" i="13" a="1"/>
  <c r="C507" i="13" s="1"/>
  <c r="C507" i="17" a="1"/>
  <c r="C507" i="17" s="1"/>
  <c r="D507" i="13" a="1"/>
  <c r="D507" i="13" s="1"/>
  <c r="D507" i="17" a="1"/>
  <c r="D507" i="17" s="1"/>
  <c r="E507" i="13" a="1"/>
  <c r="E507" i="13" s="1"/>
  <c r="E507" i="17" a="1"/>
  <c r="E507" i="17" s="1"/>
  <c r="F507" i="13" a="1"/>
  <c r="F507" i="13" s="1"/>
  <c r="F507" i="17" a="1"/>
  <c r="F507" i="17" s="1"/>
  <c r="G507" i="17" a="1"/>
  <c r="G507" i="17" s="1"/>
  <c r="G507" i="13" a="1"/>
  <c r="G507" i="13" s="1"/>
  <c r="C402" i="17" a="1"/>
  <c r="C402" i="17" s="1"/>
  <c r="C402" i="13" a="1"/>
  <c r="C402" i="13" s="1"/>
  <c r="D402" i="13" a="1"/>
  <c r="D402" i="13" s="1"/>
  <c r="D402" i="17" a="1"/>
  <c r="D402" i="17" s="1"/>
  <c r="E402" i="17" a="1"/>
  <c r="E402" i="17" s="1"/>
  <c r="E402" i="13" a="1"/>
  <c r="E402" i="13" s="1"/>
  <c r="F402" i="17" a="1"/>
  <c r="F402" i="17" s="1"/>
  <c r="F402" i="13" a="1"/>
  <c r="F402" i="13" s="1"/>
  <c r="G402" i="13" a="1"/>
  <c r="G402" i="13" s="1"/>
  <c r="G402" i="17" a="1"/>
  <c r="G402" i="17" s="1"/>
  <c r="C461" i="17" a="1"/>
  <c r="C461" i="17" s="1"/>
  <c r="C461" i="13" a="1"/>
  <c r="C461" i="13" s="1"/>
  <c r="D461" i="13" a="1"/>
  <c r="D461" i="13" s="1"/>
  <c r="D461" i="17" a="1"/>
  <c r="D461" i="17" s="1"/>
  <c r="E461" i="17" a="1"/>
  <c r="E461" i="17" s="1"/>
  <c r="E461" i="13" a="1"/>
  <c r="E461" i="13" s="1"/>
  <c r="F461" i="17" a="1"/>
  <c r="F461" i="17" s="1"/>
  <c r="F461" i="13" a="1"/>
  <c r="F461" i="13" s="1"/>
  <c r="G461" i="17" a="1"/>
  <c r="G461" i="17" s="1"/>
  <c r="G461" i="13" a="1"/>
  <c r="G461" i="13" s="1"/>
  <c r="C281" i="13" a="1"/>
  <c r="C281" i="13" s="1"/>
  <c r="C281" i="17" a="1"/>
  <c r="C281" i="17" s="1"/>
  <c r="D281" i="17" a="1"/>
  <c r="D281" i="17" s="1"/>
  <c r="D281" i="13" a="1"/>
  <c r="D281" i="13" s="1"/>
  <c r="E281" i="13" a="1"/>
  <c r="E281" i="13" s="1"/>
  <c r="E281" i="17" a="1"/>
  <c r="E281" i="17" s="1"/>
  <c r="F281" i="13" a="1"/>
  <c r="F281" i="13" s="1"/>
  <c r="G281" i="13" a="1"/>
  <c r="G281" i="13" s="1"/>
  <c r="G281" i="17" a="1"/>
  <c r="G281" i="17" s="1"/>
  <c r="F281" i="17" a="1"/>
  <c r="F281" i="17" s="1"/>
  <c r="C492" i="17" a="1"/>
  <c r="C492" i="17" s="1"/>
  <c r="C492" i="13" a="1"/>
  <c r="C492" i="13" s="1"/>
  <c r="D492" i="17" a="1"/>
  <c r="D492" i="17" s="1"/>
  <c r="D492" i="13" a="1"/>
  <c r="D492" i="13" s="1"/>
  <c r="E492" i="13" a="1"/>
  <c r="E492" i="13" s="1"/>
  <c r="E492" i="17" a="1"/>
  <c r="E492" i="17" s="1"/>
  <c r="F492" i="17" a="1"/>
  <c r="F492" i="17" s="1"/>
  <c r="G492" i="13" a="1"/>
  <c r="G492" i="13" s="1"/>
  <c r="F492" i="13" a="1"/>
  <c r="F492" i="13" s="1"/>
  <c r="G492" i="17" a="1"/>
  <c r="G492" i="17" s="1"/>
  <c r="C501" i="13" a="1"/>
  <c r="C501" i="13" s="1"/>
  <c r="C501" i="17" a="1"/>
  <c r="C501" i="17" s="1"/>
  <c r="D501" i="17" a="1"/>
  <c r="D501" i="17" s="1"/>
  <c r="D501" i="13" a="1"/>
  <c r="D501" i="13" s="1"/>
  <c r="E501" i="17" a="1"/>
  <c r="E501" i="17" s="1"/>
  <c r="E501" i="13" a="1"/>
  <c r="E501" i="13" s="1"/>
  <c r="F501" i="17" a="1"/>
  <c r="F501" i="17" s="1"/>
  <c r="G501" i="13" a="1"/>
  <c r="G501" i="13" s="1"/>
  <c r="G501" i="17" a="1"/>
  <c r="G501" i="17" s="1"/>
  <c r="F501" i="13" a="1"/>
  <c r="F501" i="13" s="1"/>
  <c r="C269" i="13" a="1"/>
  <c r="C269" i="13" s="1"/>
  <c r="C269" i="17" a="1"/>
  <c r="C269" i="17" s="1"/>
  <c r="D269" i="17" a="1"/>
  <c r="D269" i="17" s="1"/>
  <c r="D269" i="13" a="1"/>
  <c r="D269" i="13" s="1"/>
  <c r="E269" i="13" a="1"/>
  <c r="E269" i="13" s="1"/>
  <c r="E269" i="17" a="1"/>
  <c r="E269" i="17" s="1"/>
  <c r="F269" i="13" a="1"/>
  <c r="F269" i="13" s="1"/>
  <c r="F269" i="17" a="1"/>
  <c r="F269" i="17" s="1"/>
  <c r="G269" i="13" a="1"/>
  <c r="G269" i="13" s="1"/>
  <c r="G269" i="17" a="1"/>
  <c r="G269" i="17" s="1"/>
  <c r="C336" i="17" a="1"/>
  <c r="C336" i="17" s="1"/>
  <c r="C336" i="13" a="1"/>
  <c r="C336" i="13" s="1"/>
  <c r="D336" i="13" a="1"/>
  <c r="D336" i="13" s="1"/>
  <c r="D336" i="17" a="1"/>
  <c r="D336" i="17" s="1"/>
  <c r="E336" i="17" a="1"/>
  <c r="E336" i="17" s="1"/>
  <c r="E336" i="13" a="1"/>
  <c r="E336" i="13" s="1"/>
  <c r="F336" i="13" a="1"/>
  <c r="F336" i="13" s="1"/>
  <c r="F336" i="17" a="1"/>
  <c r="F336" i="17" s="1"/>
  <c r="G336" i="13" a="1"/>
  <c r="G336" i="13" s="1"/>
  <c r="G336" i="17" a="1"/>
  <c r="G336" i="17" s="1"/>
  <c r="C357" i="17" a="1"/>
  <c r="C357" i="17" s="1"/>
  <c r="C357" i="13" a="1"/>
  <c r="C357" i="13" s="1"/>
  <c r="D357" i="13" a="1"/>
  <c r="D357" i="13" s="1"/>
  <c r="D357" i="17" a="1"/>
  <c r="D357" i="17" s="1"/>
  <c r="E357" i="13" a="1"/>
  <c r="E357" i="13" s="1"/>
  <c r="E357" i="17" a="1"/>
  <c r="E357" i="17" s="1"/>
  <c r="F357" i="17" a="1"/>
  <c r="F357" i="17" s="1"/>
  <c r="F357" i="13" a="1"/>
  <c r="F357" i="13" s="1"/>
  <c r="G357" i="17" a="1"/>
  <c r="G357" i="17" s="1"/>
  <c r="G357" i="13" a="1"/>
  <c r="G357" i="13" s="1"/>
  <c r="C45" i="18"/>
  <c r="C45" i="9"/>
  <c r="D45" i="9"/>
  <c r="D45" i="18"/>
  <c r="E45" i="9"/>
  <c r="E45" i="18"/>
  <c r="F45" i="18"/>
  <c r="F45" i="9"/>
  <c r="G45" i="9"/>
  <c r="G45" i="18"/>
  <c r="C380" i="13" a="1"/>
  <c r="C380" i="13" s="1"/>
  <c r="C380" i="17" a="1"/>
  <c r="C380" i="17" s="1"/>
  <c r="D380" i="17" a="1"/>
  <c r="D380" i="17" s="1"/>
  <c r="D380" i="13" a="1"/>
  <c r="D380" i="13" s="1"/>
  <c r="E380" i="13" a="1"/>
  <c r="E380" i="13" s="1"/>
  <c r="E380" i="17" a="1"/>
  <c r="E380" i="17" s="1"/>
  <c r="F380" i="17" a="1"/>
  <c r="F380" i="17" s="1"/>
  <c r="F380" i="13" a="1"/>
  <c r="F380" i="13" s="1"/>
  <c r="G380" i="13" a="1"/>
  <c r="G380" i="13" s="1"/>
  <c r="G380" i="17" a="1"/>
  <c r="G380" i="17" s="1"/>
  <c r="C442" i="17" a="1"/>
  <c r="C442" i="17" s="1"/>
  <c r="C442" i="13" a="1"/>
  <c r="C442" i="13" s="1"/>
  <c r="D442" i="13" a="1"/>
  <c r="D442" i="13" s="1"/>
  <c r="D442" i="17" a="1"/>
  <c r="D442" i="17" s="1"/>
  <c r="E442" i="17" a="1"/>
  <c r="E442" i="17" s="1"/>
  <c r="E442" i="13" a="1"/>
  <c r="E442" i="13" s="1"/>
  <c r="F442" i="13" a="1"/>
  <c r="F442" i="13" s="1"/>
  <c r="F442" i="17" a="1"/>
  <c r="F442" i="17" s="1"/>
  <c r="G442" i="17" a="1"/>
  <c r="G442" i="17" s="1"/>
  <c r="G442" i="13" a="1"/>
  <c r="G442" i="13" s="1"/>
  <c r="C406" i="17" a="1"/>
  <c r="C406" i="17" s="1"/>
  <c r="C406" i="13" a="1"/>
  <c r="C406" i="13" s="1"/>
  <c r="D406" i="17" a="1"/>
  <c r="D406" i="17" s="1"/>
  <c r="D406" i="13" a="1"/>
  <c r="D406" i="13" s="1"/>
  <c r="E406" i="17" a="1"/>
  <c r="E406" i="17" s="1"/>
  <c r="E406" i="13" a="1"/>
  <c r="E406" i="13" s="1"/>
  <c r="F406" i="17" a="1"/>
  <c r="F406" i="17" s="1"/>
  <c r="F406" i="13" a="1"/>
  <c r="F406" i="13" s="1"/>
  <c r="G406" i="17" a="1"/>
  <c r="G406" i="17" s="1"/>
  <c r="G406" i="13" a="1"/>
  <c r="G406" i="13" s="1"/>
  <c r="C424" i="13" a="1"/>
  <c r="C424" i="13" s="1"/>
  <c r="C424" i="17" a="1"/>
  <c r="C424" i="17" s="1"/>
  <c r="D424" i="13" a="1"/>
  <c r="D424" i="13" s="1"/>
  <c r="D424" i="17" a="1"/>
  <c r="D424" i="17" s="1"/>
  <c r="E424" i="13" a="1"/>
  <c r="E424" i="13" s="1"/>
  <c r="E424" i="17" a="1"/>
  <c r="E424" i="17" s="1"/>
  <c r="F424" i="17" a="1"/>
  <c r="F424" i="17" s="1"/>
  <c r="F424" i="13" a="1"/>
  <c r="F424" i="13" s="1"/>
  <c r="G424" i="17" a="1"/>
  <c r="G424" i="17" s="1"/>
  <c r="G424" i="13" a="1"/>
  <c r="G424" i="13" s="1"/>
  <c r="C349" i="13" a="1"/>
  <c r="C349" i="13" s="1"/>
  <c r="C349" i="17" a="1"/>
  <c r="C349" i="17" s="1"/>
  <c r="D349" i="17" a="1"/>
  <c r="D349" i="17" s="1"/>
  <c r="D349" i="13" a="1"/>
  <c r="D349" i="13" s="1"/>
  <c r="E349" i="17" a="1"/>
  <c r="E349" i="17" s="1"/>
  <c r="E349" i="13" a="1"/>
  <c r="E349" i="13" s="1"/>
  <c r="G349" i="17" a="1"/>
  <c r="G349" i="17" s="1"/>
  <c r="G349" i="13" a="1"/>
  <c r="G349" i="13" s="1"/>
  <c r="F349" i="13" a="1"/>
  <c r="F349" i="13" s="1"/>
  <c r="F349" i="17" a="1"/>
  <c r="F349" i="17" s="1"/>
  <c r="C46" i="18"/>
  <c r="C46" i="9"/>
  <c r="D46" i="18"/>
  <c r="D46" i="9"/>
  <c r="E46" i="9"/>
  <c r="E46" i="18"/>
  <c r="F46" i="18"/>
  <c r="F46" i="9"/>
  <c r="G46" i="9"/>
  <c r="G46" i="18"/>
  <c r="C383" i="13" a="1"/>
  <c r="C383" i="13" s="1"/>
  <c r="C383" i="17" a="1"/>
  <c r="C383" i="17" s="1"/>
  <c r="D383" i="13" a="1"/>
  <c r="D383" i="13" s="1"/>
  <c r="D383" i="17" a="1"/>
  <c r="D383" i="17" s="1"/>
  <c r="E383" i="17" a="1"/>
  <c r="E383" i="17" s="1"/>
  <c r="E383" i="13" a="1"/>
  <c r="E383" i="13" s="1"/>
  <c r="F383" i="13" a="1"/>
  <c r="F383" i="13" s="1"/>
  <c r="F383" i="17" a="1"/>
  <c r="F383" i="17" s="1"/>
  <c r="G383" i="13" a="1"/>
  <c r="G383" i="13" s="1"/>
  <c r="G383" i="17" a="1"/>
  <c r="G383" i="17" s="1"/>
  <c r="C337" i="17" a="1"/>
  <c r="C337" i="17" s="1"/>
  <c r="C337" i="13" a="1"/>
  <c r="C337" i="13" s="1"/>
  <c r="D337" i="17" a="1"/>
  <c r="D337" i="17" s="1"/>
  <c r="D337" i="13" a="1"/>
  <c r="D337" i="13" s="1"/>
  <c r="E337" i="13" a="1"/>
  <c r="E337" i="13" s="1"/>
  <c r="E337" i="17" a="1"/>
  <c r="E337" i="17" s="1"/>
  <c r="F337" i="17" a="1"/>
  <c r="F337" i="17" s="1"/>
  <c r="F337" i="13" a="1"/>
  <c r="F337" i="13" s="1"/>
  <c r="G337" i="17" a="1"/>
  <c r="G337" i="17" s="1"/>
  <c r="G337" i="13" a="1"/>
  <c r="G337" i="13" s="1"/>
  <c r="C373" i="17" a="1"/>
  <c r="C373" i="17" s="1"/>
  <c r="C373" i="13" a="1"/>
  <c r="C373" i="13" s="1"/>
  <c r="D373" i="17" a="1"/>
  <c r="D373" i="17" s="1"/>
  <c r="D373" i="13" a="1"/>
  <c r="D373" i="13" s="1"/>
  <c r="E373" i="13" a="1"/>
  <c r="E373" i="13" s="1"/>
  <c r="E373" i="17" a="1"/>
  <c r="E373" i="17" s="1"/>
  <c r="F373" i="17" a="1"/>
  <c r="F373" i="17" s="1"/>
  <c r="F373" i="13" a="1"/>
  <c r="F373" i="13" s="1"/>
  <c r="G373" i="17" a="1"/>
  <c r="G373" i="17" s="1"/>
  <c r="G373" i="13" a="1"/>
  <c r="G373" i="13" s="1"/>
  <c r="C397" i="13" a="1"/>
  <c r="C397" i="13" s="1"/>
  <c r="C397" i="17" a="1"/>
  <c r="C397" i="17" s="1"/>
  <c r="D397" i="13" a="1"/>
  <c r="D397" i="13" s="1"/>
  <c r="D397" i="17" a="1"/>
  <c r="D397" i="17" s="1"/>
  <c r="E397" i="13" a="1"/>
  <c r="E397" i="13" s="1"/>
  <c r="E397" i="17" a="1"/>
  <c r="E397" i="17" s="1"/>
  <c r="F397" i="17" a="1"/>
  <c r="F397" i="17" s="1"/>
  <c r="F397" i="13" a="1"/>
  <c r="F397" i="13" s="1"/>
  <c r="G397" i="17" a="1"/>
  <c r="G397" i="17" s="1"/>
  <c r="G397" i="13" a="1"/>
  <c r="G397" i="13" s="1"/>
  <c r="C413" i="17" a="1"/>
  <c r="C413" i="17" s="1"/>
  <c r="C413" i="13" a="1"/>
  <c r="C413" i="13" s="1"/>
  <c r="D413" i="17" a="1"/>
  <c r="D413" i="17" s="1"/>
  <c r="D413" i="13" a="1"/>
  <c r="D413" i="13" s="1"/>
  <c r="E413" i="17" a="1"/>
  <c r="E413" i="17" s="1"/>
  <c r="E413" i="13" a="1"/>
  <c r="E413" i="13" s="1"/>
  <c r="F413" i="17" a="1"/>
  <c r="F413" i="17" s="1"/>
  <c r="G413" i="13" a="1"/>
  <c r="G413" i="13" s="1"/>
  <c r="F413" i="13" a="1"/>
  <c r="F413" i="13" s="1"/>
  <c r="G413" i="17" a="1"/>
  <c r="G413" i="17" s="1"/>
  <c r="C371" i="17" a="1"/>
  <c r="C371" i="17" s="1"/>
  <c r="C371" i="13" a="1"/>
  <c r="C371" i="13" s="1"/>
  <c r="D371" i="17" a="1"/>
  <c r="D371" i="17" s="1"/>
  <c r="D371" i="13" a="1"/>
  <c r="D371" i="13" s="1"/>
  <c r="E371" i="17" a="1"/>
  <c r="E371" i="17" s="1"/>
  <c r="E371" i="13" a="1"/>
  <c r="E371" i="13" s="1"/>
  <c r="F371" i="13" a="1"/>
  <c r="F371" i="13" s="1"/>
  <c r="G371" i="17" a="1"/>
  <c r="G371" i="17" s="1"/>
  <c r="F371" i="17" a="1"/>
  <c r="F371" i="17" s="1"/>
  <c r="G371" i="13" a="1"/>
  <c r="G371" i="13" s="1"/>
  <c r="C316" i="17" a="1"/>
  <c r="C316" i="17" s="1"/>
  <c r="C316" i="13" a="1"/>
  <c r="C316" i="13" s="1"/>
  <c r="D316" i="13" a="1"/>
  <c r="D316" i="13" s="1"/>
  <c r="D316" i="17" a="1"/>
  <c r="D316" i="17" s="1"/>
  <c r="E316" i="13" a="1"/>
  <c r="E316" i="13" s="1"/>
  <c r="E316" i="17" a="1"/>
  <c r="E316" i="17" s="1"/>
  <c r="F316" i="13" a="1"/>
  <c r="F316" i="13" s="1"/>
  <c r="F316" i="17" a="1"/>
  <c r="F316" i="17" s="1"/>
  <c r="G316" i="17" a="1"/>
  <c r="G316" i="17" s="1"/>
  <c r="G316" i="13" a="1"/>
  <c r="G316" i="13" s="1"/>
  <c r="C506" i="17" a="1"/>
  <c r="C506" i="17" s="1"/>
  <c r="C506" i="13" a="1"/>
  <c r="C506" i="13" s="1"/>
  <c r="D506" i="13" a="1"/>
  <c r="D506" i="13" s="1"/>
  <c r="D506" i="17" a="1"/>
  <c r="D506" i="17" s="1"/>
  <c r="E506" i="13" a="1"/>
  <c r="E506" i="13" s="1"/>
  <c r="E506" i="17" a="1"/>
  <c r="E506" i="17" s="1"/>
  <c r="F506" i="17" a="1"/>
  <c r="F506" i="17" s="1"/>
  <c r="F506" i="13" a="1"/>
  <c r="F506" i="13" s="1"/>
  <c r="G506" i="17" a="1"/>
  <c r="G506" i="17" s="1"/>
  <c r="G506" i="13" a="1"/>
  <c r="G506" i="13" s="1"/>
  <c r="C273" i="17" a="1"/>
  <c r="C273" i="17" s="1"/>
  <c r="C273" i="13" a="1"/>
  <c r="C273" i="13" s="1"/>
  <c r="D273" i="17" a="1"/>
  <c r="D273" i="17" s="1"/>
  <c r="D273" i="13" a="1"/>
  <c r="D273" i="13" s="1"/>
  <c r="E273" i="13" a="1"/>
  <c r="E273" i="13" s="1"/>
  <c r="E273" i="17" a="1"/>
  <c r="E273" i="17" s="1"/>
  <c r="F273" i="13" a="1"/>
  <c r="F273" i="13" s="1"/>
  <c r="F273" i="17" a="1"/>
  <c r="F273" i="17" s="1"/>
  <c r="G273" i="13" a="1"/>
  <c r="G273" i="13" s="1"/>
  <c r="G273" i="17" a="1"/>
  <c r="G273" i="17" s="1"/>
  <c r="C484" i="13" a="1"/>
  <c r="C484" i="13" s="1"/>
  <c r="C484" i="17" a="1"/>
  <c r="C484" i="17" s="1"/>
  <c r="D484" i="17" a="1"/>
  <c r="D484" i="17" s="1"/>
  <c r="D484" i="13" a="1"/>
  <c r="D484" i="13" s="1"/>
  <c r="E484" i="17" a="1"/>
  <c r="E484" i="17" s="1"/>
  <c r="E484" i="13" a="1"/>
  <c r="E484" i="13" s="1"/>
  <c r="F484" i="17" a="1"/>
  <c r="F484" i="17" s="1"/>
  <c r="F484" i="13" a="1"/>
  <c r="F484" i="13" s="1"/>
  <c r="G484" i="13" a="1"/>
  <c r="G484" i="13" s="1"/>
  <c r="G484" i="17" a="1"/>
  <c r="G484" i="17" s="1"/>
  <c r="C485" i="17" a="1"/>
  <c r="C485" i="17" s="1"/>
  <c r="C485" i="13" a="1"/>
  <c r="C485" i="13" s="1"/>
  <c r="D485" i="13" a="1"/>
  <c r="D485" i="13" s="1"/>
  <c r="D485" i="17" a="1"/>
  <c r="D485" i="17" s="1"/>
  <c r="E485" i="13" a="1"/>
  <c r="E485" i="13" s="1"/>
  <c r="E485" i="17" a="1"/>
  <c r="E485" i="17" s="1"/>
  <c r="F485" i="17" a="1"/>
  <c r="F485" i="17" s="1"/>
  <c r="F485" i="13" a="1"/>
  <c r="F485" i="13" s="1"/>
  <c r="G485" i="17" a="1"/>
  <c r="G485" i="17" s="1"/>
  <c r="G485" i="13" a="1"/>
  <c r="G485" i="13" s="1"/>
  <c r="C389" i="17" a="1"/>
  <c r="C389" i="17" s="1"/>
  <c r="C389" i="13" a="1"/>
  <c r="C389" i="13" s="1"/>
  <c r="D389" i="17" a="1"/>
  <c r="D389" i="17" s="1"/>
  <c r="D389" i="13" a="1"/>
  <c r="D389" i="13" s="1"/>
  <c r="E389" i="17" a="1"/>
  <c r="E389" i="17" s="1"/>
  <c r="E389" i="13" a="1"/>
  <c r="E389" i="13" s="1"/>
  <c r="F389" i="13" a="1"/>
  <c r="F389" i="13" s="1"/>
  <c r="F389" i="17" a="1"/>
  <c r="F389" i="17" s="1"/>
  <c r="G389" i="17" a="1"/>
  <c r="G389" i="17" s="1"/>
  <c r="G389" i="13" a="1"/>
  <c r="G389" i="13" s="1"/>
  <c r="C309" i="13" a="1"/>
  <c r="C309" i="13" s="1"/>
  <c r="C309" i="17" a="1"/>
  <c r="C309" i="17" s="1"/>
  <c r="D309" i="13" a="1"/>
  <c r="D309" i="13" s="1"/>
  <c r="D309" i="17" a="1"/>
  <c r="D309" i="17" s="1"/>
  <c r="E309" i="13" a="1"/>
  <c r="E309" i="13" s="1"/>
  <c r="E309" i="17" a="1"/>
  <c r="E309" i="17" s="1"/>
  <c r="F309" i="17" a="1"/>
  <c r="F309" i="17" s="1"/>
  <c r="F309" i="13" a="1"/>
  <c r="F309" i="13" s="1"/>
  <c r="G309" i="17" a="1"/>
  <c r="G309" i="17" s="1"/>
  <c r="G309" i="13" a="1"/>
  <c r="G309" i="13" s="1"/>
  <c r="C391" i="13" a="1"/>
  <c r="C391" i="13" s="1"/>
  <c r="C391" i="17" a="1"/>
  <c r="C391" i="17" s="1"/>
  <c r="D391" i="13" a="1"/>
  <c r="D391" i="13" s="1"/>
  <c r="D391" i="17" a="1"/>
  <c r="D391" i="17" s="1"/>
  <c r="E391" i="17" a="1"/>
  <c r="E391" i="17" s="1"/>
  <c r="E391" i="13" a="1"/>
  <c r="E391" i="13" s="1"/>
  <c r="F391" i="17" a="1"/>
  <c r="F391" i="17" s="1"/>
  <c r="F391" i="13" a="1"/>
  <c r="F391" i="13" s="1"/>
  <c r="G391" i="13" a="1"/>
  <c r="G391" i="13" s="1"/>
  <c r="G391" i="17" a="1"/>
  <c r="G391" i="17" s="1"/>
  <c r="C296" i="13" a="1"/>
  <c r="C296" i="13" s="1"/>
  <c r="C296" i="17" a="1"/>
  <c r="C296" i="17" s="1"/>
  <c r="D296" i="17" a="1"/>
  <c r="D296" i="17" s="1"/>
  <c r="D296" i="13" a="1"/>
  <c r="D296" i="13" s="1"/>
  <c r="E296" i="13" a="1"/>
  <c r="E296" i="13" s="1"/>
  <c r="E296" i="17" a="1"/>
  <c r="E296" i="17" s="1"/>
  <c r="F296" i="13" a="1"/>
  <c r="F296" i="13" s="1"/>
  <c r="F296" i="17" a="1"/>
  <c r="F296" i="17" s="1"/>
  <c r="G296" i="17" a="1"/>
  <c r="G296" i="17" s="1"/>
  <c r="G296" i="13" a="1"/>
  <c r="G296" i="13" s="1"/>
  <c r="C346" i="13" a="1"/>
  <c r="C346" i="13" s="1"/>
  <c r="C346" i="17" a="1"/>
  <c r="C346" i="17" s="1"/>
  <c r="D346" i="13" a="1"/>
  <c r="D346" i="13" s="1"/>
  <c r="D346" i="17" a="1"/>
  <c r="D346" i="17" s="1"/>
  <c r="E346" i="13" a="1"/>
  <c r="E346" i="13" s="1"/>
  <c r="E346" i="17" a="1"/>
  <c r="E346" i="17" s="1"/>
  <c r="F346" i="13" a="1"/>
  <c r="F346" i="13" s="1"/>
  <c r="G346" i="17" a="1"/>
  <c r="G346" i="17" s="1"/>
  <c r="F346" i="17" a="1"/>
  <c r="F346" i="17" s="1"/>
  <c r="G346" i="13" a="1"/>
  <c r="G346" i="13" s="1"/>
  <c r="C293" i="17" a="1"/>
  <c r="C293" i="17" s="1"/>
  <c r="C293" i="13" a="1"/>
  <c r="C293" i="13" s="1"/>
  <c r="D293" i="13" a="1"/>
  <c r="D293" i="13" s="1"/>
  <c r="D293" i="17" a="1"/>
  <c r="D293" i="17" s="1"/>
  <c r="E293" i="17" a="1"/>
  <c r="E293" i="17" s="1"/>
  <c r="E293" i="13" a="1"/>
  <c r="E293" i="13" s="1"/>
  <c r="F293" i="17" a="1"/>
  <c r="F293" i="17" s="1"/>
  <c r="F293" i="13" a="1"/>
  <c r="F293" i="13" s="1"/>
  <c r="G293" i="13" a="1"/>
  <c r="G293" i="13" s="1"/>
  <c r="G293" i="17" a="1"/>
  <c r="G293" i="17" s="1"/>
  <c r="C43" i="9"/>
  <c r="C43" i="18"/>
  <c r="C265" i="13" a="1"/>
  <c r="C265" i="13" s="1"/>
  <c r="C265" i="17" a="1"/>
  <c r="C265" i="17" s="1"/>
  <c r="D43" i="18"/>
  <c r="D43" i="9"/>
  <c r="E43" i="18"/>
  <c r="E43" i="9"/>
  <c r="F43" i="18"/>
  <c r="G43" i="18"/>
  <c r="G43" i="9"/>
  <c r="F43" i="9"/>
  <c r="D265" i="17" a="1"/>
  <c r="D265" i="17" s="1"/>
  <c r="D265" i="13" a="1"/>
  <c r="D265" i="13" s="1"/>
  <c r="E265" i="17" a="1"/>
  <c r="E265" i="17" s="1"/>
  <c r="E265" i="13" a="1"/>
  <c r="E265" i="13" s="1"/>
  <c r="F265" i="13" a="1"/>
  <c r="F265" i="13" s="1"/>
  <c r="F265" i="17" a="1"/>
  <c r="F265" i="17" s="1"/>
  <c r="G265" i="17" a="1"/>
  <c r="G265" i="17" s="1"/>
  <c r="G265" i="13" a="1"/>
  <c r="G265" i="13" s="1"/>
  <c r="C325" i="13" a="1"/>
  <c r="C325" i="13" s="1"/>
  <c r="C325" i="17" a="1"/>
  <c r="C325" i="17" s="1"/>
  <c r="D325" i="17" a="1"/>
  <c r="D325" i="17" s="1"/>
  <c r="D325" i="13" a="1"/>
  <c r="D325" i="13" s="1"/>
  <c r="E325" i="13" a="1"/>
  <c r="E325" i="13" s="1"/>
  <c r="E325" i="17" a="1"/>
  <c r="E325" i="17" s="1"/>
  <c r="F325" i="17" a="1"/>
  <c r="F325" i="17" s="1"/>
  <c r="F325" i="13" a="1"/>
  <c r="F325" i="13" s="1"/>
  <c r="G325" i="13" a="1"/>
  <c r="G325" i="13" s="1"/>
  <c r="G325" i="17" a="1"/>
  <c r="G325" i="17" s="1"/>
  <c r="C418" i="13" a="1"/>
  <c r="C418" i="13" s="1"/>
  <c r="C418" i="17" a="1"/>
  <c r="C418" i="17" s="1"/>
  <c r="D418" i="13" a="1"/>
  <c r="D418" i="13" s="1"/>
  <c r="D418" i="17" a="1"/>
  <c r="D418" i="17" s="1"/>
  <c r="E418" i="17" a="1"/>
  <c r="E418" i="17" s="1"/>
  <c r="E418" i="13" a="1"/>
  <c r="E418" i="13" s="1"/>
  <c r="F418" i="13" a="1"/>
  <c r="F418" i="13" s="1"/>
  <c r="F418" i="17" a="1"/>
  <c r="F418" i="17" s="1"/>
  <c r="G418" i="17" a="1"/>
  <c r="G418" i="17" s="1"/>
  <c r="G418" i="13" a="1"/>
  <c r="G418" i="13" s="1"/>
  <c r="C511" i="17" a="1"/>
  <c r="C511" i="17" s="1"/>
  <c r="C511" i="13" a="1"/>
  <c r="C511" i="13" s="1"/>
  <c r="D511" i="17" a="1"/>
  <c r="D511" i="17" s="1"/>
  <c r="D511" i="13" a="1"/>
  <c r="D511" i="13" s="1"/>
  <c r="E511" i="17" a="1"/>
  <c r="E511" i="17" s="1"/>
  <c r="E511" i="13" a="1"/>
  <c r="E511" i="13" s="1"/>
  <c r="F511" i="17" a="1"/>
  <c r="F511" i="17" s="1"/>
  <c r="F511" i="13" a="1"/>
  <c r="F511" i="13" s="1"/>
  <c r="G511" i="13" a="1"/>
  <c r="G511" i="13" s="1"/>
  <c r="G511" i="17" a="1"/>
  <c r="G511" i="17" s="1"/>
  <c r="C388" i="13" a="1"/>
  <c r="C388" i="13" s="1"/>
  <c r="C388" i="17" a="1"/>
  <c r="C388" i="17" s="1"/>
  <c r="D388" i="13" a="1"/>
  <c r="D388" i="13" s="1"/>
  <c r="D388" i="17" a="1"/>
  <c r="D388" i="17" s="1"/>
  <c r="E388" i="13" a="1"/>
  <c r="E388" i="13" s="1"/>
  <c r="E388" i="17" a="1"/>
  <c r="E388" i="17" s="1"/>
  <c r="F388" i="13" a="1"/>
  <c r="F388" i="13" s="1"/>
  <c r="F388" i="17" a="1"/>
  <c r="F388" i="17" s="1"/>
  <c r="G388" i="13" a="1"/>
  <c r="G388" i="13" s="1"/>
  <c r="G388" i="17" a="1"/>
  <c r="G388" i="17" s="1"/>
  <c r="C278" i="17" a="1"/>
  <c r="C278" i="17" s="1"/>
  <c r="C278" i="13" a="1"/>
  <c r="C278" i="13" s="1"/>
  <c r="D278" i="17" a="1"/>
  <c r="D278" i="17" s="1"/>
  <c r="D278" i="13" a="1"/>
  <c r="D278" i="13" s="1"/>
  <c r="E278" i="13" a="1"/>
  <c r="E278" i="13" s="1"/>
  <c r="E278" i="17" a="1"/>
  <c r="E278" i="17" s="1"/>
  <c r="F278" i="13" a="1"/>
  <c r="F278" i="13" s="1"/>
  <c r="F278" i="17" a="1"/>
  <c r="F278" i="17" s="1"/>
  <c r="G278" i="17" a="1"/>
  <c r="G278" i="17" s="1"/>
  <c r="G278" i="13" a="1"/>
  <c r="G278" i="13" s="1"/>
  <c r="C52" i="9"/>
  <c r="C52" i="18"/>
  <c r="D52" i="18"/>
  <c r="D52" i="9"/>
  <c r="E52" i="18"/>
  <c r="E52" i="9"/>
  <c r="F52" i="18"/>
  <c r="G52" i="9"/>
  <c r="F52" i="9"/>
  <c r="G52" i="18"/>
  <c r="C283" i="17" a="1"/>
  <c r="C283" i="17" s="1"/>
  <c r="C283" i="13" a="1"/>
  <c r="C283" i="13" s="1"/>
  <c r="D283" i="13" a="1"/>
  <c r="D283" i="13" s="1"/>
  <c r="D283" i="17" a="1"/>
  <c r="D283" i="17" s="1"/>
  <c r="E283" i="13" a="1"/>
  <c r="E283" i="13" s="1"/>
  <c r="E283" i="17" a="1"/>
  <c r="E283" i="17" s="1"/>
  <c r="F283" i="13" a="1"/>
  <c r="F283" i="13" s="1"/>
  <c r="F283" i="17" a="1"/>
  <c r="F283" i="17" s="1"/>
  <c r="G283" i="13" a="1"/>
  <c r="G283" i="13" s="1"/>
  <c r="G283" i="17" a="1"/>
  <c r="G283" i="17" s="1"/>
  <c r="C422" i="13" a="1"/>
  <c r="C422" i="13" s="1"/>
  <c r="C422" i="17" a="1"/>
  <c r="C422" i="17" s="1"/>
  <c r="D422" i="13" a="1"/>
  <c r="D422" i="13" s="1"/>
  <c r="D422" i="17" a="1"/>
  <c r="D422" i="17" s="1"/>
  <c r="E422" i="13" a="1"/>
  <c r="E422" i="13" s="1"/>
  <c r="E422" i="17" a="1"/>
  <c r="E422" i="17" s="1"/>
  <c r="F422" i="13" a="1"/>
  <c r="F422" i="13" s="1"/>
  <c r="F422" i="17" a="1"/>
  <c r="F422" i="17" s="1"/>
  <c r="G422" i="13" a="1"/>
  <c r="G422" i="13" s="1"/>
  <c r="G422" i="17" a="1"/>
  <c r="G422" i="17" s="1"/>
  <c r="C312" i="13" a="1"/>
  <c r="C312" i="13" s="1"/>
  <c r="C312" i="17" a="1"/>
  <c r="C312" i="17" s="1"/>
  <c r="D312" i="17" a="1"/>
  <c r="D312" i="17" s="1"/>
  <c r="D312" i="13" a="1"/>
  <c r="D312" i="13" s="1"/>
  <c r="E312" i="17" a="1"/>
  <c r="E312" i="17" s="1"/>
  <c r="E312" i="13" a="1"/>
  <c r="E312" i="13" s="1"/>
  <c r="F312" i="17" a="1"/>
  <c r="F312" i="17" s="1"/>
  <c r="F312" i="13" a="1"/>
  <c r="F312" i="13" s="1"/>
  <c r="G312" i="13" a="1"/>
  <c r="G312" i="13" s="1"/>
  <c r="G312" i="17" a="1"/>
  <c r="G312" i="17" s="1"/>
  <c r="C453" i="17" a="1"/>
  <c r="C453" i="17" s="1"/>
  <c r="C453" i="13" a="1"/>
  <c r="C453" i="13" s="1"/>
  <c r="D453" i="17" a="1"/>
  <c r="D453" i="17" s="1"/>
  <c r="D453" i="13" a="1"/>
  <c r="D453" i="13" s="1"/>
  <c r="E453" i="13" a="1"/>
  <c r="E453" i="13" s="1"/>
  <c r="E453" i="17" a="1"/>
  <c r="E453" i="17" s="1"/>
  <c r="F453" i="13" a="1"/>
  <c r="F453" i="13" s="1"/>
  <c r="F453" i="17" a="1"/>
  <c r="F453" i="17" s="1"/>
  <c r="G453" i="13" a="1"/>
  <c r="G453" i="13" s="1"/>
  <c r="G453" i="17" a="1"/>
  <c r="G453" i="17" s="1"/>
  <c r="C330" i="17" a="1"/>
  <c r="C330" i="17" s="1"/>
  <c r="C330" i="13" a="1"/>
  <c r="C330" i="13" s="1"/>
  <c r="D330" i="17" a="1"/>
  <c r="D330" i="17" s="1"/>
  <c r="D330" i="13" a="1"/>
  <c r="D330" i="13" s="1"/>
  <c r="E330" i="13" a="1"/>
  <c r="E330" i="13" s="1"/>
  <c r="E330" i="17" a="1"/>
  <c r="E330" i="17" s="1"/>
  <c r="F330" i="17" a="1"/>
  <c r="F330" i="17" s="1"/>
  <c r="F330" i="13" a="1"/>
  <c r="F330" i="13" s="1"/>
  <c r="G330" i="17" a="1"/>
  <c r="G330" i="17" s="1"/>
  <c r="G330" i="13" a="1"/>
  <c r="G330" i="13" s="1"/>
  <c r="C55" i="9"/>
  <c r="C55" i="18"/>
  <c r="D55" i="9"/>
  <c r="D55" i="18"/>
  <c r="E55" i="9"/>
  <c r="E55" i="18"/>
  <c r="G55" i="9"/>
  <c r="F55" i="9"/>
  <c r="F55" i="18"/>
  <c r="G55" i="18"/>
  <c r="C327" i="17" a="1"/>
  <c r="C327" i="17" s="1"/>
  <c r="C327" i="13" a="1"/>
  <c r="C327" i="13" s="1"/>
  <c r="D327" i="17" a="1"/>
  <c r="D327" i="17" s="1"/>
  <c r="D327" i="13" a="1"/>
  <c r="D327" i="13" s="1"/>
  <c r="E327" i="13" a="1"/>
  <c r="E327" i="13" s="1"/>
  <c r="E327" i="17" a="1"/>
  <c r="E327" i="17" s="1"/>
  <c r="F327" i="17" a="1"/>
  <c r="F327" i="17" s="1"/>
  <c r="F327" i="13" a="1"/>
  <c r="F327" i="13" s="1"/>
  <c r="G327" i="13" a="1"/>
  <c r="G327" i="13" s="1"/>
  <c r="G327" i="17" a="1"/>
  <c r="G327" i="17" s="1"/>
  <c r="C436" i="17" a="1"/>
  <c r="C436" i="17" s="1"/>
  <c r="C436" i="13" a="1"/>
  <c r="C436" i="13" s="1"/>
  <c r="D436" i="17" a="1"/>
  <c r="D436" i="17" s="1"/>
  <c r="D436" i="13" a="1"/>
  <c r="D436" i="13" s="1"/>
  <c r="E436" i="17" a="1"/>
  <c r="E436" i="17" s="1"/>
  <c r="E436" i="13" a="1"/>
  <c r="E436" i="13" s="1"/>
  <c r="F436" i="17" a="1"/>
  <c r="F436" i="17" s="1"/>
  <c r="F436" i="13" a="1"/>
  <c r="F436" i="13" s="1"/>
  <c r="G436" i="17" a="1"/>
  <c r="G436" i="17" s="1"/>
  <c r="G436" i="13" a="1"/>
  <c r="G436" i="13" s="1"/>
  <c r="C459" i="17" a="1"/>
  <c r="C459" i="17" s="1"/>
  <c r="C459" i="13" a="1"/>
  <c r="C459" i="13" s="1"/>
  <c r="D459" i="17" a="1"/>
  <c r="D459" i="17" s="1"/>
  <c r="D459" i="13" a="1"/>
  <c r="D459" i="13" s="1"/>
  <c r="E459" i="13" a="1"/>
  <c r="E459" i="13" s="1"/>
  <c r="E459" i="17" a="1"/>
  <c r="E459" i="17" s="1"/>
  <c r="F459" i="13" a="1"/>
  <c r="F459" i="13" s="1"/>
  <c r="F459" i="17" a="1"/>
  <c r="F459" i="17" s="1"/>
  <c r="G459" i="17" a="1"/>
  <c r="G459" i="17" s="1"/>
  <c r="G459" i="13" a="1"/>
  <c r="G459" i="13" s="1"/>
  <c r="C490" i="17" a="1"/>
  <c r="C490" i="17" s="1"/>
  <c r="C490" i="13" a="1"/>
  <c r="C490" i="13" s="1"/>
  <c r="D490" i="13" a="1"/>
  <c r="D490" i="13" s="1"/>
  <c r="D490" i="17" a="1"/>
  <c r="D490" i="17" s="1"/>
  <c r="E490" i="17" a="1"/>
  <c r="E490" i="17" s="1"/>
  <c r="E490" i="13" a="1"/>
  <c r="E490" i="13" s="1"/>
  <c r="F490" i="13" a="1"/>
  <c r="F490" i="13" s="1"/>
  <c r="F490" i="17" a="1"/>
  <c r="F490" i="17" s="1"/>
  <c r="G490" i="17" a="1"/>
  <c r="G490" i="17" s="1"/>
  <c r="G490" i="13" a="1"/>
  <c r="G490" i="13" s="1"/>
  <c r="C499" i="17" a="1"/>
  <c r="C499" i="17" s="1"/>
  <c r="C499" i="13" a="1"/>
  <c r="C499" i="13" s="1"/>
  <c r="D499" i="13" a="1"/>
  <c r="D499" i="13" s="1"/>
  <c r="D499" i="17" a="1"/>
  <c r="D499" i="17" s="1"/>
  <c r="E499" i="17" a="1"/>
  <c r="E499" i="17" s="1"/>
  <c r="E499" i="13" a="1"/>
  <c r="E499" i="13" s="1"/>
  <c r="F499" i="13" a="1"/>
  <c r="F499" i="13" s="1"/>
  <c r="G499" i="13" a="1"/>
  <c r="G499" i="13" s="1"/>
  <c r="G499" i="17" a="1"/>
  <c r="G499" i="17" s="1"/>
  <c r="F499" i="17" a="1"/>
  <c r="F499" i="17" s="1"/>
  <c r="C61" i="9"/>
  <c r="C61" i="18"/>
  <c r="D61" i="18"/>
  <c r="D61" i="9"/>
  <c r="E61" i="18"/>
  <c r="E61" i="9"/>
  <c r="F61" i="9"/>
  <c r="G61" i="18"/>
  <c r="G61" i="9"/>
  <c r="F61" i="18"/>
  <c r="C287" i="13" a="1"/>
  <c r="C287" i="13" s="1"/>
  <c r="C287" i="17" a="1"/>
  <c r="C287" i="17" s="1"/>
  <c r="D287" i="13" a="1"/>
  <c r="D287" i="13" s="1"/>
  <c r="D287" i="17" a="1"/>
  <c r="D287" i="17" s="1"/>
  <c r="E287" i="17" a="1"/>
  <c r="E287" i="17" s="1"/>
  <c r="E287" i="13" a="1"/>
  <c r="E287" i="13" s="1"/>
  <c r="F287" i="13" a="1"/>
  <c r="F287" i="13" s="1"/>
  <c r="G287" i="13" a="1"/>
  <c r="G287" i="13" s="1"/>
  <c r="F287" i="17" a="1"/>
  <c r="F287" i="17" s="1"/>
  <c r="G287" i="17" a="1"/>
  <c r="G287" i="17" s="1"/>
  <c r="C48" i="9"/>
  <c r="C48" i="18"/>
  <c r="D48" i="18"/>
  <c r="D48" i="9"/>
  <c r="E48" i="18"/>
  <c r="E48" i="9"/>
  <c r="G48" i="18"/>
  <c r="F48" i="18"/>
  <c r="G48" i="9"/>
  <c r="F48" i="9"/>
  <c r="C314" i="13" a="1"/>
  <c r="C314" i="13" s="1"/>
  <c r="C314" i="17" a="1"/>
  <c r="C314" i="17" s="1"/>
  <c r="D314" i="13" a="1"/>
  <c r="D314" i="13" s="1"/>
  <c r="D314" i="17" a="1"/>
  <c r="D314" i="17" s="1"/>
  <c r="E314" i="17" a="1"/>
  <c r="E314" i="17" s="1"/>
  <c r="E314" i="13" a="1"/>
  <c r="E314" i="13" s="1"/>
  <c r="F314" i="17" a="1"/>
  <c r="F314" i="17" s="1"/>
  <c r="F314" i="13" a="1"/>
  <c r="F314" i="13" s="1"/>
  <c r="G314" i="13" a="1"/>
  <c r="G314" i="13" s="1"/>
  <c r="G314" i="17" a="1"/>
  <c r="G314" i="17" s="1"/>
  <c r="C282" i="13" a="1"/>
  <c r="C282" i="13" s="1"/>
  <c r="C282" i="17" a="1"/>
  <c r="C282" i="17" s="1"/>
  <c r="D282" i="13" a="1"/>
  <c r="D282" i="13" s="1"/>
  <c r="D282" i="17" a="1"/>
  <c r="D282" i="17" s="1"/>
  <c r="E282" i="17" a="1"/>
  <c r="E282" i="17" s="1"/>
  <c r="E282" i="13" a="1"/>
  <c r="E282" i="13" s="1"/>
  <c r="F282" i="17" a="1"/>
  <c r="F282" i="17" s="1"/>
  <c r="F282" i="13" a="1"/>
  <c r="F282" i="13" s="1"/>
  <c r="G282" i="13" a="1"/>
  <c r="G282" i="13" s="1"/>
  <c r="G282" i="17" a="1"/>
  <c r="G282" i="17" s="1"/>
  <c r="C466" i="13" a="1"/>
  <c r="C466" i="13" s="1"/>
  <c r="C466" i="17" a="1"/>
  <c r="C466" i="17" s="1"/>
  <c r="D466" i="13" a="1"/>
  <c r="D466" i="13" s="1"/>
  <c r="D466" i="17" a="1"/>
  <c r="D466" i="17" s="1"/>
  <c r="E466" i="13" a="1"/>
  <c r="E466" i="13" s="1"/>
  <c r="E466" i="17" a="1"/>
  <c r="E466" i="17" s="1"/>
  <c r="F466" i="13" a="1"/>
  <c r="F466" i="13" s="1"/>
  <c r="F466" i="17" a="1"/>
  <c r="F466" i="17" s="1"/>
  <c r="G466" i="17" a="1"/>
  <c r="G466" i="17" s="1"/>
  <c r="G466" i="13" a="1"/>
  <c r="G466" i="13" s="1"/>
  <c r="C488" i="17" a="1"/>
  <c r="C488" i="17" s="1"/>
  <c r="C488" i="13" a="1"/>
  <c r="C488" i="13" s="1"/>
  <c r="D488" i="13" a="1"/>
  <c r="D488" i="13" s="1"/>
  <c r="D488" i="17" a="1"/>
  <c r="D488" i="17" s="1"/>
  <c r="E488" i="17" a="1"/>
  <c r="E488" i="17" s="1"/>
  <c r="E488" i="13" a="1"/>
  <c r="E488" i="13" s="1"/>
  <c r="F488" i="13" a="1"/>
  <c r="F488" i="13" s="1"/>
  <c r="F488" i="17" a="1"/>
  <c r="F488" i="17" s="1"/>
  <c r="G488" i="13" a="1"/>
  <c r="G488" i="13" s="1"/>
  <c r="G488" i="17" a="1"/>
  <c r="G488" i="17" s="1"/>
  <c r="C420" i="17" a="1"/>
  <c r="C420" i="17" s="1"/>
  <c r="C420" i="13" a="1"/>
  <c r="C420" i="13" s="1"/>
  <c r="D420" i="17" a="1"/>
  <c r="D420" i="17" s="1"/>
  <c r="D420" i="13" a="1"/>
  <c r="D420" i="13" s="1"/>
  <c r="E420" i="17" a="1"/>
  <c r="E420" i="17" s="1"/>
  <c r="E420" i="13" a="1"/>
  <c r="E420" i="13" s="1"/>
  <c r="F420" i="17" a="1"/>
  <c r="F420" i="17" s="1"/>
  <c r="F420" i="13" a="1"/>
  <c r="F420" i="13" s="1"/>
  <c r="G420" i="13" a="1"/>
  <c r="G420" i="13" s="1"/>
  <c r="G420" i="17" a="1"/>
  <c r="G420" i="17" s="1"/>
  <c r="C460" i="17" a="1"/>
  <c r="C460" i="17" s="1"/>
  <c r="C460" i="13" a="1"/>
  <c r="C460" i="13" s="1"/>
  <c r="D460" i="17" a="1"/>
  <c r="D460" i="17" s="1"/>
  <c r="D460" i="13" a="1"/>
  <c r="D460" i="13" s="1"/>
  <c r="E460" i="17" a="1"/>
  <c r="E460" i="17" s="1"/>
  <c r="E460" i="13" a="1"/>
  <c r="E460" i="13" s="1"/>
  <c r="F460" i="13" a="1"/>
  <c r="F460" i="13" s="1"/>
  <c r="F460" i="17" a="1"/>
  <c r="F460" i="17" s="1"/>
  <c r="G460" i="17" a="1"/>
  <c r="G460" i="17" s="1"/>
  <c r="G460" i="13" a="1"/>
  <c r="G460" i="13" s="1"/>
  <c r="C493" i="17" a="1"/>
  <c r="C493" i="17" s="1"/>
  <c r="C493" i="13" a="1"/>
  <c r="C493" i="13" s="1"/>
  <c r="D493" i="13" a="1"/>
  <c r="D493" i="13" s="1"/>
  <c r="D493" i="17" a="1"/>
  <c r="D493" i="17" s="1"/>
  <c r="E493" i="17" a="1"/>
  <c r="E493" i="17" s="1"/>
  <c r="E493" i="13" a="1"/>
  <c r="E493" i="13" s="1"/>
  <c r="F493" i="13" a="1"/>
  <c r="F493" i="13" s="1"/>
  <c r="F493" i="17" a="1"/>
  <c r="F493" i="17" s="1"/>
  <c r="G493" i="13" a="1"/>
  <c r="G493" i="13" s="1"/>
  <c r="G493" i="17" a="1"/>
  <c r="G493" i="17" s="1"/>
  <c r="C272" i="17" a="1"/>
  <c r="C272" i="17" s="1"/>
  <c r="C272" i="13" a="1"/>
  <c r="C272" i="13" s="1"/>
  <c r="D272" i="13" a="1"/>
  <c r="D272" i="13" s="1"/>
  <c r="D272" i="17" a="1"/>
  <c r="D272" i="17" s="1"/>
  <c r="E272" i="13" a="1"/>
  <c r="E272" i="13" s="1"/>
  <c r="E272" i="17" a="1"/>
  <c r="E272" i="17" s="1"/>
  <c r="F272" i="17" a="1"/>
  <c r="F272" i="17" s="1"/>
  <c r="F272" i="13" a="1"/>
  <c r="F272" i="13" s="1"/>
  <c r="G272" i="17" a="1"/>
  <c r="G272" i="17" s="1"/>
  <c r="G272" i="13" a="1"/>
  <c r="G272" i="13" s="1"/>
  <c r="C487" i="13" a="1"/>
  <c r="C487" i="13" s="1"/>
  <c r="C487" i="17" a="1"/>
  <c r="C487" i="17" s="1"/>
  <c r="D487" i="13" a="1"/>
  <c r="D487" i="13" s="1"/>
  <c r="D487" i="17" a="1"/>
  <c r="D487" i="17" s="1"/>
  <c r="E487" i="13" a="1"/>
  <c r="E487" i="13" s="1"/>
  <c r="E487" i="17" a="1"/>
  <c r="E487" i="17" s="1"/>
  <c r="F487" i="13" a="1"/>
  <c r="F487" i="13" s="1"/>
  <c r="F487" i="17" a="1"/>
  <c r="F487" i="17" s="1"/>
  <c r="G487" i="13" a="1"/>
  <c r="G487" i="13" s="1"/>
  <c r="G487" i="17" a="1"/>
  <c r="G487" i="17" s="1"/>
  <c r="C297" i="17" a="1"/>
  <c r="C297" i="17" s="1"/>
  <c r="C297" i="13" a="1"/>
  <c r="C297" i="13" s="1"/>
  <c r="D297" i="13" a="1"/>
  <c r="D297" i="13" s="1"/>
  <c r="D297" i="17" a="1"/>
  <c r="D297" i="17" s="1"/>
  <c r="E297" i="13" a="1"/>
  <c r="E297" i="13" s="1"/>
  <c r="E297" i="17" a="1"/>
  <c r="E297" i="17" s="1"/>
  <c r="G297" i="17" a="1"/>
  <c r="G297" i="17" s="1"/>
  <c r="F297" i="13" a="1"/>
  <c r="F297" i="13" s="1"/>
  <c r="F297" i="17" a="1"/>
  <c r="F297" i="17" s="1"/>
  <c r="G297" i="13" a="1"/>
  <c r="G297" i="13" s="1"/>
  <c r="C428" i="13" a="1"/>
  <c r="C428" i="13" s="1"/>
  <c r="C428" i="17" a="1"/>
  <c r="C428" i="17" s="1"/>
  <c r="D428" i="13" a="1"/>
  <c r="D428" i="13" s="1"/>
  <c r="D428" i="17" a="1"/>
  <c r="D428" i="17" s="1"/>
  <c r="E428" i="17" a="1"/>
  <c r="E428" i="17" s="1"/>
  <c r="E428" i="13" a="1"/>
  <c r="E428" i="13" s="1"/>
  <c r="F428" i="13" a="1"/>
  <c r="F428" i="13" s="1"/>
  <c r="F428" i="17" a="1"/>
  <c r="F428" i="17" s="1"/>
  <c r="G428" i="17" a="1"/>
  <c r="G428" i="17" s="1"/>
  <c r="G428" i="13" a="1"/>
  <c r="G428" i="13" s="1"/>
  <c r="C469" i="13" a="1"/>
  <c r="C469" i="13" s="1"/>
  <c r="C469" i="17" a="1"/>
  <c r="C469" i="17" s="1"/>
  <c r="D469" i="17" a="1"/>
  <c r="D469" i="17" s="1"/>
  <c r="D469" i="13" a="1"/>
  <c r="D469" i="13" s="1"/>
  <c r="E469" i="13" a="1"/>
  <c r="E469" i="13" s="1"/>
  <c r="E469" i="17" a="1"/>
  <c r="E469" i="17" s="1"/>
  <c r="F469" i="17" a="1"/>
  <c r="F469" i="17" s="1"/>
  <c r="F469" i="13" a="1"/>
  <c r="F469" i="13" s="1"/>
  <c r="G469" i="17" a="1"/>
  <c r="G469" i="17" s="1"/>
  <c r="G469" i="13" a="1"/>
  <c r="G469" i="13" s="1"/>
  <c r="C384" i="13" a="1"/>
  <c r="C384" i="13" s="1"/>
  <c r="C384" i="17" a="1"/>
  <c r="C384" i="17" s="1"/>
  <c r="D384" i="17" a="1"/>
  <c r="D384" i="17" s="1"/>
  <c r="D384" i="13" a="1"/>
  <c r="D384" i="13" s="1"/>
  <c r="E384" i="17" a="1"/>
  <c r="E384" i="17" s="1"/>
  <c r="E384" i="13" a="1"/>
  <c r="E384" i="13" s="1"/>
  <c r="F384" i="13" a="1"/>
  <c r="F384" i="13" s="1"/>
  <c r="F384" i="17" a="1"/>
  <c r="F384" i="17" s="1"/>
  <c r="G384" i="13" a="1"/>
  <c r="G384" i="13" s="1"/>
  <c r="G384" i="17" a="1"/>
  <c r="G384" i="17" s="1"/>
  <c r="C411" i="17" a="1"/>
  <c r="C411" i="17" s="1"/>
  <c r="C411" i="13" a="1"/>
  <c r="C411" i="13" s="1"/>
  <c r="D411" i="17" a="1"/>
  <c r="D411" i="17" s="1"/>
  <c r="D411" i="13" a="1"/>
  <c r="D411" i="13" s="1"/>
  <c r="E411" i="13" a="1"/>
  <c r="E411" i="13" s="1"/>
  <c r="E411" i="17" a="1"/>
  <c r="E411" i="17" s="1"/>
  <c r="F411" i="17" a="1"/>
  <c r="F411" i="17" s="1"/>
  <c r="F411" i="13" a="1"/>
  <c r="F411" i="13" s="1"/>
  <c r="G411" i="17" a="1"/>
  <c r="G411" i="17" s="1"/>
  <c r="G411" i="13" a="1"/>
  <c r="G411" i="13" s="1"/>
  <c r="C398" i="13" a="1"/>
  <c r="C398" i="13" s="1"/>
  <c r="C398" i="17" a="1"/>
  <c r="C398" i="17" s="1"/>
  <c r="D398" i="13" a="1"/>
  <c r="D398" i="13" s="1"/>
  <c r="D398" i="17" a="1"/>
  <c r="D398" i="17" s="1"/>
  <c r="E398" i="17" a="1"/>
  <c r="E398" i="17" s="1"/>
  <c r="E398" i="13" a="1"/>
  <c r="E398" i="13" s="1"/>
  <c r="F398" i="13" a="1"/>
  <c r="F398" i="13" s="1"/>
  <c r="G398" i="17" a="1"/>
  <c r="G398" i="17" s="1"/>
  <c r="G398" i="13" a="1"/>
  <c r="G398" i="13" s="1"/>
  <c r="F398" i="17" a="1"/>
  <c r="F398" i="17" s="1"/>
  <c r="C290" i="13" a="1"/>
  <c r="C290" i="13" s="1"/>
  <c r="C290" i="17" a="1"/>
  <c r="C290" i="17" s="1"/>
  <c r="D290" i="17" a="1"/>
  <c r="D290" i="17" s="1"/>
  <c r="D290" i="13" a="1"/>
  <c r="D290" i="13" s="1"/>
  <c r="E290" i="17" a="1"/>
  <c r="E290" i="17" s="1"/>
  <c r="E290" i="13" a="1"/>
  <c r="E290" i="13" s="1"/>
  <c r="F290" i="13" a="1"/>
  <c r="F290" i="13" s="1"/>
  <c r="F290" i="17" a="1"/>
  <c r="F290" i="17" s="1"/>
  <c r="G290" i="17" a="1"/>
  <c r="G290" i="17" s="1"/>
  <c r="G290" i="13" a="1"/>
  <c r="G290" i="13" s="1"/>
  <c r="C344" i="13" a="1"/>
  <c r="C344" i="13" s="1"/>
  <c r="C344" i="17" a="1"/>
  <c r="C344" i="17" s="1"/>
  <c r="D344" i="17" a="1"/>
  <c r="D344" i="17" s="1"/>
  <c r="D344" i="13" a="1"/>
  <c r="D344" i="13" s="1"/>
  <c r="E344" i="17" a="1"/>
  <c r="E344" i="17" s="1"/>
  <c r="E344" i="13" a="1"/>
  <c r="E344" i="13" s="1"/>
  <c r="F344" i="17" a="1"/>
  <c r="F344" i="17" s="1"/>
  <c r="F344" i="13" a="1"/>
  <c r="F344" i="13" s="1"/>
  <c r="G344" i="17" a="1"/>
  <c r="G344" i="17" s="1"/>
  <c r="G344" i="13" a="1"/>
  <c r="G344" i="13" s="1"/>
  <c r="C473" i="17" a="1"/>
  <c r="C473" i="17" s="1"/>
  <c r="C473" i="13" a="1"/>
  <c r="C473" i="13" s="1"/>
  <c r="D473" i="13" a="1"/>
  <c r="D473" i="13" s="1"/>
  <c r="D473" i="17" a="1"/>
  <c r="D473" i="17" s="1"/>
  <c r="E473" i="17" a="1"/>
  <c r="E473" i="17" s="1"/>
  <c r="E473" i="13" a="1"/>
  <c r="E473" i="13" s="1"/>
  <c r="F473" i="17" a="1"/>
  <c r="F473" i="17" s="1"/>
  <c r="F473" i="13" a="1"/>
  <c r="F473" i="13" s="1"/>
  <c r="G473" i="13" a="1"/>
  <c r="G473" i="13" s="1"/>
  <c r="G473" i="17" a="1"/>
  <c r="G473" i="17" s="1"/>
  <c r="C275" i="13" a="1"/>
  <c r="C275" i="13" s="1"/>
  <c r="C275" i="17" a="1"/>
  <c r="C275" i="17" s="1"/>
  <c r="D275" i="17" a="1"/>
  <c r="D275" i="17" s="1"/>
  <c r="D275" i="13" a="1"/>
  <c r="D275" i="13" s="1"/>
  <c r="E275" i="17" a="1"/>
  <c r="E275" i="17" s="1"/>
  <c r="E275" i="13" a="1"/>
  <c r="E275" i="13" s="1"/>
  <c r="F275" i="17" a="1"/>
  <c r="F275" i="17" s="1"/>
  <c r="F275" i="13" a="1"/>
  <c r="F275" i="13" s="1"/>
  <c r="G275" i="13" a="1"/>
  <c r="G275" i="13" s="1"/>
  <c r="G275" i="17" a="1"/>
  <c r="G275" i="17" s="1"/>
  <c r="C334" i="17" a="1"/>
  <c r="C334" i="17" s="1"/>
  <c r="C334" i="13" a="1"/>
  <c r="C334" i="13" s="1"/>
  <c r="D334" i="17" a="1"/>
  <c r="D334" i="17" s="1"/>
  <c r="D334" i="13" a="1"/>
  <c r="D334" i="13" s="1"/>
  <c r="E334" i="13" a="1"/>
  <c r="E334" i="13" s="1"/>
  <c r="E334" i="17" a="1"/>
  <c r="E334" i="17" s="1"/>
  <c r="F334" i="13" a="1"/>
  <c r="F334" i="13" s="1"/>
  <c r="F334" i="17" a="1"/>
  <c r="F334" i="17" s="1"/>
  <c r="G334" i="17" a="1"/>
  <c r="G334" i="17" s="1"/>
  <c r="G334" i="13" a="1"/>
  <c r="G334" i="13" s="1"/>
  <c r="C44" i="9"/>
  <c r="C44" i="18"/>
  <c r="D44" i="18"/>
  <c r="D44" i="9"/>
  <c r="E44" i="18"/>
  <c r="E44" i="9"/>
  <c r="G44" i="9"/>
  <c r="F44" i="18"/>
  <c r="F44" i="9"/>
  <c r="G44" i="18"/>
  <c r="C399" i="13" a="1"/>
  <c r="C399" i="13" s="1"/>
  <c r="C399" i="17" a="1"/>
  <c r="C399" i="17" s="1"/>
  <c r="D399" i="13" a="1"/>
  <c r="D399" i="13" s="1"/>
  <c r="D399" i="17" a="1"/>
  <c r="D399" i="17" s="1"/>
  <c r="E399" i="13" a="1"/>
  <c r="E399" i="13" s="1"/>
  <c r="E399" i="17" a="1"/>
  <c r="E399" i="17" s="1"/>
  <c r="F399" i="17" a="1"/>
  <c r="F399" i="17" s="1"/>
  <c r="F399" i="13" a="1"/>
  <c r="F399" i="13" s="1"/>
  <c r="G399" i="13" a="1"/>
  <c r="G399" i="13" s="1"/>
  <c r="G399" i="17" a="1"/>
  <c r="G399" i="17" s="1"/>
  <c r="C410" i="17" a="1"/>
  <c r="C410" i="17" s="1"/>
  <c r="C410" i="13" a="1"/>
  <c r="C410" i="13" s="1"/>
  <c r="D410" i="13" a="1"/>
  <c r="D410" i="13" s="1"/>
  <c r="D410" i="17" a="1"/>
  <c r="D410" i="17" s="1"/>
  <c r="E410" i="17" a="1"/>
  <c r="E410" i="17" s="1"/>
  <c r="E410" i="13" a="1"/>
  <c r="E410" i="13" s="1"/>
  <c r="F410" i="17" a="1"/>
  <c r="F410" i="17" s="1"/>
  <c r="F410" i="13" a="1"/>
  <c r="F410" i="13" s="1"/>
  <c r="G410" i="13" a="1"/>
  <c r="G410" i="13" s="1"/>
  <c r="G410" i="17" a="1"/>
  <c r="G410" i="17" s="1"/>
  <c r="C279" i="13" a="1"/>
  <c r="C279" i="13" s="1"/>
  <c r="C279" i="17" a="1"/>
  <c r="C279" i="17" s="1"/>
  <c r="D279" i="13" a="1"/>
  <c r="D279" i="13" s="1"/>
  <c r="D279" i="17" a="1"/>
  <c r="D279" i="17" s="1"/>
  <c r="E279" i="17" a="1"/>
  <c r="E279" i="17" s="1"/>
  <c r="E279" i="13" a="1"/>
  <c r="E279" i="13" s="1"/>
  <c r="F279" i="13" a="1"/>
  <c r="F279" i="13" s="1"/>
  <c r="F279" i="17" a="1"/>
  <c r="F279" i="17" s="1"/>
  <c r="G279" i="13" a="1"/>
  <c r="G279" i="13" s="1"/>
  <c r="G279" i="17" a="1"/>
  <c r="G279" i="17" s="1"/>
  <c r="C451" i="17" a="1"/>
  <c r="C451" i="17" s="1"/>
  <c r="C451" i="13" a="1"/>
  <c r="C451" i="13" s="1"/>
  <c r="D451" i="13" a="1"/>
  <c r="D451" i="13" s="1"/>
  <c r="D451" i="17" a="1"/>
  <c r="D451" i="17" s="1"/>
  <c r="E451" i="17" a="1"/>
  <c r="E451" i="17" s="1"/>
  <c r="E451" i="13" a="1"/>
  <c r="E451" i="13" s="1"/>
  <c r="F451" i="13" a="1"/>
  <c r="F451" i="13" s="1"/>
  <c r="F451" i="17" a="1"/>
  <c r="F451" i="17" s="1"/>
  <c r="G451" i="13" a="1"/>
  <c r="G451" i="13" s="1"/>
  <c r="G451" i="17" a="1"/>
  <c r="G451" i="17" s="1"/>
  <c r="C67" i="9"/>
  <c r="C67" i="18"/>
  <c r="D67" i="9"/>
  <c r="D67" i="18"/>
  <c r="E67" i="9"/>
  <c r="E67" i="18"/>
  <c r="G67" i="9"/>
  <c r="G67" i="18"/>
  <c r="F67" i="9"/>
  <c r="F67" i="18"/>
  <c r="C318" i="13" a="1"/>
  <c r="C318" i="13" s="1"/>
  <c r="C318" i="17" a="1"/>
  <c r="C318" i="17" s="1"/>
  <c r="D318" i="17" a="1"/>
  <c r="D318" i="17" s="1"/>
  <c r="D318" i="13" a="1"/>
  <c r="D318" i="13" s="1"/>
  <c r="E318" i="17" a="1"/>
  <c r="E318" i="17" s="1"/>
  <c r="E318" i="13" a="1"/>
  <c r="E318" i="13" s="1"/>
  <c r="F318" i="17" a="1"/>
  <c r="F318" i="17" s="1"/>
  <c r="F318" i="13" a="1"/>
  <c r="F318" i="13" s="1"/>
  <c r="G318" i="17" a="1"/>
  <c r="G318" i="17" s="1"/>
  <c r="G318" i="13" a="1"/>
  <c r="G318" i="13" s="1"/>
  <c r="C53" i="18"/>
  <c r="C53" i="9"/>
  <c r="D53" i="9"/>
  <c r="D53" i="18"/>
  <c r="E53" i="9"/>
  <c r="E53" i="18"/>
  <c r="G53" i="18"/>
  <c r="F53" i="18"/>
  <c r="F53" i="9"/>
  <c r="G53" i="9"/>
  <c r="C267" i="17" a="1"/>
  <c r="C267" i="17" s="1"/>
  <c r="C267" i="13" a="1"/>
  <c r="C267" i="13" s="1"/>
  <c r="D267" i="13" a="1"/>
  <c r="D267" i="13" s="1"/>
  <c r="D267" i="17" a="1"/>
  <c r="D267" i="17" s="1"/>
  <c r="E267" i="17" a="1"/>
  <c r="E267" i="17" s="1"/>
  <c r="E267" i="13" a="1"/>
  <c r="E267" i="13" s="1"/>
  <c r="F267" i="13" a="1"/>
  <c r="F267" i="13" s="1"/>
  <c r="F267" i="17" a="1"/>
  <c r="F267" i="17" s="1"/>
  <c r="G267" i="13" a="1"/>
  <c r="G267" i="13" s="1"/>
  <c r="G267" i="17" a="1"/>
  <c r="G267" i="17" s="1"/>
  <c r="C416" i="17" a="1"/>
  <c r="C416" i="17" s="1"/>
  <c r="C416" i="13" a="1"/>
  <c r="C416" i="13" s="1"/>
  <c r="D416" i="13" a="1"/>
  <c r="D416" i="13" s="1"/>
  <c r="D416" i="17" a="1"/>
  <c r="D416" i="17" s="1"/>
  <c r="E416" i="13" a="1"/>
  <c r="E416" i="13" s="1"/>
  <c r="E416" i="17" a="1"/>
  <c r="E416" i="17" s="1"/>
  <c r="F416" i="17" a="1"/>
  <c r="F416" i="17" s="1"/>
  <c r="F416" i="13" a="1"/>
  <c r="F416" i="13" s="1"/>
  <c r="G416" i="13" a="1"/>
  <c r="G416" i="13" s="1"/>
  <c r="G416" i="17" a="1"/>
  <c r="G416" i="17" s="1"/>
  <c r="C502" i="17" a="1"/>
  <c r="C502" i="17" s="1"/>
  <c r="C502" i="13" a="1"/>
  <c r="C502" i="13" s="1"/>
  <c r="D502" i="17" a="1"/>
  <c r="D502" i="17" s="1"/>
  <c r="D502" i="13" a="1"/>
  <c r="D502" i="13" s="1"/>
  <c r="E502" i="17" a="1"/>
  <c r="E502" i="17" s="1"/>
  <c r="E502" i="13" a="1"/>
  <c r="E502" i="13" s="1"/>
  <c r="F502" i="17" a="1"/>
  <c r="F502" i="17" s="1"/>
  <c r="F502" i="13" a="1"/>
  <c r="F502" i="13" s="1"/>
  <c r="G502" i="17" a="1"/>
  <c r="G502" i="17" s="1"/>
  <c r="G502" i="13" a="1"/>
  <c r="G502" i="13" s="1"/>
  <c r="C440" i="17" a="1"/>
  <c r="C440" i="17" s="1"/>
  <c r="C440" i="13" a="1"/>
  <c r="C440" i="13" s="1"/>
  <c r="D440" i="13" a="1"/>
  <c r="D440" i="13" s="1"/>
  <c r="D440" i="17" a="1"/>
  <c r="D440" i="17" s="1"/>
  <c r="E440" i="17" a="1"/>
  <c r="E440" i="17" s="1"/>
  <c r="E440" i="13" a="1"/>
  <c r="E440" i="13" s="1"/>
  <c r="F440" i="17" a="1"/>
  <c r="F440" i="17" s="1"/>
  <c r="F440" i="13" a="1"/>
  <c r="F440" i="13" s="1"/>
  <c r="G440" i="17" a="1"/>
  <c r="G440" i="17" s="1"/>
  <c r="G440" i="13" a="1"/>
  <c r="G440" i="13" s="1"/>
  <c r="C427" i="13" a="1"/>
  <c r="C427" i="13" s="1"/>
  <c r="C427" i="17" a="1"/>
  <c r="C427" i="17" s="1"/>
  <c r="D427" i="17" a="1"/>
  <c r="D427" i="17" s="1"/>
  <c r="D427" i="13" a="1"/>
  <c r="D427" i="13" s="1"/>
  <c r="E427" i="13" a="1"/>
  <c r="E427" i="13" s="1"/>
  <c r="E427" i="17" a="1"/>
  <c r="E427" i="17" s="1"/>
  <c r="F427" i="13" a="1"/>
  <c r="F427" i="13" s="1"/>
  <c r="F427" i="17" a="1"/>
  <c r="F427" i="17" s="1"/>
  <c r="G427" i="17" a="1"/>
  <c r="G427" i="17" s="1"/>
  <c r="G427" i="13" a="1"/>
  <c r="G427" i="13" s="1"/>
  <c r="C57" i="9"/>
  <c r="C57" i="18"/>
  <c r="D57" i="9"/>
  <c r="D57" i="18"/>
  <c r="E57" i="9"/>
  <c r="E57" i="18"/>
  <c r="F57" i="18"/>
  <c r="G57" i="9"/>
  <c r="G57" i="18"/>
  <c r="F57" i="9"/>
  <c r="C354" i="13" a="1"/>
  <c r="C354" i="13" s="1"/>
  <c r="C354" i="17" a="1"/>
  <c r="C354" i="17" s="1"/>
  <c r="D354" i="17" a="1"/>
  <c r="D354" i="17" s="1"/>
  <c r="D354" i="13" a="1"/>
  <c r="D354" i="13" s="1"/>
  <c r="E354" i="13" a="1"/>
  <c r="E354" i="13" s="1"/>
  <c r="E354" i="17" a="1"/>
  <c r="E354" i="17" s="1"/>
  <c r="F354" i="17" a="1"/>
  <c r="F354" i="17" s="1"/>
  <c r="F354" i="13" a="1"/>
  <c r="F354" i="13" s="1"/>
  <c r="G354" i="17" a="1"/>
  <c r="G354" i="17" s="1"/>
  <c r="G354" i="13" a="1"/>
  <c r="G354" i="13" s="1"/>
  <c r="C435" i="17" a="1"/>
  <c r="C435" i="17" s="1"/>
  <c r="C435" i="13" a="1"/>
  <c r="C435" i="13" s="1"/>
  <c r="D435" i="17" a="1"/>
  <c r="D435" i="17" s="1"/>
  <c r="D435" i="13" a="1"/>
  <c r="D435" i="13" s="1"/>
  <c r="E435" i="17" a="1"/>
  <c r="E435" i="17" s="1"/>
  <c r="E435" i="13" a="1"/>
  <c r="E435" i="13" s="1"/>
  <c r="F435" i="17" a="1"/>
  <c r="F435" i="17" s="1"/>
  <c r="F435" i="13" a="1"/>
  <c r="F435" i="13" s="1"/>
  <c r="G435" i="17" a="1"/>
  <c r="G435" i="17" s="1"/>
  <c r="G435" i="13" a="1"/>
  <c r="G435" i="13" s="1"/>
  <c r="C403" i="13" a="1"/>
  <c r="C403" i="13" s="1"/>
  <c r="C403" i="17" a="1"/>
  <c r="C403" i="17" s="1"/>
  <c r="D403" i="17" a="1"/>
  <c r="D403" i="17" s="1"/>
  <c r="D403" i="13" a="1"/>
  <c r="D403" i="13" s="1"/>
  <c r="E403" i="17" a="1"/>
  <c r="E403" i="17" s="1"/>
  <c r="E403" i="13" a="1"/>
  <c r="E403" i="13" s="1"/>
  <c r="F403" i="17" a="1"/>
  <c r="F403" i="17" s="1"/>
  <c r="F403" i="13" a="1"/>
  <c r="F403" i="13" s="1"/>
  <c r="G403" i="13" a="1"/>
  <c r="G403" i="13" s="1"/>
  <c r="G403" i="17" a="1"/>
  <c r="G403" i="17" s="1"/>
  <c r="C285" i="13" a="1"/>
  <c r="C285" i="13" s="1"/>
  <c r="C285" i="17" a="1"/>
  <c r="C285" i="17" s="1"/>
  <c r="D285" i="13" a="1"/>
  <c r="D285" i="13" s="1"/>
  <c r="D285" i="17" a="1"/>
  <c r="D285" i="17" s="1"/>
  <c r="E285" i="13" a="1"/>
  <c r="E285" i="13" s="1"/>
  <c r="E285" i="17" a="1"/>
  <c r="E285" i="17" s="1"/>
  <c r="F285" i="17" a="1"/>
  <c r="F285" i="17" s="1"/>
  <c r="F285" i="13" a="1"/>
  <c r="F285" i="13" s="1"/>
  <c r="G285" i="17" a="1"/>
  <c r="G285" i="17" s="1"/>
  <c r="G285" i="13" a="1"/>
  <c r="G285" i="13" s="1"/>
  <c r="C489" i="13" a="1"/>
  <c r="C489" i="13" s="1"/>
  <c r="C489" i="17" a="1"/>
  <c r="C489" i="17" s="1"/>
  <c r="D489" i="17" a="1"/>
  <c r="D489" i="17" s="1"/>
  <c r="D489" i="13" a="1"/>
  <c r="D489" i="13" s="1"/>
  <c r="E489" i="13" a="1"/>
  <c r="E489" i="13" s="1"/>
  <c r="E489" i="17" a="1"/>
  <c r="E489" i="17" s="1"/>
  <c r="F489" i="13" a="1"/>
  <c r="F489" i="13" s="1"/>
  <c r="F489" i="17" a="1"/>
  <c r="F489" i="17" s="1"/>
  <c r="G489" i="17" a="1"/>
  <c r="G489" i="17" s="1"/>
  <c r="G489" i="13" a="1"/>
  <c r="G489" i="13" s="1"/>
  <c r="C495" i="13" a="1"/>
  <c r="C495" i="13" s="1"/>
  <c r="C495" i="17" a="1"/>
  <c r="C495" i="17" s="1"/>
  <c r="D495" i="17" a="1"/>
  <c r="D495" i="17" s="1"/>
  <c r="D495" i="13" a="1"/>
  <c r="D495" i="13" s="1"/>
  <c r="E495" i="13" a="1"/>
  <c r="E495" i="13" s="1"/>
  <c r="E495" i="17" a="1"/>
  <c r="E495" i="17" s="1"/>
  <c r="F495" i="13" a="1"/>
  <c r="F495" i="13" s="1"/>
  <c r="F495" i="17" a="1"/>
  <c r="F495" i="17" s="1"/>
  <c r="G495" i="17" a="1"/>
  <c r="G495" i="17" s="1"/>
  <c r="G495" i="13" a="1"/>
  <c r="G495" i="13" s="1"/>
  <c r="C504" i="17" a="1"/>
  <c r="C504" i="17" s="1"/>
  <c r="C504" i="13" a="1"/>
  <c r="C504" i="13" s="1"/>
  <c r="D504" i="13" a="1"/>
  <c r="D504" i="13" s="1"/>
  <c r="D504" i="17" a="1"/>
  <c r="D504" i="17" s="1"/>
  <c r="E504" i="13" a="1"/>
  <c r="E504" i="13" s="1"/>
  <c r="E504" i="17" a="1"/>
  <c r="E504" i="17" s="1"/>
  <c r="F504" i="17" a="1"/>
  <c r="F504" i="17" s="1"/>
  <c r="F504" i="13" a="1"/>
  <c r="F504" i="13" s="1"/>
  <c r="G504" i="17" a="1"/>
  <c r="G504" i="17" s="1"/>
  <c r="G504" i="13" a="1"/>
  <c r="G504" i="13" s="1"/>
  <c r="C339" i="13" a="1"/>
  <c r="C339" i="13" s="1"/>
  <c r="C339" i="17" a="1"/>
  <c r="C339" i="17" s="1"/>
  <c r="D339" i="17" a="1"/>
  <c r="D339" i="17" s="1"/>
  <c r="D339" i="13" a="1"/>
  <c r="D339" i="13" s="1"/>
  <c r="E339" i="13" a="1"/>
  <c r="E339" i="13" s="1"/>
  <c r="E339" i="17" a="1"/>
  <c r="E339" i="17" s="1"/>
  <c r="F339" i="13" a="1"/>
  <c r="F339" i="13" s="1"/>
  <c r="F339" i="17" a="1"/>
  <c r="F339" i="17" s="1"/>
  <c r="G339" i="17" a="1"/>
  <c r="G339" i="17" s="1"/>
  <c r="G339" i="13" a="1"/>
  <c r="G339" i="13" s="1"/>
  <c r="C280" i="13" a="1"/>
  <c r="C280" i="13" s="1"/>
  <c r="C280" i="17" a="1"/>
  <c r="C280" i="17" s="1"/>
  <c r="D280" i="17" a="1"/>
  <c r="D280" i="17" s="1"/>
  <c r="D280" i="13" a="1"/>
  <c r="D280" i="13" s="1"/>
  <c r="E280" i="17" a="1"/>
  <c r="E280" i="17" s="1"/>
  <c r="E280" i="13" a="1"/>
  <c r="E280" i="13" s="1"/>
  <c r="F280" i="17" a="1"/>
  <c r="F280" i="17" s="1"/>
  <c r="F280" i="13" a="1"/>
  <c r="F280" i="13" s="1"/>
  <c r="G280" i="13" a="1"/>
  <c r="G280" i="13" s="1"/>
  <c r="G280" i="17" a="1"/>
  <c r="G280" i="17" s="1"/>
  <c r="C63" i="9"/>
  <c r="C63" i="18"/>
  <c r="D63" i="18"/>
  <c r="D63" i="9"/>
  <c r="E63" i="9"/>
  <c r="E63" i="18"/>
  <c r="F63" i="9"/>
  <c r="F63" i="18"/>
  <c r="G63" i="9"/>
  <c r="G63" i="18"/>
  <c r="C356" i="17" a="1"/>
  <c r="C356" i="17" s="1"/>
  <c r="C356" i="13" a="1"/>
  <c r="C356" i="13" s="1"/>
  <c r="D356" i="17" a="1"/>
  <c r="D356" i="17" s="1"/>
  <c r="D356" i="13" a="1"/>
  <c r="D356" i="13" s="1"/>
  <c r="E356" i="17" a="1"/>
  <c r="E356" i="17" s="1"/>
  <c r="E356" i="13" a="1"/>
  <c r="E356" i="13" s="1"/>
  <c r="F356" i="17" a="1"/>
  <c r="F356" i="17" s="1"/>
  <c r="G356" i="17" a="1"/>
  <c r="G356" i="17" s="1"/>
  <c r="G356" i="13" a="1"/>
  <c r="G356" i="13" s="1"/>
  <c r="F356" i="13" a="1"/>
  <c r="F356" i="13" s="1"/>
  <c r="C286" i="17" a="1"/>
  <c r="C286" i="17" s="1"/>
  <c r="C286" i="13" a="1"/>
  <c r="C286" i="13" s="1"/>
  <c r="D286" i="17" a="1"/>
  <c r="D286" i="17" s="1"/>
  <c r="D286" i="13" a="1"/>
  <c r="D286" i="13" s="1"/>
  <c r="E286" i="17" a="1"/>
  <c r="E286" i="17" s="1"/>
  <c r="E286" i="13" a="1"/>
  <c r="E286" i="13" s="1"/>
  <c r="F286" i="13" a="1"/>
  <c r="F286" i="13" s="1"/>
  <c r="F286" i="17" a="1"/>
  <c r="F286" i="17" s="1"/>
  <c r="G286" i="17" a="1"/>
  <c r="G286" i="17" s="1"/>
  <c r="G286" i="13" a="1"/>
  <c r="G286" i="13" s="1"/>
  <c r="C421" i="13" a="1"/>
  <c r="C421" i="13" s="1"/>
  <c r="C421" i="17" a="1"/>
  <c r="C421" i="17" s="1"/>
  <c r="D421" i="17" a="1"/>
  <c r="D421" i="17" s="1"/>
  <c r="D421" i="13" a="1"/>
  <c r="D421" i="13" s="1"/>
  <c r="E421" i="13" a="1"/>
  <c r="E421" i="13" s="1"/>
  <c r="E421" i="17" a="1"/>
  <c r="E421" i="17" s="1"/>
  <c r="F421" i="17" a="1"/>
  <c r="F421" i="17" s="1"/>
  <c r="F421" i="13" a="1"/>
  <c r="F421" i="13" s="1"/>
  <c r="G421" i="13" a="1"/>
  <c r="G421" i="13" s="1"/>
  <c r="G421" i="17" a="1"/>
  <c r="G421" i="17" s="1"/>
  <c r="C470" i="17" a="1"/>
  <c r="C470" i="17" s="1"/>
  <c r="C470" i="13" a="1"/>
  <c r="C470" i="13" s="1"/>
  <c r="D470" i="13" a="1"/>
  <c r="D470" i="13" s="1"/>
  <c r="D470" i="17" a="1"/>
  <c r="D470" i="17" s="1"/>
  <c r="E470" i="17" a="1"/>
  <c r="E470" i="17" s="1"/>
  <c r="E470" i="13" a="1"/>
  <c r="E470" i="13" s="1"/>
  <c r="F470" i="17" a="1"/>
  <c r="F470" i="17" s="1"/>
  <c r="F470" i="13" a="1"/>
  <c r="F470" i="13" s="1"/>
  <c r="G470" i="13" a="1"/>
  <c r="G470" i="13" s="1"/>
  <c r="G470" i="17" a="1"/>
  <c r="G470" i="17" s="1"/>
  <c r="C472" i="13" a="1"/>
  <c r="C472" i="13" s="1"/>
  <c r="C472" i="17" a="1"/>
  <c r="C472" i="17" s="1"/>
  <c r="D472" i="17" a="1"/>
  <c r="D472" i="17" s="1"/>
  <c r="D472" i="13" a="1"/>
  <c r="D472" i="13" s="1"/>
  <c r="E472" i="17" a="1"/>
  <c r="E472" i="17" s="1"/>
  <c r="E472" i="13" a="1"/>
  <c r="E472" i="13" s="1"/>
  <c r="F472" i="13" a="1"/>
  <c r="F472" i="13" s="1"/>
  <c r="F472" i="17" a="1"/>
  <c r="F472" i="17" s="1"/>
  <c r="G472" i="13" a="1"/>
  <c r="G472" i="13" s="1"/>
  <c r="G472" i="17" a="1"/>
  <c r="G472" i="17" s="1"/>
  <c r="C423" i="13" a="1"/>
  <c r="C423" i="13" s="1"/>
  <c r="C423" i="17" a="1"/>
  <c r="C423" i="17" s="1"/>
  <c r="D423" i="17" a="1"/>
  <c r="D423" i="17" s="1"/>
  <c r="D423" i="13" a="1"/>
  <c r="D423" i="13" s="1"/>
  <c r="E423" i="13" a="1"/>
  <c r="E423" i="13" s="1"/>
  <c r="E423" i="17" a="1"/>
  <c r="E423" i="17" s="1"/>
  <c r="F423" i="17" a="1"/>
  <c r="F423" i="17" s="1"/>
  <c r="F423" i="13" a="1"/>
  <c r="F423" i="13" s="1"/>
  <c r="G423" i="13" a="1"/>
  <c r="G423" i="13" s="1"/>
  <c r="G423" i="17" a="1"/>
  <c r="G423" i="17" s="1"/>
  <c r="C313" i="17" a="1"/>
  <c r="C313" i="17" s="1"/>
  <c r="C313" i="13" a="1"/>
  <c r="C313" i="13" s="1"/>
  <c r="D313" i="13" a="1"/>
  <c r="D313" i="13" s="1"/>
  <c r="D313" i="17" a="1"/>
  <c r="D313" i="17" s="1"/>
  <c r="E313" i="17" a="1"/>
  <c r="E313" i="17" s="1"/>
  <c r="E313" i="13" a="1"/>
  <c r="E313" i="13" s="1"/>
  <c r="F313" i="17" a="1"/>
  <c r="F313" i="17" s="1"/>
  <c r="G313" i="13" a="1"/>
  <c r="G313" i="13" s="1"/>
  <c r="F313" i="13" a="1"/>
  <c r="F313" i="13" s="1"/>
  <c r="G313" i="17" a="1"/>
  <c r="G313" i="17" s="1"/>
  <c r="C447" i="17" a="1"/>
  <c r="C447" i="17" s="1"/>
  <c r="C447" i="13" a="1"/>
  <c r="C447" i="13" s="1"/>
  <c r="D447" i="17" a="1"/>
  <c r="D447" i="17" s="1"/>
  <c r="D447" i="13" a="1"/>
  <c r="D447" i="13" s="1"/>
  <c r="E447" i="13" a="1"/>
  <c r="E447" i="13" s="1"/>
  <c r="E447" i="17" a="1"/>
  <c r="E447" i="17" s="1"/>
  <c r="F447" i="13" a="1"/>
  <c r="F447" i="13" s="1"/>
  <c r="F447" i="17" a="1"/>
  <c r="F447" i="17" s="1"/>
  <c r="G447" i="17" a="1"/>
  <c r="G447" i="17" s="1"/>
  <c r="G447" i="13" a="1"/>
  <c r="G447" i="13" s="1"/>
  <c r="C56" i="9"/>
  <c r="C56" i="18"/>
  <c r="D56" i="9"/>
  <c r="D56" i="18"/>
  <c r="E56" i="9"/>
  <c r="E56" i="18"/>
  <c r="G56" i="18"/>
  <c r="G56" i="9"/>
  <c r="F56" i="18"/>
  <c r="F56" i="9"/>
  <c r="C396" i="13" a="1"/>
  <c r="C396" i="13" s="1"/>
  <c r="C396" i="17" a="1"/>
  <c r="C396" i="17" s="1"/>
  <c r="D396" i="13" a="1"/>
  <c r="D396" i="13" s="1"/>
  <c r="D396" i="17" a="1"/>
  <c r="D396" i="17" s="1"/>
  <c r="E396" i="17" a="1"/>
  <c r="E396" i="17" s="1"/>
  <c r="E396" i="13" a="1"/>
  <c r="E396" i="13" s="1"/>
  <c r="F396" i="17" a="1"/>
  <c r="F396" i="17" s="1"/>
  <c r="F396" i="13" a="1"/>
  <c r="F396" i="13" s="1"/>
  <c r="G396" i="13" a="1"/>
  <c r="G396" i="13" s="1"/>
  <c r="G396" i="17" a="1"/>
  <c r="G396" i="17" s="1"/>
  <c r="C364" i="13" a="1"/>
  <c r="C364" i="13" s="1"/>
  <c r="C364" i="17" a="1"/>
  <c r="C364" i="17" s="1"/>
  <c r="D364" i="17" a="1"/>
  <c r="D364" i="17" s="1"/>
  <c r="D364" i="13" a="1"/>
  <c r="D364" i="13" s="1"/>
  <c r="E364" i="17" a="1"/>
  <c r="E364" i="17" s="1"/>
  <c r="E364" i="13" a="1"/>
  <c r="E364" i="13" s="1"/>
  <c r="F364" i="17" a="1"/>
  <c r="F364" i="17" s="1"/>
  <c r="G364" i="17" a="1"/>
  <c r="G364" i="17" s="1"/>
  <c r="G364" i="13" a="1"/>
  <c r="G364" i="13" s="1"/>
  <c r="F364" i="13" a="1"/>
  <c r="F364" i="13" s="1"/>
  <c r="C322" i="13" a="1"/>
  <c r="C322" i="13" s="1"/>
  <c r="C322" i="17" a="1"/>
  <c r="C322" i="17" s="1"/>
  <c r="D322" i="17" a="1"/>
  <c r="D322" i="17" s="1"/>
  <c r="D322" i="13" a="1"/>
  <c r="D322" i="13" s="1"/>
  <c r="E322" i="17" a="1"/>
  <c r="E322" i="17" s="1"/>
  <c r="E322" i="13" a="1"/>
  <c r="E322" i="13" s="1"/>
  <c r="F322" i="13" a="1"/>
  <c r="F322" i="13" s="1"/>
  <c r="F322" i="17" a="1"/>
  <c r="F322" i="17" s="1"/>
  <c r="G322" i="17" a="1"/>
  <c r="G322" i="17" s="1"/>
  <c r="G322" i="13" a="1"/>
  <c r="G322" i="13" s="1"/>
  <c r="C450" i="13" a="1"/>
  <c r="C450" i="13" s="1"/>
  <c r="C450" i="17" a="1"/>
  <c r="C450" i="17" s="1"/>
  <c r="D450" i="13" a="1"/>
  <c r="D450" i="13" s="1"/>
  <c r="D450" i="17" a="1"/>
  <c r="D450" i="17" s="1"/>
  <c r="E450" i="13" a="1"/>
  <c r="E450" i="13" s="1"/>
  <c r="E450" i="17" a="1"/>
  <c r="E450" i="17" s="1"/>
  <c r="G450" i="13" a="1"/>
  <c r="G450" i="13" s="1"/>
  <c r="F450" i="17" a="1"/>
  <c r="F450" i="17" s="1"/>
  <c r="F450" i="13" a="1"/>
  <c r="F450" i="13" s="1"/>
  <c r="G450" i="17" a="1"/>
  <c r="G450" i="17" s="1"/>
  <c r="C452" i="13" a="1"/>
  <c r="C452" i="13" s="1"/>
  <c r="C452" i="17" a="1"/>
  <c r="C452" i="17" s="1"/>
  <c r="D452" i="13" a="1"/>
  <c r="D452" i="13" s="1"/>
  <c r="D452" i="17" a="1"/>
  <c r="D452" i="17" s="1"/>
  <c r="E452" i="13" a="1"/>
  <c r="E452" i="13" s="1"/>
  <c r="E452" i="17" a="1"/>
  <c r="E452" i="17" s="1"/>
  <c r="F452" i="13" a="1"/>
  <c r="F452" i="13" s="1"/>
  <c r="F452" i="17" a="1"/>
  <c r="F452" i="17" s="1"/>
  <c r="G452" i="13" a="1"/>
  <c r="G452" i="13" s="1"/>
  <c r="G452" i="17" a="1"/>
  <c r="G452" i="17" s="1"/>
  <c r="C408" i="17" a="1"/>
  <c r="C408" i="17" s="1"/>
  <c r="C408" i="13" a="1"/>
  <c r="C408" i="13" s="1"/>
  <c r="D408" i="17" a="1"/>
  <c r="D408" i="17" s="1"/>
  <c r="D408" i="13" a="1"/>
  <c r="D408" i="13" s="1"/>
  <c r="E408" i="17" a="1"/>
  <c r="E408" i="17" s="1"/>
  <c r="E408" i="13" a="1"/>
  <c r="E408" i="13" s="1"/>
  <c r="F408" i="17" a="1"/>
  <c r="F408" i="17" s="1"/>
  <c r="F408" i="13" a="1"/>
  <c r="F408" i="13" s="1"/>
  <c r="G408" i="13" a="1"/>
  <c r="G408" i="13" s="1"/>
  <c r="G408" i="17" a="1"/>
  <c r="G408" i="17" s="1"/>
  <c r="C295" i="13" a="1"/>
  <c r="C295" i="13" s="1"/>
  <c r="C295" i="17" a="1"/>
  <c r="C295" i="17" s="1"/>
  <c r="D295" i="17" a="1"/>
  <c r="D295" i="17" s="1"/>
  <c r="D295" i="13" a="1"/>
  <c r="D295" i="13" s="1"/>
  <c r="E295" i="13" a="1"/>
  <c r="E295" i="13" s="1"/>
  <c r="E295" i="17" a="1"/>
  <c r="E295" i="17" s="1"/>
  <c r="F295" i="13" a="1"/>
  <c r="F295" i="13" s="1"/>
  <c r="G295" i="13" a="1"/>
  <c r="G295" i="13" s="1"/>
  <c r="F295" i="17" a="1"/>
  <c r="F295" i="17" s="1"/>
  <c r="G295" i="17" a="1"/>
  <c r="G295" i="17" s="1"/>
  <c r="C268" i="13" a="1"/>
  <c r="C268" i="13" s="1"/>
  <c r="C268" i="17" a="1"/>
  <c r="C268" i="17" s="1"/>
  <c r="D268" i="17" a="1"/>
  <c r="D268" i="17" s="1"/>
  <c r="D268" i="13" a="1"/>
  <c r="D268" i="13" s="1"/>
  <c r="E268" i="13" a="1"/>
  <c r="E268" i="13" s="1"/>
  <c r="E268" i="17" a="1"/>
  <c r="E268" i="17" s="1"/>
  <c r="F268" i="17" a="1"/>
  <c r="F268" i="17" s="1"/>
  <c r="F268" i="13" a="1"/>
  <c r="F268" i="13" s="1"/>
  <c r="G268" i="13" a="1"/>
  <c r="G268" i="13" s="1"/>
  <c r="G268" i="17" a="1"/>
  <c r="G268" i="17" s="1"/>
  <c r="C276" i="13" a="1"/>
  <c r="C276" i="13" s="1"/>
  <c r="C276" i="17" a="1"/>
  <c r="C276" i="17" s="1"/>
  <c r="D276" i="13" a="1"/>
  <c r="D276" i="13" s="1"/>
  <c r="D276" i="17" a="1"/>
  <c r="D276" i="17" s="1"/>
  <c r="E276" i="17" a="1"/>
  <c r="E276" i="17" s="1"/>
  <c r="E276" i="13" a="1"/>
  <c r="E276" i="13" s="1"/>
  <c r="F276" i="13" a="1"/>
  <c r="F276" i="13" s="1"/>
  <c r="F276" i="17" a="1"/>
  <c r="F276" i="17" s="1"/>
  <c r="G276" i="13" a="1"/>
  <c r="G276" i="13" s="1"/>
  <c r="G276" i="17" a="1"/>
  <c r="G276" i="17" s="1"/>
  <c r="C329" i="17" a="1"/>
  <c r="C329" i="17" s="1"/>
  <c r="C329" i="13" a="1"/>
  <c r="C329" i="13" s="1"/>
  <c r="D329" i="13" a="1"/>
  <c r="D329" i="13" s="1"/>
  <c r="D329" i="17" a="1"/>
  <c r="D329" i="17" s="1"/>
  <c r="E329" i="13" a="1"/>
  <c r="E329" i="13" s="1"/>
  <c r="E329" i="17" a="1"/>
  <c r="E329" i="17" s="1"/>
  <c r="F329" i="13" a="1"/>
  <c r="F329" i="13" s="1"/>
  <c r="F329" i="17" a="1"/>
  <c r="F329" i="17" s="1"/>
  <c r="G329" i="17" a="1"/>
  <c r="G329" i="17" s="1"/>
  <c r="G329" i="13" a="1"/>
  <c r="G329" i="13" s="1"/>
  <c r="C457" i="17" a="1"/>
  <c r="C457" i="17" s="1"/>
  <c r="C457" i="13" a="1"/>
  <c r="C457" i="13" s="1"/>
  <c r="D457" i="17" a="1"/>
  <c r="D457" i="17" s="1"/>
  <c r="D457" i="13" a="1"/>
  <c r="D457" i="13" s="1"/>
  <c r="E457" i="13" a="1"/>
  <c r="E457" i="13" s="1"/>
  <c r="E457" i="17" a="1"/>
  <c r="E457" i="17" s="1"/>
  <c r="F457" i="17" a="1"/>
  <c r="F457" i="17" s="1"/>
  <c r="F457" i="13" a="1"/>
  <c r="F457" i="13" s="1"/>
  <c r="G457" i="17" a="1"/>
  <c r="G457" i="17" s="1"/>
  <c r="G457" i="13" a="1"/>
  <c r="G457" i="13" s="1"/>
  <c r="C463" i="13" a="1"/>
  <c r="C463" i="13" s="1"/>
  <c r="C463" i="17" a="1"/>
  <c r="C463" i="17" s="1"/>
  <c r="D463" i="17" a="1"/>
  <c r="D463" i="17" s="1"/>
  <c r="D463" i="13" a="1"/>
  <c r="D463" i="13" s="1"/>
  <c r="E463" i="13" a="1"/>
  <c r="E463" i="13" s="1"/>
  <c r="E463" i="17" a="1"/>
  <c r="E463" i="17" s="1"/>
  <c r="F463" i="13" a="1"/>
  <c r="F463" i="13" s="1"/>
  <c r="F463" i="17" a="1"/>
  <c r="F463" i="17" s="1"/>
  <c r="G463" i="17" a="1"/>
  <c r="G463" i="17" s="1"/>
  <c r="G463" i="13" a="1"/>
  <c r="G463" i="13" s="1"/>
  <c r="C333" i="13" a="1"/>
  <c r="C333" i="13" s="1"/>
  <c r="C333" i="17" a="1"/>
  <c r="C333" i="17" s="1"/>
  <c r="D333" i="13" a="1"/>
  <c r="D333" i="13" s="1"/>
  <c r="D333" i="17" a="1"/>
  <c r="D333" i="17" s="1"/>
  <c r="E333" i="17" a="1"/>
  <c r="E333" i="17" s="1"/>
  <c r="E333" i="13" a="1"/>
  <c r="E333" i="13" s="1"/>
  <c r="F333" i="17" a="1"/>
  <c r="F333" i="17" s="1"/>
  <c r="F333" i="13" a="1"/>
  <c r="F333" i="13" s="1"/>
  <c r="G333" i="13" a="1"/>
  <c r="G333" i="13" s="1"/>
  <c r="G333" i="17" a="1"/>
  <c r="G333" i="17" s="1"/>
  <c r="C375" i="13" a="1"/>
  <c r="C375" i="13" s="1"/>
  <c r="C375" i="17" a="1"/>
  <c r="C375" i="17" s="1"/>
  <c r="D375" i="17" a="1"/>
  <c r="D375" i="17" s="1"/>
  <c r="D375" i="13" a="1"/>
  <c r="D375" i="13" s="1"/>
  <c r="E375" i="13" a="1"/>
  <c r="E375" i="13" s="1"/>
  <c r="E375" i="17" a="1"/>
  <c r="E375" i="17" s="1"/>
  <c r="F375" i="17" a="1"/>
  <c r="F375" i="17" s="1"/>
  <c r="F375" i="13" a="1"/>
  <c r="F375" i="13" s="1"/>
  <c r="G375" i="13" a="1"/>
  <c r="G375" i="13" s="1"/>
  <c r="G375" i="17" a="1"/>
  <c r="G375" i="17" s="1"/>
  <c r="C350" i="13" a="1"/>
  <c r="C350" i="13" s="1"/>
  <c r="C350" i="17" a="1"/>
  <c r="C350" i="17" s="1"/>
  <c r="D350" i="17" a="1"/>
  <c r="D350" i="17" s="1"/>
  <c r="D350" i="13" a="1"/>
  <c r="D350" i="13" s="1"/>
  <c r="E350" i="17" a="1"/>
  <c r="E350" i="17" s="1"/>
  <c r="E350" i="13" a="1"/>
  <c r="E350" i="13" s="1"/>
  <c r="F350" i="17" a="1"/>
  <c r="F350" i="17" s="1"/>
  <c r="F350" i="13" a="1"/>
  <c r="F350" i="13" s="1"/>
  <c r="G350" i="13" a="1"/>
  <c r="G350" i="13" s="1"/>
  <c r="G350" i="17" a="1"/>
  <c r="G350" i="17" s="1"/>
  <c r="C362" i="17" a="1"/>
  <c r="C362" i="17" s="1"/>
  <c r="C362" i="13" a="1"/>
  <c r="C362" i="13" s="1"/>
  <c r="D362" i="17" a="1"/>
  <c r="D362" i="17" s="1"/>
  <c r="D362" i="13" a="1"/>
  <c r="D362" i="13" s="1"/>
  <c r="E362" i="13" a="1"/>
  <c r="E362" i="13" s="1"/>
  <c r="E362" i="17" a="1"/>
  <c r="E362" i="17" s="1"/>
  <c r="F362" i="13" a="1"/>
  <c r="F362" i="13" s="1"/>
  <c r="G362" i="13" a="1"/>
  <c r="G362" i="13" s="1"/>
  <c r="F362" i="17" a="1"/>
  <c r="F362" i="17" s="1"/>
  <c r="G362" i="17" a="1"/>
  <c r="G362" i="17" s="1"/>
  <c r="C310" i="17" a="1"/>
  <c r="C310" i="17" s="1"/>
  <c r="C310" i="13" a="1"/>
  <c r="C310" i="13" s="1"/>
  <c r="D310" i="13" a="1"/>
  <c r="D310" i="13" s="1"/>
  <c r="D310" i="17" a="1"/>
  <c r="D310" i="17" s="1"/>
  <c r="E310" i="17" a="1"/>
  <c r="E310" i="17" s="1"/>
  <c r="E310" i="13" a="1"/>
  <c r="E310" i="13" s="1"/>
  <c r="F310" i="13" a="1"/>
  <c r="F310" i="13" s="1"/>
  <c r="G310" i="13" a="1"/>
  <c r="G310" i="13" s="1"/>
  <c r="G310" i="17" a="1"/>
  <c r="G310" i="17" s="1"/>
  <c r="F310" i="17" a="1"/>
  <c r="F310" i="17" s="1"/>
  <c r="C54" i="9"/>
  <c r="C54" i="18"/>
  <c r="D54" i="9"/>
  <c r="D54" i="18"/>
  <c r="E54" i="9"/>
  <c r="E54" i="18"/>
  <c r="F54" i="9"/>
  <c r="F54" i="18"/>
  <c r="G54" i="9"/>
  <c r="G54" i="18"/>
  <c r="C404" i="17" a="1"/>
  <c r="C404" i="17" s="1"/>
  <c r="C404" i="13" a="1"/>
  <c r="C404" i="13" s="1"/>
  <c r="D404" i="13" a="1"/>
  <c r="D404" i="13" s="1"/>
  <c r="D404" i="17" a="1"/>
  <c r="D404" i="17" s="1"/>
  <c r="E404" i="13" a="1"/>
  <c r="E404" i="13" s="1"/>
  <c r="E404" i="17" a="1"/>
  <c r="E404" i="17" s="1"/>
  <c r="F404" i="13" a="1"/>
  <c r="F404" i="13" s="1"/>
  <c r="F404" i="17" a="1"/>
  <c r="F404" i="17" s="1"/>
  <c r="G404" i="17" a="1"/>
  <c r="G404" i="17" s="1"/>
  <c r="G404" i="13" a="1"/>
  <c r="G404" i="13" s="1"/>
  <c r="C483" i="13" a="1"/>
  <c r="C483" i="13" s="1"/>
  <c r="C483" i="17" a="1"/>
  <c r="C483" i="17" s="1"/>
  <c r="D483" i="17" a="1"/>
  <c r="D483" i="17" s="1"/>
  <c r="D483" i="13" a="1"/>
  <c r="D483" i="13" s="1"/>
  <c r="E483" i="17" a="1"/>
  <c r="E483" i="17" s="1"/>
  <c r="E483" i="13" a="1"/>
  <c r="E483" i="13" s="1"/>
  <c r="F483" i="17" a="1"/>
  <c r="F483" i="17" s="1"/>
  <c r="F483" i="13" a="1"/>
  <c r="F483" i="13" s="1"/>
  <c r="G483" i="13" a="1"/>
  <c r="G483" i="13" s="1"/>
  <c r="G483" i="17" a="1"/>
  <c r="G483" i="17" s="1"/>
  <c r="C298" i="17" a="1"/>
  <c r="C298" i="17" s="1"/>
  <c r="C298" i="13" a="1"/>
  <c r="C298" i="13" s="1"/>
  <c r="D298" i="13" a="1"/>
  <c r="D298" i="13" s="1"/>
  <c r="D298" i="17" a="1"/>
  <c r="D298" i="17" s="1"/>
  <c r="E298" i="13" a="1"/>
  <c r="E298" i="13" s="1"/>
  <c r="E298" i="17" a="1"/>
  <c r="E298" i="17" s="1"/>
  <c r="F298" i="17" a="1"/>
  <c r="F298" i="17" s="1"/>
  <c r="F298" i="13" a="1"/>
  <c r="F298" i="13" s="1"/>
  <c r="G298" i="13" a="1"/>
  <c r="G298" i="13" s="1"/>
  <c r="G298" i="17" a="1"/>
  <c r="G298" i="17" s="1"/>
  <c r="C345" i="17" a="1"/>
  <c r="C345" i="17" s="1"/>
  <c r="C345" i="13" a="1"/>
  <c r="C345" i="13" s="1"/>
  <c r="D345" i="17" a="1"/>
  <c r="D345" i="17" s="1"/>
  <c r="D345" i="13" a="1"/>
  <c r="D345" i="13" s="1"/>
  <c r="E345" i="13" a="1"/>
  <c r="E345" i="13" s="1"/>
  <c r="E345" i="17" a="1"/>
  <c r="E345" i="17" s="1"/>
  <c r="F345" i="13" a="1"/>
  <c r="F345" i="13" s="1"/>
  <c r="F345" i="17" a="1"/>
  <c r="F345" i="17" s="1"/>
  <c r="G345" i="17" a="1"/>
  <c r="G345" i="17" s="1"/>
  <c r="G345" i="13" a="1"/>
  <c r="G345" i="13" s="1"/>
  <c r="C47" i="18"/>
  <c r="C47" i="9"/>
  <c r="D47" i="9"/>
  <c r="D47" i="18"/>
  <c r="E47" i="9"/>
  <c r="E47" i="18"/>
  <c r="G47" i="18"/>
  <c r="F47" i="9"/>
  <c r="G47" i="9"/>
  <c r="F47" i="18"/>
  <c r="C379" i="13" a="1"/>
  <c r="C379" i="13" s="1"/>
  <c r="C379" i="17" a="1"/>
  <c r="C379" i="17" s="1"/>
  <c r="D379" i="17" a="1"/>
  <c r="D379" i="17" s="1"/>
  <c r="D379" i="13" a="1"/>
  <c r="D379" i="13" s="1"/>
  <c r="E379" i="17" a="1"/>
  <c r="E379" i="17" s="1"/>
  <c r="E379" i="13" a="1"/>
  <c r="E379" i="13" s="1"/>
  <c r="F379" i="17" a="1"/>
  <c r="F379" i="17" s="1"/>
  <c r="F379" i="13" a="1"/>
  <c r="F379" i="13" s="1"/>
  <c r="G379" i="17" a="1"/>
  <c r="G379" i="17" s="1"/>
  <c r="G379" i="13" a="1"/>
  <c r="G379" i="13" s="1"/>
  <c r="C50" i="18"/>
  <c r="C50" i="9"/>
  <c r="D50" i="18"/>
  <c r="D50" i="9"/>
  <c r="E50" i="18"/>
  <c r="E50" i="9"/>
  <c r="G50" i="18"/>
  <c r="G50" i="9"/>
  <c r="F50" i="18"/>
  <c r="F50" i="9"/>
  <c r="C60" i="9"/>
  <c r="C60" i="18"/>
  <c r="D60" i="9"/>
  <c r="D60" i="18"/>
  <c r="E60" i="18"/>
  <c r="E60" i="9"/>
  <c r="F60" i="18"/>
  <c r="G60" i="9"/>
  <c r="G60" i="18"/>
  <c r="F60" i="9"/>
  <c r="F301" i="13" a="1"/>
  <c r="F301" i="13" s="1"/>
  <c r="F301" i="17" a="1"/>
  <c r="F301" i="17" s="1"/>
  <c r="G301" i="13" a="1"/>
  <c r="G301" i="13" s="1"/>
  <c r="C301" i="17" a="1"/>
  <c r="C301" i="17" s="1"/>
  <c r="G301" i="17" a="1"/>
  <c r="G301" i="17" s="1"/>
  <c r="D301" i="17" a="1"/>
  <c r="D301" i="17" s="1"/>
  <c r="D301" i="13" a="1"/>
  <c r="D301" i="13" s="1"/>
  <c r="E301" i="13" a="1"/>
  <c r="E301" i="13" s="1"/>
  <c r="C301" i="13" a="1"/>
  <c r="C301" i="13" s="1"/>
  <c r="E301" i="17" a="1"/>
  <c r="E301" i="17" s="1"/>
  <c r="C378" i="13" a="1"/>
  <c r="C378" i="13" s="1"/>
  <c r="C378" i="17" a="1"/>
  <c r="C378" i="17" s="1"/>
  <c r="D378" i="17" a="1"/>
  <c r="D378" i="17" s="1"/>
  <c r="D378" i="13" a="1"/>
  <c r="D378" i="13" s="1"/>
  <c r="E378" i="17" a="1"/>
  <c r="E378" i="17" s="1"/>
  <c r="E378" i="13" a="1"/>
  <c r="E378" i="13" s="1"/>
  <c r="F378" i="13" a="1"/>
  <c r="F378" i="13" s="1"/>
  <c r="G378" i="17" a="1"/>
  <c r="G378" i="17" s="1"/>
  <c r="G378" i="13" a="1"/>
  <c r="G378" i="13" s="1"/>
  <c r="F378" i="17" a="1"/>
  <c r="F378" i="17" s="1"/>
  <c r="C631" i="17" l="1"/>
  <c r="C884" i="17" s="1"/>
  <c r="C1137" i="17" s="1"/>
  <c r="G631" i="13"/>
  <c r="G884" i="13" s="1"/>
  <c r="G1137" i="13" s="1"/>
  <c r="C631" i="13"/>
  <c r="C884" i="13" s="1"/>
  <c r="C1137" i="13" s="1"/>
  <c r="G631" i="17"/>
  <c r="G884" i="17" s="1"/>
  <c r="G1137" i="17" s="1"/>
  <c r="E554" i="17"/>
  <c r="E807" i="17" s="1"/>
  <c r="E1060" i="17" s="1"/>
  <c r="F554" i="17"/>
  <c r="F807" i="17" s="1"/>
  <c r="F1060" i="17" s="1"/>
  <c r="E81" i="9"/>
  <c r="E112" i="9" s="1"/>
  <c r="E143" i="9" s="1"/>
  <c r="C78" i="9"/>
  <c r="C109" i="9" s="1"/>
  <c r="F632" i="13"/>
  <c r="F885" i="13" s="1"/>
  <c r="F1138" i="13" s="1"/>
  <c r="D91" i="9"/>
  <c r="D122" i="9" s="1"/>
  <c r="D153" i="9" s="1"/>
  <c r="D44" i="10" s="1"/>
  <c r="F91" i="9"/>
  <c r="F122" i="9" s="1"/>
  <c r="F153" i="9" s="1"/>
  <c r="F44" i="10" s="1"/>
  <c r="E631" i="13"/>
  <c r="E884" i="13" s="1"/>
  <c r="E1137" i="13" s="1"/>
  <c r="D631" i="13"/>
  <c r="D884" i="13" s="1"/>
  <c r="D1137" i="13" s="1"/>
  <c r="G91" i="9"/>
  <c r="G122" i="9" s="1"/>
  <c r="G153" i="9" s="1"/>
  <c r="G44" i="10" s="1"/>
  <c r="D554" i="17"/>
  <c r="D807" i="17" s="1"/>
  <c r="D1060" i="17" s="1"/>
  <c r="C140" i="9"/>
  <c r="D598" i="13"/>
  <c r="D851" i="13" s="1"/>
  <c r="D1104" i="13" s="1"/>
  <c r="E551" i="17"/>
  <c r="E804" i="17" s="1"/>
  <c r="E1057" i="17" s="1"/>
  <c r="F736" i="13"/>
  <c r="F989" i="13" s="1"/>
  <c r="F1242" i="13" s="1"/>
  <c r="G657" i="13"/>
  <c r="G910" i="13" s="1"/>
  <c r="G1163" i="13" s="1"/>
  <c r="C657" i="13"/>
  <c r="C910" i="13" s="1"/>
  <c r="C1163" i="13" s="1"/>
  <c r="E563" i="13"/>
  <c r="E816" i="13" s="1"/>
  <c r="E1069" i="13" s="1"/>
  <c r="G615" i="13"/>
  <c r="G868" i="13" s="1"/>
  <c r="G1121" i="13" s="1"/>
  <c r="G603" i="17"/>
  <c r="G856" i="17" s="1"/>
  <c r="G1109" i="17" s="1"/>
  <c r="C603" i="17"/>
  <c r="C856" i="17" s="1"/>
  <c r="C1109" i="17" s="1"/>
  <c r="D628" i="13"/>
  <c r="D881" i="13" s="1"/>
  <c r="D1134" i="13" s="1"/>
  <c r="E586" i="13"/>
  <c r="E839" i="13" s="1"/>
  <c r="E1092" i="13" s="1"/>
  <c r="F716" i="17"/>
  <c r="F969" i="17" s="1"/>
  <c r="F1222" i="17" s="1"/>
  <c r="G710" i="13"/>
  <c r="G963" i="13" s="1"/>
  <c r="G1216" i="13" s="1"/>
  <c r="C710" i="13"/>
  <c r="C963" i="13" s="1"/>
  <c r="C1216" i="13" s="1"/>
  <c r="D582" i="17"/>
  <c r="D835" i="17" s="1"/>
  <c r="D1088" i="17" s="1"/>
  <c r="E529" i="13"/>
  <c r="E782" i="13" s="1"/>
  <c r="E1035" i="13" s="1"/>
  <c r="F521" i="13"/>
  <c r="F774" i="13" s="1"/>
  <c r="F1027" i="13" s="1"/>
  <c r="G548" i="17"/>
  <c r="G801" i="17" s="1"/>
  <c r="G1054" i="17" s="1"/>
  <c r="C548" i="17"/>
  <c r="C801" i="17" s="1"/>
  <c r="C1054" i="17" s="1"/>
  <c r="D661" i="13"/>
  <c r="D914" i="13" s="1"/>
  <c r="D1167" i="13" s="1"/>
  <c r="E705" i="17"/>
  <c r="E958" i="17" s="1"/>
  <c r="E1211" i="17" s="1"/>
  <c r="F703" i="17"/>
  <c r="F956" i="17" s="1"/>
  <c r="F1209" i="17" s="1"/>
  <c r="G575" i="13"/>
  <c r="G828" i="13" s="1"/>
  <c r="G1081" i="13" s="1"/>
  <c r="C575" i="17"/>
  <c r="C828" i="17" s="1"/>
  <c r="C1081" i="17" s="1"/>
  <c r="D617" i="13"/>
  <c r="D870" i="13" s="1"/>
  <c r="D1123" i="13" s="1"/>
  <c r="E649" i="13"/>
  <c r="E902" i="13" s="1"/>
  <c r="E1155" i="13" s="1"/>
  <c r="G87" i="9"/>
  <c r="G118" i="9" s="1"/>
  <c r="G149" i="9" s="1"/>
  <c r="G40" i="10" s="1"/>
  <c r="G700" i="13"/>
  <c r="G953" i="13" s="1"/>
  <c r="G1206" i="13" s="1"/>
  <c r="C700" i="13"/>
  <c r="C953" i="13" s="1"/>
  <c r="C1206" i="13" s="1"/>
  <c r="D566" i="17"/>
  <c r="D819" i="17" s="1"/>
  <c r="D1072" i="17" s="1"/>
  <c r="E676" i="17"/>
  <c r="E929" i="17" s="1"/>
  <c r="E1182" i="17" s="1"/>
  <c r="F725" i="17"/>
  <c r="F978" i="17" s="1"/>
  <c r="F1231" i="17" s="1"/>
  <c r="G723" i="17"/>
  <c r="G976" i="17" s="1"/>
  <c r="G1229" i="17" s="1"/>
  <c r="C723" i="13"/>
  <c r="C976" i="13" s="1"/>
  <c r="C1229" i="13" s="1"/>
  <c r="D674" i="13"/>
  <c r="D927" i="13" s="1"/>
  <c r="D1180" i="13" s="1"/>
  <c r="E539" i="13"/>
  <c r="E792" i="13" s="1"/>
  <c r="E1045" i="13" s="1"/>
  <c r="G609" i="17"/>
  <c r="G862" i="17" s="1"/>
  <c r="G1115" i="17" s="1"/>
  <c r="D533" i="13"/>
  <c r="D786" i="13" s="1"/>
  <c r="E592" i="17"/>
  <c r="E845" i="17" s="1"/>
  <c r="E1098" i="17" s="1"/>
  <c r="F757" i="13"/>
  <c r="F1010" i="13" s="1"/>
  <c r="G748" i="13"/>
  <c r="G1001" i="13" s="1"/>
  <c r="G1254" i="13" s="1"/>
  <c r="C748" i="17"/>
  <c r="C1001" i="17" s="1"/>
  <c r="C1254" i="17" s="1"/>
  <c r="D742" i="13"/>
  <c r="D995" i="13" s="1"/>
  <c r="D1248" i="13" s="1"/>
  <c r="E538" i="17"/>
  <c r="E791" i="17" s="1"/>
  <c r="E1044" i="17" s="1"/>
  <c r="F656" i="13"/>
  <c r="F909" i="13" s="1"/>
  <c r="F1162" i="13" s="1"/>
  <c r="G688" i="13"/>
  <c r="G941" i="13" s="1"/>
  <c r="G1194" i="13" s="1"/>
  <c r="C688" i="13"/>
  <c r="C941" i="13" s="1"/>
  <c r="C1194" i="13" s="1"/>
  <c r="D607" i="13"/>
  <c r="D860" i="13" s="1"/>
  <c r="D1113" i="13" s="1"/>
  <c r="F680" i="17"/>
  <c r="F933" i="17" s="1"/>
  <c r="F1186" i="17" s="1"/>
  <c r="G693" i="13"/>
  <c r="G946" i="13" s="1"/>
  <c r="G1199" i="13" s="1"/>
  <c r="C693" i="13"/>
  <c r="C946" i="13" s="1"/>
  <c r="C1199" i="13" s="1"/>
  <c r="D755" i="13"/>
  <c r="D1008" i="13" s="1"/>
  <c r="D1261" i="13" s="1"/>
  <c r="E669" i="17"/>
  <c r="E922" i="17" s="1"/>
  <c r="E1175" i="17" s="1"/>
  <c r="F520" i="17"/>
  <c r="F773" i="17" s="1"/>
  <c r="F1026" i="17" s="1"/>
  <c r="G84" i="9"/>
  <c r="G115" i="9" s="1"/>
  <c r="G146" i="9" s="1"/>
  <c r="C84" i="9"/>
  <c r="C115" i="9" s="1"/>
  <c r="C146" i="9" s="1"/>
  <c r="D571" i="13"/>
  <c r="D824" i="13" s="1"/>
  <c r="D1077" i="13" s="1"/>
  <c r="F704" i="17"/>
  <c r="F957" i="17" s="1"/>
  <c r="F1210" i="17" s="1"/>
  <c r="G532" i="17"/>
  <c r="G785" i="17" s="1"/>
  <c r="C532" i="17"/>
  <c r="C785" i="17" s="1"/>
  <c r="D663" i="17"/>
  <c r="D916" i="17" s="1"/>
  <c r="D1169" i="17" s="1"/>
  <c r="E652" i="17"/>
  <c r="E905" i="17" s="1"/>
  <c r="E1158" i="17" s="1"/>
  <c r="G587" i="13"/>
  <c r="G840" i="13" s="1"/>
  <c r="G1093" i="13" s="1"/>
  <c r="C587" i="13"/>
  <c r="C840" i="13" s="1"/>
  <c r="C1093" i="13" s="1"/>
  <c r="D528" i="13"/>
  <c r="D781" i="13" s="1"/>
  <c r="D1034" i="13" s="1"/>
  <c r="E726" i="13"/>
  <c r="E979" i="13" s="1"/>
  <c r="E1232" i="13" s="1"/>
  <c r="F597" i="13"/>
  <c r="F850" i="13" s="1"/>
  <c r="F1103" i="13" s="1"/>
  <c r="G543" i="13"/>
  <c r="G796" i="13" s="1"/>
  <c r="G1049" i="13" s="1"/>
  <c r="C543" i="17"/>
  <c r="C796" i="17" s="1"/>
  <c r="C1049" i="17" s="1"/>
  <c r="D651" i="17"/>
  <c r="D904" i="17" s="1"/>
  <c r="E664" i="17"/>
  <c r="E917" i="17" s="1"/>
  <c r="E1170" i="17" s="1"/>
  <c r="F637" i="17"/>
  <c r="F890" i="17" s="1"/>
  <c r="F1143" i="17" s="1"/>
  <c r="G722" i="13"/>
  <c r="G975" i="13" s="1"/>
  <c r="G1228" i="13" s="1"/>
  <c r="C722" i="17"/>
  <c r="C975" i="17" s="1"/>
  <c r="C1228" i="17" s="1"/>
  <c r="D681" i="17"/>
  <c r="D934" i="17" s="1"/>
  <c r="D1187" i="17" s="1"/>
  <c r="E550" i="17"/>
  <c r="E803" i="17" s="1"/>
  <c r="E1056" i="17" s="1"/>
  <c r="F740" i="17"/>
  <c r="F993" i="17" s="1"/>
  <c r="F1246" i="17" s="1"/>
  <c r="G525" i="13"/>
  <c r="G778" i="13" s="1"/>
  <c r="G1031" i="13" s="1"/>
  <c r="C525" i="13"/>
  <c r="C778" i="13" s="1"/>
  <c r="C1031" i="13" s="1"/>
  <c r="D746" i="17"/>
  <c r="D999" i="17" s="1"/>
  <c r="D1252" i="17" s="1"/>
  <c r="E713" i="13"/>
  <c r="E966" i="13" s="1"/>
  <c r="E1219" i="13" s="1"/>
  <c r="F673" i="13"/>
  <c r="F926" i="13" s="1"/>
  <c r="F1179" i="13" s="1"/>
  <c r="G741" i="17"/>
  <c r="G994" i="17" s="1"/>
  <c r="G1247" i="17" s="1"/>
  <c r="C741" i="13"/>
  <c r="C994" i="13" s="1"/>
  <c r="C1247" i="13" s="1"/>
  <c r="D719" i="17"/>
  <c r="D972" i="17" s="1"/>
  <c r="D1225" i="17" s="1"/>
  <c r="E535" i="13"/>
  <c r="E788" i="13" s="1"/>
  <c r="E1041" i="13" s="1"/>
  <c r="F567" i="13"/>
  <c r="F820" i="13" s="1"/>
  <c r="F1073" i="13" s="1"/>
  <c r="F79" i="9"/>
  <c r="F110" i="9" s="1"/>
  <c r="F141" i="9" s="1"/>
  <c r="D540" i="17"/>
  <c r="D793" i="17" s="1"/>
  <c r="E92" i="9"/>
  <c r="E123" i="9" s="1"/>
  <c r="E154" i="9" s="1"/>
  <c r="E45" i="10" s="1"/>
  <c r="G752" i="13"/>
  <c r="G1005" i="13" s="1"/>
  <c r="G1258" i="13" s="1"/>
  <c r="G743" i="13"/>
  <c r="G996" i="13" s="1"/>
  <c r="G1249" i="13" s="1"/>
  <c r="C743" i="13"/>
  <c r="C996" i="13" s="1"/>
  <c r="C1249" i="13" s="1"/>
  <c r="D712" i="13"/>
  <c r="D965" i="13" s="1"/>
  <c r="E689" i="13"/>
  <c r="E942" i="13" s="1"/>
  <c r="E1195" i="13" s="1"/>
  <c r="F580" i="13"/>
  <c r="F833" i="13" s="1"/>
  <c r="F1086" i="13" s="1"/>
  <c r="D583" i="13"/>
  <c r="D836" i="13" s="1"/>
  <c r="D1089" i="13" s="1"/>
  <c r="E706" i="17"/>
  <c r="E959" i="17" s="1"/>
  <c r="E1212" i="17" s="1"/>
  <c r="F565" i="13"/>
  <c r="F818" i="13" s="1"/>
  <c r="F1071" i="13" s="1"/>
  <c r="G675" i="17"/>
  <c r="G928" i="17" s="1"/>
  <c r="G1181" i="17" s="1"/>
  <c r="C675" i="17"/>
  <c r="C928" i="17" s="1"/>
  <c r="C1181" i="17" s="1"/>
  <c r="D536" i="17"/>
  <c r="D789" i="17" s="1"/>
  <c r="D1042" i="17" s="1"/>
  <c r="G83" i="9"/>
  <c r="G114" i="9" s="1"/>
  <c r="G145" i="9" s="1"/>
  <c r="G531" i="13"/>
  <c r="G784" i="13" s="1"/>
  <c r="G1037" i="13" s="1"/>
  <c r="C531" i="13"/>
  <c r="C784" i="13" s="1"/>
  <c r="C1037" i="13" s="1"/>
  <c r="D641" i="17"/>
  <c r="D894" i="17" s="1"/>
  <c r="D1147" i="17" s="1"/>
  <c r="E764" i="13"/>
  <c r="E1017" i="13" s="1"/>
  <c r="E1270" i="13" s="1"/>
  <c r="F671" i="17"/>
  <c r="F924" i="17" s="1"/>
  <c r="F1177" i="17" s="1"/>
  <c r="G578" i="17"/>
  <c r="G831" i="17" s="1"/>
  <c r="G1084" i="17" s="1"/>
  <c r="C578" i="17"/>
  <c r="C831" i="17" s="1"/>
  <c r="C1084" i="17" s="1"/>
  <c r="D518" i="13"/>
  <c r="D512" i="13"/>
  <c r="D751" i="13"/>
  <c r="D1004" i="13" s="1"/>
  <c r="D1257" i="13" s="1"/>
  <c r="D668" i="13"/>
  <c r="D921" i="13" s="1"/>
  <c r="D1174" i="13" s="1"/>
  <c r="D556" i="13"/>
  <c r="D809" i="13" s="1"/>
  <c r="D1062" i="13" s="1"/>
  <c r="D560" i="13"/>
  <c r="D813" i="13" s="1"/>
  <c r="D1066" i="13" s="1"/>
  <c r="D557" i="13"/>
  <c r="D810" i="13" s="1"/>
  <c r="D734" i="13"/>
  <c r="D987" i="13" s="1"/>
  <c r="D1240" i="13" s="1"/>
  <c r="D558" i="13"/>
  <c r="D811" i="13" s="1"/>
  <c r="D1064" i="13" s="1"/>
  <c r="D555" i="13"/>
  <c r="D808" i="13" s="1"/>
  <c r="D1061" i="13" s="1"/>
  <c r="D68" i="9"/>
  <c r="D74" i="9"/>
  <c r="F546" i="13"/>
  <c r="F799" i="13" s="1"/>
  <c r="G599" i="13"/>
  <c r="G852" i="13" s="1"/>
  <c r="G1105" i="13" s="1"/>
  <c r="C599" i="17"/>
  <c r="C852" i="17" s="1"/>
  <c r="C1105" i="17" s="1"/>
  <c r="D549" i="13"/>
  <c r="D802" i="13" s="1"/>
  <c r="D1055" i="13" s="1"/>
  <c r="E644" i="13"/>
  <c r="E897" i="13" s="1"/>
  <c r="E1150" i="13" s="1"/>
  <c r="F562" i="13"/>
  <c r="F815" i="13" s="1"/>
  <c r="F1068" i="13" s="1"/>
  <c r="G642" i="13"/>
  <c r="G895" i="13" s="1"/>
  <c r="G1148" i="13" s="1"/>
  <c r="C642" i="13"/>
  <c r="C895" i="13" s="1"/>
  <c r="C1148" i="13" s="1"/>
  <c r="D738" i="17"/>
  <c r="D991" i="17" s="1"/>
  <c r="D1244" i="17" s="1"/>
  <c r="E737" i="13"/>
  <c r="E990" i="13" s="1"/>
  <c r="E1243" i="13" s="1"/>
  <c r="F526" i="17"/>
  <c r="F779" i="17" s="1"/>
  <c r="F1032" i="17" s="1"/>
  <c r="G759" i="13"/>
  <c r="G1012" i="13" s="1"/>
  <c r="C759" i="13"/>
  <c r="C1012" i="13" s="1"/>
  <c r="D569" i="17"/>
  <c r="D822" i="17" s="1"/>
  <c r="D1075" i="17" s="1"/>
  <c r="E624" i="13"/>
  <c r="E877" i="13" s="1"/>
  <c r="E1130" i="13" s="1"/>
  <c r="G666" i="13"/>
  <c r="G919" i="13" s="1"/>
  <c r="G1172" i="13" s="1"/>
  <c r="G650" i="13"/>
  <c r="G903" i="13" s="1"/>
  <c r="G1156" i="13" s="1"/>
  <c r="C650" i="17"/>
  <c r="C903" i="17" s="1"/>
  <c r="C1156" i="17" s="1"/>
  <c r="D626" i="13"/>
  <c r="D879" i="13" s="1"/>
  <c r="D1132" i="13" s="1"/>
  <c r="E590" i="17"/>
  <c r="E843" i="17" s="1"/>
  <c r="E1096" i="17" s="1"/>
  <c r="F636" i="17"/>
  <c r="F889" i="17" s="1"/>
  <c r="F1142" i="17" s="1"/>
  <c r="C77" i="9"/>
  <c r="C108" i="9" s="1"/>
  <c r="C139" i="9" s="1"/>
  <c r="D602" i="13"/>
  <c r="D855" i="13" s="1"/>
  <c r="D1108" i="13" s="1"/>
  <c r="E677" i="17"/>
  <c r="E930" i="17" s="1"/>
  <c r="E1183" i="17" s="1"/>
  <c r="F659" i="13"/>
  <c r="F912" i="13" s="1"/>
  <c r="F1165" i="13" s="1"/>
  <c r="G695" i="13"/>
  <c r="G948" i="13" s="1"/>
  <c r="G1201" i="13" s="1"/>
  <c r="C695" i="13"/>
  <c r="C948" i="13" s="1"/>
  <c r="C1201" i="13" s="1"/>
  <c r="D633" i="13"/>
  <c r="D886" i="13" s="1"/>
  <c r="D1139" i="13" s="1"/>
  <c r="F610" i="13"/>
  <c r="F863" i="13" s="1"/>
  <c r="F1116" i="13" s="1"/>
  <c r="G589" i="17"/>
  <c r="G842" i="17" s="1"/>
  <c r="C589" i="13"/>
  <c r="C842" i="13" s="1"/>
  <c r="D522" i="13"/>
  <c r="D775" i="13" s="1"/>
  <c r="D1028" i="13" s="1"/>
  <c r="E754" i="13"/>
  <c r="E1007" i="13" s="1"/>
  <c r="E1260" i="13" s="1"/>
  <c r="G745" i="13"/>
  <c r="G998" i="13" s="1"/>
  <c r="G1251" i="13" s="1"/>
  <c r="F534" i="17"/>
  <c r="F787" i="17" s="1"/>
  <c r="F1040" i="17" s="1"/>
  <c r="C534" i="17"/>
  <c r="C787" i="17" s="1"/>
  <c r="C1040" i="17" s="1"/>
  <c r="D714" i="17"/>
  <c r="D967" i="17" s="1"/>
  <c r="D1220" i="17" s="1"/>
  <c r="E655" i="13"/>
  <c r="E908" i="13" s="1"/>
  <c r="E1161" i="13" s="1"/>
  <c r="F631" i="13"/>
  <c r="F884" i="13" s="1"/>
  <c r="F1137" i="13" s="1"/>
  <c r="C554" i="13"/>
  <c r="C807" i="13" s="1"/>
  <c r="C1060" i="13" s="1"/>
  <c r="F554" i="13"/>
  <c r="F807" i="13" s="1"/>
  <c r="F1060" i="13" s="1"/>
  <c r="D66" i="10"/>
  <c r="D44" i="12" s="1"/>
  <c r="D29" i="18"/>
  <c r="F632" i="17"/>
  <c r="F885" i="17" s="1"/>
  <c r="F1138" i="17" s="1"/>
  <c r="G78" i="9"/>
  <c r="G109" i="9" s="1"/>
  <c r="D598" i="17"/>
  <c r="D851" i="17" s="1"/>
  <c r="D1104" i="17" s="1"/>
  <c r="E551" i="13"/>
  <c r="E804" i="13" s="1"/>
  <c r="E1057" i="13" s="1"/>
  <c r="F736" i="17"/>
  <c r="F989" i="17" s="1"/>
  <c r="F1242" i="17" s="1"/>
  <c r="G657" i="17"/>
  <c r="G910" i="17" s="1"/>
  <c r="G1163" i="17" s="1"/>
  <c r="C657" i="17"/>
  <c r="C910" i="17" s="1"/>
  <c r="C1163" i="17" s="1"/>
  <c r="D85" i="9"/>
  <c r="D116" i="9" s="1"/>
  <c r="D147" i="9" s="1"/>
  <c r="E563" i="17"/>
  <c r="E816" i="17" s="1"/>
  <c r="E1069" i="17" s="1"/>
  <c r="F615" i="13"/>
  <c r="F868" i="13" s="1"/>
  <c r="F1121" i="13" s="1"/>
  <c r="G603" i="13"/>
  <c r="G856" i="13" s="1"/>
  <c r="G1109" i="13" s="1"/>
  <c r="C603" i="13"/>
  <c r="C856" i="13" s="1"/>
  <c r="C1109" i="13" s="1"/>
  <c r="D628" i="17"/>
  <c r="D881" i="17" s="1"/>
  <c r="D1134" i="17" s="1"/>
  <c r="E586" i="17"/>
  <c r="E839" i="17" s="1"/>
  <c r="E1092" i="17" s="1"/>
  <c r="F716" i="13"/>
  <c r="F969" i="13" s="1"/>
  <c r="F1222" i="13" s="1"/>
  <c r="G710" i="17"/>
  <c r="G963" i="17" s="1"/>
  <c r="G1216" i="17" s="1"/>
  <c r="C710" i="17"/>
  <c r="C963" i="17" s="1"/>
  <c r="C1216" i="17" s="1"/>
  <c r="D582" i="13"/>
  <c r="D835" i="13" s="1"/>
  <c r="D1088" i="13" s="1"/>
  <c r="E529" i="17"/>
  <c r="E782" i="17" s="1"/>
  <c r="E1035" i="17" s="1"/>
  <c r="F521" i="17"/>
  <c r="F774" i="17" s="1"/>
  <c r="F1027" i="17" s="1"/>
  <c r="F548" i="17"/>
  <c r="F801" i="17" s="1"/>
  <c r="F1054" i="17" s="1"/>
  <c r="C548" i="13"/>
  <c r="C801" i="13" s="1"/>
  <c r="C1054" i="13" s="1"/>
  <c r="D661" i="17"/>
  <c r="D914" i="17" s="1"/>
  <c r="D1167" i="17" s="1"/>
  <c r="E705" i="13"/>
  <c r="E958" i="13" s="1"/>
  <c r="E1211" i="13" s="1"/>
  <c r="G703" i="13"/>
  <c r="G956" i="13" s="1"/>
  <c r="G1209" i="13" s="1"/>
  <c r="G575" i="17"/>
  <c r="G828" i="17" s="1"/>
  <c r="G1081" i="17" s="1"/>
  <c r="C575" i="13"/>
  <c r="C828" i="13" s="1"/>
  <c r="C1081" i="13" s="1"/>
  <c r="D617" i="17"/>
  <c r="D870" i="17" s="1"/>
  <c r="D1123" i="17" s="1"/>
  <c r="E649" i="17"/>
  <c r="E902" i="17" s="1"/>
  <c r="E1155" i="17" s="1"/>
  <c r="G700" i="17"/>
  <c r="G953" i="17" s="1"/>
  <c r="G1206" i="17" s="1"/>
  <c r="C700" i="17"/>
  <c r="C953" i="17" s="1"/>
  <c r="C1206" i="17" s="1"/>
  <c r="D566" i="13"/>
  <c r="D819" i="13" s="1"/>
  <c r="D1072" i="13" s="1"/>
  <c r="E676" i="13"/>
  <c r="E929" i="13" s="1"/>
  <c r="E1182" i="13" s="1"/>
  <c r="F725" i="13"/>
  <c r="F978" i="13" s="1"/>
  <c r="F1231" i="13" s="1"/>
  <c r="G723" i="13"/>
  <c r="G976" i="13" s="1"/>
  <c r="G1229" i="13" s="1"/>
  <c r="C723" i="17"/>
  <c r="C976" i="17" s="1"/>
  <c r="C1229" i="17" s="1"/>
  <c r="D674" i="17"/>
  <c r="D927" i="17" s="1"/>
  <c r="D1180" i="17" s="1"/>
  <c r="E539" i="17"/>
  <c r="E792" i="17" s="1"/>
  <c r="E1045" i="17" s="1"/>
  <c r="F609" i="17"/>
  <c r="F862" i="17" s="1"/>
  <c r="F1115" i="17" s="1"/>
  <c r="G94" i="9"/>
  <c r="G125" i="9" s="1"/>
  <c r="G156" i="9" s="1"/>
  <c r="G47" i="10" s="1"/>
  <c r="C94" i="9"/>
  <c r="C125" i="9" s="1"/>
  <c r="D533" i="17"/>
  <c r="D786" i="17" s="1"/>
  <c r="E592" i="13"/>
  <c r="E845" i="13" s="1"/>
  <c r="E1098" i="13" s="1"/>
  <c r="F757" i="17"/>
  <c r="F1010" i="17" s="1"/>
  <c r="F1263" i="17" s="1"/>
  <c r="G748" i="17"/>
  <c r="G1001" i="17" s="1"/>
  <c r="G1254" i="17" s="1"/>
  <c r="C748" i="13"/>
  <c r="C1001" i="13" s="1"/>
  <c r="C1254" i="13" s="1"/>
  <c r="D742" i="17"/>
  <c r="D995" i="17" s="1"/>
  <c r="D1248" i="17" s="1"/>
  <c r="E538" i="13"/>
  <c r="E791" i="13" s="1"/>
  <c r="E1044" i="13" s="1"/>
  <c r="F656" i="17"/>
  <c r="F909" i="17" s="1"/>
  <c r="F1162" i="17" s="1"/>
  <c r="G688" i="17"/>
  <c r="G941" i="17" s="1"/>
  <c r="G1194" i="17" s="1"/>
  <c r="C688" i="17"/>
  <c r="C941" i="17" s="1"/>
  <c r="C1194" i="17" s="1"/>
  <c r="D607" i="17"/>
  <c r="D860" i="17" s="1"/>
  <c r="D1113" i="17" s="1"/>
  <c r="E88" i="9"/>
  <c r="E119" i="9" s="1"/>
  <c r="E150" i="9" s="1"/>
  <c r="E41" i="10" s="1"/>
  <c r="F680" i="13"/>
  <c r="F933" i="13" s="1"/>
  <c r="F1186" i="13" s="1"/>
  <c r="G693" i="17"/>
  <c r="G946" i="17" s="1"/>
  <c r="G1199" i="17" s="1"/>
  <c r="C693" i="17"/>
  <c r="C946" i="17" s="1"/>
  <c r="C1199" i="17" s="1"/>
  <c r="D755" i="17"/>
  <c r="D1008" i="17" s="1"/>
  <c r="D1261" i="17" s="1"/>
  <c r="E669" i="13"/>
  <c r="E922" i="13" s="1"/>
  <c r="E1175" i="13" s="1"/>
  <c r="F520" i="13"/>
  <c r="F773" i="13" s="1"/>
  <c r="F1026" i="13" s="1"/>
  <c r="F84" i="9"/>
  <c r="F115" i="9" s="1"/>
  <c r="F146" i="9" s="1"/>
  <c r="D571" i="17"/>
  <c r="D824" i="17" s="1"/>
  <c r="D1077" i="17" s="1"/>
  <c r="E98" i="9"/>
  <c r="E129" i="9" s="1"/>
  <c r="E160" i="9" s="1"/>
  <c r="F704" i="13"/>
  <c r="F957" i="13" s="1"/>
  <c r="F1210" i="13" s="1"/>
  <c r="G532" i="13"/>
  <c r="G785" i="13" s="1"/>
  <c r="C532" i="13"/>
  <c r="C785" i="13" s="1"/>
  <c r="D663" i="13"/>
  <c r="D916" i="13" s="1"/>
  <c r="D1169" i="13" s="1"/>
  <c r="E652" i="13"/>
  <c r="E905" i="13" s="1"/>
  <c r="E1158" i="13" s="1"/>
  <c r="G75" i="9"/>
  <c r="G106" i="9" s="1"/>
  <c r="G137" i="9" s="1"/>
  <c r="G35" i="10" s="1"/>
  <c r="G587" i="17"/>
  <c r="G840" i="17" s="1"/>
  <c r="G1093" i="17" s="1"/>
  <c r="C587" i="17"/>
  <c r="C840" i="17" s="1"/>
  <c r="C1093" i="17" s="1"/>
  <c r="D528" i="17"/>
  <c r="D781" i="17" s="1"/>
  <c r="D1034" i="17" s="1"/>
  <c r="E726" i="17"/>
  <c r="E979" i="17" s="1"/>
  <c r="E1232" i="17" s="1"/>
  <c r="F597" i="17"/>
  <c r="F850" i="17" s="1"/>
  <c r="F1103" i="17" s="1"/>
  <c r="G543" i="17"/>
  <c r="G796" i="17" s="1"/>
  <c r="G1049" i="17" s="1"/>
  <c r="C543" i="13"/>
  <c r="C796" i="13" s="1"/>
  <c r="C1049" i="13" s="1"/>
  <c r="D651" i="13"/>
  <c r="D904" i="13" s="1"/>
  <c r="E664" i="13"/>
  <c r="E917" i="13" s="1"/>
  <c r="E1170" i="13" s="1"/>
  <c r="F637" i="13"/>
  <c r="F890" i="13" s="1"/>
  <c r="F1143" i="13" s="1"/>
  <c r="G722" i="17"/>
  <c r="G975" i="17" s="1"/>
  <c r="G1228" i="17" s="1"/>
  <c r="C722" i="13"/>
  <c r="C975" i="13" s="1"/>
  <c r="C1228" i="13" s="1"/>
  <c r="D681" i="13"/>
  <c r="D934" i="13" s="1"/>
  <c r="D1187" i="13" s="1"/>
  <c r="E550" i="13"/>
  <c r="E803" i="13" s="1"/>
  <c r="E1056" i="13" s="1"/>
  <c r="F740" i="13"/>
  <c r="F993" i="13" s="1"/>
  <c r="F1246" i="13" s="1"/>
  <c r="G525" i="17"/>
  <c r="G778" i="17" s="1"/>
  <c r="G1031" i="17" s="1"/>
  <c r="C525" i="17"/>
  <c r="C778" i="17" s="1"/>
  <c r="C1031" i="17" s="1"/>
  <c r="D746" i="13"/>
  <c r="D999" i="13" s="1"/>
  <c r="D1252" i="13" s="1"/>
  <c r="E713" i="17"/>
  <c r="E966" i="17" s="1"/>
  <c r="E1219" i="17" s="1"/>
  <c r="F673" i="17"/>
  <c r="F926" i="17" s="1"/>
  <c r="F1179" i="17" s="1"/>
  <c r="G741" i="13"/>
  <c r="G994" i="13" s="1"/>
  <c r="G1247" i="13" s="1"/>
  <c r="C741" i="17"/>
  <c r="C994" i="17" s="1"/>
  <c r="C1247" i="17" s="1"/>
  <c r="D719" i="13"/>
  <c r="D972" i="13" s="1"/>
  <c r="D1225" i="13" s="1"/>
  <c r="E535" i="17"/>
  <c r="E788" i="17" s="1"/>
  <c r="E1041" i="17" s="1"/>
  <c r="F567" i="17"/>
  <c r="F820" i="17" s="1"/>
  <c r="F1073" i="17" s="1"/>
  <c r="G79" i="9"/>
  <c r="G110" i="9" s="1"/>
  <c r="G141" i="9" s="1"/>
  <c r="C79" i="9"/>
  <c r="C110" i="9" s="1"/>
  <c r="C141" i="9" s="1"/>
  <c r="D540" i="13"/>
  <c r="D793" i="13" s="1"/>
  <c r="F752" i="13"/>
  <c r="F1005" i="13" s="1"/>
  <c r="F1258" i="13" s="1"/>
  <c r="G743" i="17"/>
  <c r="G996" i="17" s="1"/>
  <c r="G1249" i="17" s="1"/>
  <c r="C743" i="17"/>
  <c r="C996" i="17" s="1"/>
  <c r="C1249" i="17" s="1"/>
  <c r="D712" i="17"/>
  <c r="D965" i="17" s="1"/>
  <c r="E689" i="17"/>
  <c r="E942" i="17" s="1"/>
  <c r="E1195" i="17" s="1"/>
  <c r="F580" i="17"/>
  <c r="F833" i="17" s="1"/>
  <c r="F1086" i="17" s="1"/>
  <c r="C86" i="9"/>
  <c r="C117" i="9" s="1"/>
  <c r="C148" i="9" s="1"/>
  <c r="D583" i="17"/>
  <c r="D836" i="17" s="1"/>
  <c r="D1089" i="17" s="1"/>
  <c r="E706" i="13"/>
  <c r="E959" i="13" s="1"/>
  <c r="E1212" i="13" s="1"/>
  <c r="F565" i="17"/>
  <c r="F818" i="17" s="1"/>
  <c r="F1071" i="17" s="1"/>
  <c r="G675" i="13"/>
  <c r="G928" i="13" s="1"/>
  <c r="G1181" i="13" s="1"/>
  <c r="C675" i="13"/>
  <c r="C928" i="13" s="1"/>
  <c r="C1181" i="13" s="1"/>
  <c r="D536" i="13"/>
  <c r="D789" i="13" s="1"/>
  <c r="D1042" i="13" s="1"/>
  <c r="G531" i="17"/>
  <c r="G784" i="17" s="1"/>
  <c r="G1037" i="17" s="1"/>
  <c r="C531" i="17"/>
  <c r="C784" i="17" s="1"/>
  <c r="C1037" i="17" s="1"/>
  <c r="D641" i="13"/>
  <c r="D894" i="13" s="1"/>
  <c r="D1147" i="13" s="1"/>
  <c r="E764" i="17"/>
  <c r="E1017" i="17" s="1"/>
  <c r="E1270" i="17" s="1"/>
  <c r="F671" i="13"/>
  <c r="F924" i="13" s="1"/>
  <c r="F1177" i="13" s="1"/>
  <c r="G578" i="13"/>
  <c r="G831" i="13" s="1"/>
  <c r="G1084" i="13" s="1"/>
  <c r="C578" i="13"/>
  <c r="C831" i="13" s="1"/>
  <c r="C1084" i="13" s="1"/>
  <c r="D518" i="17"/>
  <c r="D512" i="17"/>
  <c r="D751" i="17"/>
  <c r="D1004" i="17" s="1"/>
  <c r="D1257" i="17" s="1"/>
  <c r="D560" i="17"/>
  <c r="D813" i="17" s="1"/>
  <c r="D1066" i="17" s="1"/>
  <c r="D557" i="17"/>
  <c r="D810" i="17" s="1"/>
  <c r="D556" i="17"/>
  <c r="D809" i="17" s="1"/>
  <c r="D1062" i="17" s="1"/>
  <c r="D668" i="17"/>
  <c r="D921" i="17" s="1"/>
  <c r="D1174" i="17" s="1"/>
  <c r="D734" i="17"/>
  <c r="D987" i="17" s="1"/>
  <c r="D1240" i="17" s="1"/>
  <c r="D558" i="17"/>
  <c r="D811" i="17" s="1"/>
  <c r="D1064" i="17" s="1"/>
  <c r="D555" i="17"/>
  <c r="D808" i="17" s="1"/>
  <c r="D1061" i="17" s="1"/>
  <c r="D68" i="18"/>
  <c r="F546" i="17"/>
  <c r="F799" i="17" s="1"/>
  <c r="F599" i="17"/>
  <c r="F852" i="17" s="1"/>
  <c r="F1105" i="17" s="1"/>
  <c r="C599" i="13"/>
  <c r="C852" i="13" s="1"/>
  <c r="C1105" i="13" s="1"/>
  <c r="D549" i="17"/>
  <c r="D802" i="17" s="1"/>
  <c r="D1055" i="17" s="1"/>
  <c r="E644" i="17"/>
  <c r="E897" i="17" s="1"/>
  <c r="E1150" i="17" s="1"/>
  <c r="F562" i="17"/>
  <c r="F815" i="17" s="1"/>
  <c r="F1068" i="17" s="1"/>
  <c r="G642" i="17"/>
  <c r="G895" i="17" s="1"/>
  <c r="G1148" i="17" s="1"/>
  <c r="C642" i="17"/>
  <c r="C895" i="17" s="1"/>
  <c r="C1148" i="17" s="1"/>
  <c r="D738" i="13"/>
  <c r="D991" i="13" s="1"/>
  <c r="D1244" i="13" s="1"/>
  <c r="E737" i="17"/>
  <c r="E990" i="17" s="1"/>
  <c r="E1243" i="17" s="1"/>
  <c r="F526" i="13"/>
  <c r="F779" i="13" s="1"/>
  <c r="F1032" i="13" s="1"/>
  <c r="G759" i="17"/>
  <c r="G1012" i="17" s="1"/>
  <c r="G1265" i="17" s="1"/>
  <c r="C759" i="17"/>
  <c r="C1012" i="17" s="1"/>
  <c r="C1265" i="17" s="1"/>
  <c r="D569" i="13"/>
  <c r="D822" i="13" s="1"/>
  <c r="D1075" i="13" s="1"/>
  <c r="E624" i="17"/>
  <c r="E877" i="17" s="1"/>
  <c r="E1130" i="17" s="1"/>
  <c r="F666" i="17"/>
  <c r="F919" i="17" s="1"/>
  <c r="F1172" i="17" s="1"/>
  <c r="G650" i="17"/>
  <c r="G903" i="17" s="1"/>
  <c r="G1156" i="17" s="1"/>
  <c r="C650" i="13"/>
  <c r="C903" i="13" s="1"/>
  <c r="C1156" i="13" s="1"/>
  <c r="D626" i="17"/>
  <c r="D879" i="17" s="1"/>
  <c r="D1132" i="17" s="1"/>
  <c r="E590" i="13"/>
  <c r="E843" i="13" s="1"/>
  <c r="E1096" i="13" s="1"/>
  <c r="F636" i="13"/>
  <c r="F889" i="13" s="1"/>
  <c r="F1142" i="13" s="1"/>
  <c r="G77" i="9"/>
  <c r="G108" i="9" s="1"/>
  <c r="G139" i="9" s="1"/>
  <c r="D602" i="17"/>
  <c r="D855" i="17" s="1"/>
  <c r="D1108" i="17" s="1"/>
  <c r="E677" i="13"/>
  <c r="E930" i="13" s="1"/>
  <c r="E1183" i="13" s="1"/>
  <c r="F659" i="17"/>
  <c r="F912" i="17" s="1"/>
  <c r="F1165" i="17" s="1"/>
  <c r="E554" i="13"/>
  <c r="E807" i="13" s="1"/>
  <c r="E1060" i="13" s="1"/>
  <c r="F66" i="10"/>
  <c r="F44" i="12" s="1"/>
  <c r="F29" i="18"/>
  <c r="D81" i="9"/>
  <c r="D112" i="9" s="1"/>
  <c r="D143" i="9" s="1"/>
  <c r="E632" i="13"/>
  <c r="E885" i="13" s="1"/>
  <c r="E1138" i="13" s="1"/>
  <c r="F78" i="9"/>
  <c r="F109" i="9" s="1"/>
  <c r="G598" i="13"/>
  <c r="G851" i="13" s="1"/>
  <c r="G1104" i="13" s="1"/>
  <c r="C598" i="13"/>
  <c r="C851" i="13" s="1"/>
  <c r="C1104" i="13" s="1"/>
  <c r="D551" i="17"/>
  <c r="D804" i="17" s="1"/>
  <c r="D1057" i="17" s="1"/>
  <c r="E736" i="13"/>
  <c r="E989" i="13" s="1"/>
  <c r="E1242" i="13" s="1"/>
  <c r="F657" i="17"/>
  <c r="F910" i="17" s="1"/>
  <c r="F1163" i="17" s="1"/>
  <c r="D563" i="17"/>
  <c r="D816" i="17" s="1"/>
  <c r="D1069" i="17" s="1"/>
  <c r="E615" i="17"/>
  <c r="E868" i="17" s="1"/>
  <c r="E1121" i="17" s="1"/>
  <c r="F603" i="13"/>
  <c r="F856" i="13" s="1"/>
  <c r="F1109" i="13" s="1"/>
  <c r="G628" i="17"/>
  <c r="G881" i="17" s="1"/>
  <c r="G1134" i="17" s="1"/>
  <c r="C628" i="17"/>
  <c r="C881" i="17" s="1"/>
  <c r="C1134" i="17" s="1"/>
  <c r="D586" i="17"/>
  <c r="D839" i="17" s="1"/>
  <c r="D1092" i="17" s="1"/>
  <c r="E716" i="17"/>
  <c r="E969" i="17" s="1"/>
  <c r="E1222" i="17" s="1"/>
  <c r="F710" i="13"/>
  <c r="F963" i="13" s="1"/>
  <c r="F1216" i="13" s="1"/>
  <c r="G582" i="13"/>
  <c r="G835" i="13" s="1"/>
  <c r="G1088" i="13" s="1"/>
  <c r="C582" i="13"/>
  <c r="C835" i="13" s="1"/>
  <c r="C1088" i="13" s="1"/>
  <c r="D529" i="17"/>
  <c r="D782" i="17" s="1"/>
  <c r="D1035" i="17" s="1"/>
  <c r="E521" i="17"/>
  <c r="E774" i="17" s="1"/>
  <c r="E1027" i="17" s="1"/>
  <c r="G548" i="13"/>
  <c r="G801" i="13" s="1"/>
  <c r="G1054" i="13" s="1"/>
  <c r="G661" i="17"/>
  <c r="G914" i="17" s="1"/>
  <c r="G1167" i="17" s="1"/>
  <c r="C661" i="13"/>
  <c r="C914" i="13" s="1"/>
  <c r="C1167" i="13" s="1"/>
  <c r="D705" i="17"/>
  <c r="D958" i="17" s="1"/>
  <c r="D1211" i="17" s="1"/>
  <c r="E703" i="17"/>
  <c r="E956" i="17" s="1"/>
  <c r="E1209" i="17" s="1"/>
  <c r="F575" i="17"/>
  <c r="F828" i="17" s="1"/>
  <c r="F1081" i="17" s="1"/>
  <c r="F617" i="13"/>
  <c r="F870" i="13" s="1"/>
  <c r="F1123" i="13" s="1"/>
  <c r="C617" i="17"/>
  <c r="C870" i="17" s="1"/>
  <c r="C1123" i="17" s="1"/>
  <c r="D649" i="17"/>
  <c r="D902" i="17" s="1"/>
  <c r="D1155" i="17" s="1"/>
  <c r="F700" i="17"/>
  <c r="F953" i="17" s="1"/>
  <c r="F1206" i="17" s="1"/>
  <c r="G566" i="17"/>
  <c r="G819" i="17" s="1"/>
  <c r="G1072" i="17" s="1"/>
  <c r="C566" i="13"/>
  <c r="C819" i="13" s="1"/>
  <c r="C1072" i="13" s="1"/>
  <c r="D676" i="13"/>
  <c r="D929" i="13" s="1"/>
  <c r="D1182" i="13" s="1"/>
  <c r="E725" i="13"/>
  <c r="E978" i="13" s="1"/>
  <c r="E1231" i="13" s="1"/>
  <c r="F723" i="13"/>
  <c r="F976" i="13" s="1"/>
  <c r="F1229" i="13" s="1"/>
  <c r="G674" i="17"/>
  <c r="G927" i="17" s="1"/>
  <c r="G1180" i="17" s="1"/>
  <c r="C674" i="17"/>
  <c r="C927" i="17" s="1"/>
  <c r="C1180" i="17" s="1"/>
  <c r="D539" i="13"/>
  <c r="D792" i="13" s="1"/>
  <c r="D1045" i="13" s="1"/>
  <c r="E609" i="13"/>
  <c r="E862" i="13" s="1"/>
  <c r="E1115" i="13" s="1"/>
  <c r="G533" i="17"/>
  <c r="G786" i="17" s="1"/>
  <c r="C533" i="17"/>
  <c r="C786" i="17" s="1"/>
  <c r="D592" i="13"/>
  <c r="D845" i="13" s="1"/>
  <c r="D1098" i="13" s="1"/>
  <c r="E757" i="17"/>
  <c r="E1010" i="17" s="1"/>
  <c r="E1263" i="17" s="1"/>
  <c r="F748" i="17"/>
  <c r="F1001" i="17" s="1"/>
  <c r="F1254" i="17" s="1"/>
  <c r="G742" i="13"/>
  <c r="G995" i="13" s="1"/>
  <c r="G1248" i="13" s="1"/>
  <c r="C742" i="17"/>
  <c r="C995" i="17" s="1"/>
  <c r="C1248" i="17" s="1"/>
  <c r="D538" i="17"/>
  <c r="D791" i="17" s="1"/>
  <c r="D1044" i="17" s="1"/>
  <c r="E656" i="13"/>
  <c r="E909" i="13" s="1"/>
  <c r="E1162" i="13" s="1"/>
  <c r="F688" i="13"/>
  <c r="F941" i="13" s="1"/>
  <c r="F1194" i="13" s="1"/>
  <c r="G607" i="13"/>
  <c r="G860" i="13" s="1"/>
  <c r="G1113" i="13" s="1"/>
  <c r="C607" i="17"/>
  <c r="C860" i="17" s="1"/>
  <c r="C1113" i="17" s="1"/>
  <c r="E680" i="17"/>
  <c r="E933" i="17" s="1"/>
  <c r="E1186" i="17" s="1"/>
  <c r="F693" i="13"/>
  <c r="F946" i="13" s="1"/>
  <c r="F1199" i="13" s="1"/>
  <c r="G755" i="13"/>
  <c r="G1008" i="13" s="1"/>
  <c r="G1261" i="13" s="1"/>
  <c r="C755" i="13"/>
  <c r="C1008" i="13" s="1"/>
  <c r="C1261" i="13" s="1"/>
  <c r="D669" i="17"/>
  <c r="D922" i="17" s="1"/>
  <c r="D1175" i="17" s="1"/>
  <c r="E520" i="13"/>
  <c r="E773" i="13" s="1"/>
  <c r="E1026" i="13" s="1"/>
  <c r="G571" i="13"/>
  <c r="G824" i="13" s="1"/>
  <c r="G1077" i="13" s="1"/>
  <c r="C571" i="17"/>
  <c r="C824" i="17" s="1"/>
  <c r="C1077" i="17" s="1"/>
  <c r="E704" i="13"/>
  <c r="E957" i="13" s="1"/>
  <c r="E1210" i="13" s="1"/>
  <c r="F532" i="17"/>
  <c r="F785" i="17" s="1"/>
  <c r="G663" i="17"/>
  <c r="G916" i="17" s="1"/>
  <c r="G1169" i="17" s="1"/>
  <c r="C663" i="13"/>
  <c r="C916" i="13" s="1"/>
  <c r="C1169" i="13" s="1"/>
  <c r="D652" i="17"/>
  <c r="D905" i="17" s="1"/>
  <c r="D1158" i="17" s="1"/>
  <c r="E75" i="9"/>
  <c r="E106" i="9" s="1"/>
  <c r="E137" i="9" s="1"/>
  <c r="E35" i="10" s="1"/>
  <c r="F587" i="17"/>
  <c r="F840" i="17" s="1"/>
  <c r="F1093" i="17" s="1"/>
  <c r="G528" i="17"/>
  <c r="G781" i="17" s="1"/>
  <c r="G1034" i="17" s="1"/>
  <c r="C528" i="17"/>
  <c r="C781" i="17" s="1"/>
  <c r="C1034" i="17" s="1"/>
  <c r="D726" i="17"/>
  <c r="D979" i="17" s="1"/>
  <c r="D1232" i="17" s="1"/>
  <c r="E597" i="13"/>
  <c r="E850" i="13" s="1"/>
  <c r="E1103" i="13" s="1"/>
  <c r="F543" i="17"/>
  <c r="F796" i="17" s="1"/>
  <c r="F1049" i="17" s="1"/>
  <c r="F651" i="17"/>
  <c r="F904" i="17" s="1"/>
  <c r="C651" i="17"/>
  <c r="C904" i="17" s="1"/>
  <c r="D664" i="13"/>
  <c r="D917" i="13" s="1"/>
  <c r="D1170" i="13" s="1"/>
  <c r="E637" i="13"/>
  <c r="E890" i="13" s="1"/>
  <c r="E1143" i="13" s="1"/>
  <c r="F722" i="13"/>
  <c r="F975" i="13" s="1"/>
  <c r="F1228" i="13" s="1"/>
  <c r="G681" i="13"/>
  <c r="G934" i="13" s="1"/>
  <c r="G1187" i="13" s="1"/>
  <c r="C681" i="17"/>
  <c r="C934" i="17" s="1"/>
  <c r="C1187" i="17" s="1"/>
  <c r="D550" i="17"/>
  <c r="D803" i="17" s="1"/>
  <c r="D1056" i="17" s="1"/>
  <c r="E740" i="17"/>
  <c r="E993" i="17" s="1"/>
  <c r="E1246" i="17" s="1"/>
  <c r="F525" i="13"/>
  <c r="F778" i="13" s="1"/>
  <c r="F1031" i="13" s="1"/>
  <c r="G746" i="17"/>
  <c r="G999" i="17" s="1"/>
  <c r="G1252" i="17" s="1"/>
  <c r="C746" i="13"/>
  <c r="C999" i="13" s="1"/>
  <c r="C1252" i="13" s="1"/>
  <c r="D713" i="13"/>
  <c r="D966" i="13" s="1"/>
  <c r="D1219" i="13" s="1"/>
  <c r="E673" i="13"/>
  <c r="E926" i="13" s="1"/>
  <c r="E1179" i="13" s="1"/>
  <c r="F741" i="17"/>
  <c r="F994" i="17" s="1"/>
  <c r="F1247" i="17" s="1"/>
  <c r="G719" i="13"/>
  <c r="G972" i="13" s="1"/>
  <c r="G1225" i="13" s="1"/>
  <c r="C719" i="17"/>
  <c r="C972" i="17" s="1"/>
  <c r="C1225" i="17" s="1"/>
  <c r="D535" i="17"/>
  <c r="D788" i="17" s="1"/>
  <c r="D1041" i="17" s="1"/>
  <c r="E567" i="13"/>
  <c r="E820" i="13" s="1"/>
  <c r="E1073" i="13" s="1"/>
  <c r="G540" i="17"/>
  <c r="G793" i="17" s="1"/>
  <c r="C540" i="17"/>
  <c r="C793" i="17" s="1"/>
  <c r="D92" i="9"/>
  <c r="D123" i="9" s="1"/>
  <c r="D154" i="9" s="1"/>
  <c r="D45" i="10" s="1"/>
  <c r="E752" i="13"/>
  <c r="E1005" i="13" s="1"/>
  <c r="E1258" i="13" s="1"/>
  <c r="F743" i="17"/>
  <c r="F996" i="17" s="1"/>
  <c r="F1249" i="17" s="1"/>
  <c r="G712" i="13"/>
  <c r="G965" i="13" s="1"/>
  <c r="C712" i="13"/>
  <c r="C965" i="13" s="1"/>
  <c r="D689" i="13"/>
  <c r="D942" i="13" s="1"/>
  <c r="D1195" i="13" s="1"/>
  <c r="E580" i="17"/>
  <c r="E833" i="17" s="1"/>
  <c r="E1086" i="17" s="1"/>
  <c r="F86" i="9"/>
  <c r="F117" i="9" s="1"/>
  <c r="F148" i="9" s="1"/>
  <c r="G583" i="13"/>
  <c r="G836" i="13" s="1"/>
  <c r="G1089" i="13" s="1"/>
  <c r="C583" i="13"/>
  <c r="C836" i="13" s="1"/>
  <c r="C1089" i="13" s="1"/>
  <c r="D706" i="13"/>
  <c r="D959" i="13" s="1"/>
  <c r="D1212" i="13" s="1"/>
  <c r="E565" i="13"/>
  <c r="E818" i="13" s="1"/>
  <c r="E1071" i="13" s="1"/>
  <c r="F675" i="17"/>
  <c r="F928" i="17" s="1"/>
  <c r="F1181" i="17" s="1"/>
  <c r="G536" i="17"/>
  <c r="G789" i="17" s="1"/>
  <c r="G1042" i="17" s="1"/>
  <c r="C536" i="13"/>
  <c r="C789" i="13" s="1"/>
  <c r="C1042" i="13" s="1"/>
  <c r="E83" i="9"/>
  <c r="E114" i="9" s="1"/>
  <c r="E145" i="9" s="1"/>
  <c r="F531" i="17"/>
  <c r="F784" i="17" s="1"/>
  <c r="F1037" i="17" s="1"/>
  <c r="G641" i="17"/>
  <c r="G894" i="17" s="1"/>
  <c r="G1147" i="17" s="1"/>
  <c r="C641" i="17"/>
  <c r="C894" i="17" s="1"/>
  <c r="C1147" i="17" s="1"/>
  <c r="D764" i="13"/>
  <c r="D1017" i="13" s="1"/>
  <c r="D1270" i="13" s="1"/>
  <c r="E671" i="13"/>
  <c r="E924" i="13" s="1"/>
  <c r="E1177" i="13" s="1"/>
  <c r="F578" i="13"/>
  <c r="F831" i="13" s="1"/>
  <c r="F1084" i="13" s="1"/>
  <c r="G512" i="13"/>
  <c r="G518" i="13"/>
  <c r="G751" i="13"/>
  <c r="G1004" i="13" s="1"/>
  <c r="G1257" i="13" s="1"/>
  <c r="G556" i="13"/>
  <c r="G809" i="13" s="1"/>
  <c r="G1062" i="13" s="1"/>
  <c r="G668" i="13"/>
  <c r="G921" i="13" s="1"/>
  <c r="G1174" i="13" s="1"/>
  <c r="G560" i="13"/>
  <c r="G813" i="13" s="1"/>
  <c r="G1066" i="13" s="1"/>
  <c r="G557" i="13"/>
  <c r="G810" i="13" s="1"/>
  <c r="G734" i="13"/>
  <c r="G987" i="13" s="1"/>
  <c r="G1240" i="13" s="1"/>
  <c r="G558" i="13"/>
  <c r="G811" i="13" s="1"/>
  <c r="G1064" i="13" s="1"/>
  <c r="G555" i="13"/>
  <c r="G808" i="13" s="1"/>
  <c r="G1061" i="13" s="1"/>
  <c r="F68" i="9"/>
  <c r="F74" i="9"/>
  <c r="C518" i="17"/>
  <c r="C512" i="17"/>
  <c r="C751" i="17"/>
  <c r="C1004" i="17" s="1"/>
  <c r="C1257" i="17" s="1"/>
  <c r="C560" i="17"/>
  <c r="C813" i="17" s="1"/>
  <c r="C1066" i="17" s="1"/>
  <c r="C556" i="17"/>
  <c r="C809" i="17" s="1"/>
  <c r="C1062" i="17" s="1"/>
  <c r="C668" i="17"/>
  <c r="C921" i="17" s="1"/>
  <c r="C1174" i="17" s="1"/>
  <c r="C557" i="17"/>
  <c r="C810" i="17" s="1"/>
  <c r="C558" i="17"/>
  <c r="C811" i="17" s="1"/>
  <c r="C1064" i="17" s="1"/>
  <c r="C734" i="17"/>
  <c r="C987" i="17" s="1"/>
  <c r="C1240" i="17" s="1"/>
  <c r="C555" i="17"/>
  <c r="C808" i="17" s="1"/>
  <c r="C1061" i="17" s="1"/>
  <c r="E546" i="13"/>
  <c r="E799" i="13" s="1"/>
  <c r="G599" i="17"/>
  <c r="G852" i="17" s="1"/>
  <c r="G1105" i="17" s="1"/>
  <c r="G549" i="13"/>
  <c r="G802" i="13" s="1"/>
  <c r="G1055" i="13" s="1"/>
  <c r="C549" i="17"/>
  <c r="C802" i="17" s="1"/>
  <c r="C1055" i="17" s="1"/>
  <c r="D644" i="17"/>
  <c r="D897" i="17" s="1"/>
  <c r="D1150" i="17" s="1"/>
  <c r="E562" i="17"/>
  <c r="E815" i="17" s="1"/>
  <c r="E1068" i="17" s="1"/>
  <c r="F642" i="17"/>
  <c r="F895" i="17" s="1"/>
  <c r="F1148" i="17" s="1"/>
  <c r="G738" i="13"/>
  <c r="G991" i="13" s="1"/>
  <c r="G1244" i="13" s="1"/>
  <c r="C738" i="13"/>
  <c r="C991" i="13" s="1"/>
  <c r="C1244" i="13" s="1"/>
  <c r="D737" i="13"/>
  <c r="D990" i="13" s="1"/>
  <c r="D1243" i="13" s="1"/>
  <c r="E526" i="17"/>
  <c r="E779" i="17" s="1"/>
  <c r="E1032" i="17" s="1"/>
  <c r="F759" i="13"/>
  <c r="F1012" i="13" s="1"/>
  <c r="G569" i="13"/>
  <c r="G822" i="13" s="1"/>
  <c r="G1075" i="13" s="1"/>
  <c r="C569" i="13"/>
  <c r="C822" i="13" s="1"/>
  <c r="C1075" i="13" s="1"/>
  <c r="D624" i="13"/>
  <c r="D877" i="13" s="1"/>
  <c r="D1130" i="13" s="1"/>
  <c r="E666" i="13"/>
  <c r="E919" i="13" s="1"/>
  <c r="E1172" i="13" s="1"/>
  <c r="F650" i="13"/>
  <c r="F903" i="13" s="1"/>
  <c r="F1156" i="13" s="1"/>
  <c r="G626" i="13"/>
  <c r="G879" i="13" s="1"/>
  <c r="G1132" i="13" s="1"/>
  <c r="C626" i="13"/>
  <c r="C879" i="13" s="1"/>
  <c r="C1132" i="13" s="1"/>
  <c r="D590" i="13"/>
  <c r="D843" i="13" s="1"/>
  <c r="D1096" i="13" s="1"/>
  <c r="E636" i="13"/>
  <c r="E889" i="13" s="1"/>
  <c r="E1142" i="13" s="1"/>
  <c r="F77" i="9"/>
  <c r="F108" i="9" s="1"/>
  <c r="F139" i="9" s="1"/>
  <c r="F602" i="17"/>
  <c r="F855" i="17" s="1"/>
  <c r="F1108" i="17" s="1"/>
  <c r="C602" i="17"/>
  <c r="C855" i="17" s="1"/>
  <c r="C1108" i="17" s="1"/>
  <c r="D677" i="17"/>
  <c r="D930" i="17" s="1"/>
  <c r="D1183" i="17" s="1"/>
  <c r="E659" i="13"/>
  <c r="E912" i="13" s="1"/>
  <c r="E1165" i="13" s="1"/>
  <c r="F695" i="17"/>
  <c r="F948" i="17" s="1"/>
  <c r="F1201" i="17" s="1"/>
  <c r="G633" i="17"/>
  <c r="G886" i="17" s="1"/>
  <c r="G1139" i="17" s="1"/>
  <c r="E631" i="17"/>
  <c r="E884" i="17" s="1"/>
  <c r="E1137" i="17" s="1"/>
  <c r="D554" i="13"/>
  <c r="D807" i="13" s="1"/>
  <c r="D1060" i="13" s="1"/>
  <c r="C91" i="9"/>
  <c r="C122" i="9" s="1"/>
  <c r="E632" i="17"/>
  <c r="E885" i="17" s="1"/>
  <c r="E1138" i="17" s="1"/>
  <c r="G598" i="17"/>
  <c r="G851" i="17" s="1"/>
  <c r="G1104" i="17" s="1"/>
  <c r="C598" i="17"/>
  <c r="C851" i="17" s="1"/>
  <c r="C1104" i="17" s="1"/>
  <c r="D551" i="13"/>
  <c r="D804" i="13" s="1"/>
  <c r="D1057" i="13" s="1"/>
  <c r="E736" i="17"/>
  <c r="E989" i="17" s="1"/>
  <c r="E1242" i="17" s="1"/>
  <c r="F657" i="13"/>
  <c r="F910" i="13" s="1"/>
  <c r="F1163" i="13" s="1"/>
  <c r="G85" i="9"/>
  <c r="G116" i="9" s="1"/>
  <c r="G147" i="9" s="1"/>
  <c r="C85" i="9"/>
  <c r="C116" i="9" s="1"/>
  <c r="C147" i="9" s="1"/>
  <c r="D563" i="13"/>
  <c r="D816" i="13" s="1"/>
  <c r="D1069" i="13" s="1"/>
  <c r="E615" i="13"/>
  <c r="E868" i="13" s="1"/>
  <c r="E1121" i="13" s="1"/>
  <c r="F603" i="17"/>
  <c r="F856" i="17" s="1"/>
  <c r="F1109" i="17" s="1"/>
  <c r="G628" i="13"/>
  <c r="G881" i="13" s="1"/>
  <c r="G1134" i="13" s="1"/>
  <c r="C628" i="13"/>
  <c r="C881" i="13" s="1"/>
  <c r="C1134" i="13" s="1"/>
  <c r="D586" i="13"/>
  <c r="D839" i="13" s="1"/>
  <c r="D1092" i="13" s="1"/>
  <c r="E716" i="13"/>
  <c r="E969" i="13" s="1"/>
  <c r="E1222" i="13" s="1"/>
  <c r="F710" i="17"/>
  <c r="F963" i="17" s="1"/>
  <c r="F1216" i="17" s="1"/>
  <c r="G582" i="17"/>
  <c r="G835" i="17" s="1"/>
  <c r="G1088" i="17" s="1"/>
  <c r="C582" i="17"/>
  <c r="C835" i="17" s="1"/>
  <c r="C1088" i="17" s="1"/>
  <c r="D529" i="13"/>
  <c r="D782" i="13" s="1"/>
  <c r="D1035" i="13" s="1"/>
  <c r="E521" i="13"/>
  <c r="E774" i="13" s="1"/>
  <c r="E1027" i="13" s="1"/>
  <c r="F548" i="13"/>
  <c r="F801" i="13" s="1"/>
  <c r="F1054" i="13" s="1"/>
  <c r="G661" i="13"/>
  <c r="G914" i="13" s="1"/>
  <c r="G1167" i="13" s="1"/>
  <c r="C661" i="17"/>
  <c r="C914" i="17" s="1"/>
  <c r="C1167" i="17" s="1"/>
  <c r="D705" i="13"/>
  <c r="D958" i="13" s="1"/>
  <c r="D1211" i="13" s="1"/>
  <c r="E703" i="13"/>
  <c r="E956" i="13" s="1"/>
  <c r="E1209" i="13" s="1"/>
  <c r="F575" i="13"/>
  <c r="F828" i="13" s="1"/>
  <c r="F1081" i="13" s="1"/>
  <c r="G617" i="13"/>
  <c r="G870" i="13" s="1"/>
  <c r="G1123" i="13" s="1"/>
  <c r="C617" i="13"/>
  <c r="C870" i="13" s="1"/>
  <c r="C1123" i="13" s="1"/>
  <c r="D649" i="13"/>
  <c r="D902" i="13" s="1"/>
  <c r="D1155" i="13" s="1"/>
  <c r="E87" i="9"/>
  <c r="E118" i="9" s="1"/>
  <c r="E149" i="9" s="1"/>
  <c r="E40" i="10" s="1"/>
  <c r="F700" i="13"/>
  <c r="F953" i="13" s="1"/>
  <c r="F1206" i="13" s="1"/>
  <c r="F566" i="13"/>
  <c r="F819" i="13" s="1"/>
  <c r="F1072" i="13" s="1"/>
  <c r="C566" i="17"/>
  <c r="C819" i="17" s="1"/>
  <c r="C1072" i="17" s="1"/>
  <c r="D676" i="17"/>
  <c r="D929" i="17" s="1"/>
  <c r="D1182" i="17" s="1"/>
  <c r="E725" i="17"/>
  <c r="E978" i="17" s="1"/>
  <c r="E1231" i="17" s="1"/>
  <c r="F723" i="17"/>
  <c r="F976" i="17" s="1"/>
  <c r="F1229" i="17" s="1"/>
  <c r="G674" i="13"/>
  <c r="G927" i="13" s="1"/>
  <c r="G1180" i="13" s="1"/>
  <c r="C674" i="13"/>
  <c r="C927" i="13" s="1"/>
  <c r="C1180" i="13" s="1"/>
  <c r="D539" i="17"/>
  <c r="D792" i="17" s="1"/>
  <c r="D1045" i="17" s="1"/>
  <c r="E609" i="17"/>
  <c r="E862" i="17" s="1"/>
  <c r="E1115" i="17" s="1"/>
  <c r="F94" i="9"/>
  <c r="F125" i="9" s="1"/>
  <c r="F156" i="9" s="1"/>
  <c r="F47" i="10" s="1"/>
  <c r="G533" i="13"/>
  <c r="G786" i="13" s="1"/>
  <c r="C533" i="13"/>
  <c r="C786" i="13" s="1"/>
  <c r="D592" i="17"/>
  <c r="D845" i="17" s="1"/>
  <c r="D1098" i="17" s="1"/>
  <c r="E757" i="13"/>
  <c r="E1010" i="13" s="1"/>
  <c r="F748" i="13"/>
  <c r="F1001" i="13" s="1"/>
  <c r="F1254" i="13" s="1"/>
  <c r="G742" i="17"/>
  <c r="G995" i="17" s="1"/>
  <c r="G1248" i="17" s="1"/>
  <c r="C742" i="13"/>
  <c r="C995" i="13" s="1"/>
  <c r="C1248" i="13" s="1"/>
  <c r="D538" i="13"/>
  <c r="D791" i="13" s="1"/>
  <c r="D1044" i="13" s="1"/>
  <c r="E656" i="17"/>
  <c r="E909" i="17" s="1"/>
  <c r="E1162" i="17" s="1"/>
  <c r="F688" i="17"/>
  <c r="F941" i="17" s="1"/>
  <c r="F1194" i="17" s="1"/>
  <c r="G607" i="17"/>
  <c r="G860" i="17" s="1"/>
  <c r="G1113" i="17" s="1"/>
  <c r="C607" i="13"/>
  <c r="C860" i="13" s="1"/>
  <c r="C1113" i="13" s="1"/>
  <c r="D88" i="9"/>
  <c r="D119" i="9" s="1"/>
  <c r="D150" i="9" s="1"/>
  <c r="D41" i="10" s="1"/>
  <c r="E680" i="13"/>
  <c r="E933" i="13" s="1"/>
  <c r="E1186" i="13" s="1"/>
  <c r="F693" i="17"/>
  <c r="F946" i="17" s="1"/>
  <c r="F1199" i="17" s="1"/>
  <c r="G755" i="17"/>
  <c r="G1008" i="17" s="1"/>
  <c r="G1261" i="17" s="1"/>
  <c r="C755" i="17"/>
  <c r="C1008" i="17" s="1"/>
  <c r="C1261" i="17" s="1"/>
  <c r="D669" i="13"/>
  <c r="D922" i="13" s="1"/>
  <c r="D1175" i="13" s="1"/>
  <c r="E520" i="17"/>
  <c r="E773" i="17" s="1"/>
  <c r="E1026" i="17" s="1"/>
  <c r="G571" i="17"/>
  <c r="G824" i="17" s="1"/>
  <c r="G1077" i="17" s="1"/>
  <c r="C571" i="13"/>
  <c r="C824" i="13" s="1"/>
  <c r="C1077" i="13" s="1"/>
  <c r="D98" i="9"/>
  <c r="D129" i="9" s="1"/>
  <c r="D160" i="9" s="1"/>
  <c r="E704" i="17"/>
  <c r="E957" i="17" s="1"/>
  <c r="E1210" i="17" s="1"/>
  <c r="F532" i="13"/>
  <c r="F785" i="13" s="1"/>
  <c r="G663" i="13"/>
  <c r="G916" i="13" s="1"/>
  <c r="G1169" i="13" s="1"/>
  <c r="C663" i="17"/>
  <c r="C916" i="17" s="1"/>
  <c r="C1169" i="17" s="1"/>
  <c r="D652" i="13"/>
  <c r="D905" i="13" s="1"/>
  <c r="D1158" i="13" s="1"/>
  <c r="F587" i="13"/>
  <c r="F840" i="13" s="1"/>
  <c r="F1093" i="13" s="1"/>
  <c r="G528" i="13"/>
  <c r="G781" i="13" s="1"/>
  <c r="G1034" i="13" s="1"/>
  <c r="C528" i="13"/>
  <c r="C781" i="13" s="1"/>
  <c r="C1034" i="13" s="1"/>
  <c r="D726" i="13"/>
  <c r="D979" i="13" s="1"/>
  <c r="D1232" i="13" s="1"/>
  <c r="E597" i="17"/>
  <c r="E850" i="17" s="1"/>
  <c r="E1103" i="17" s="1"/>
  <c r="F543" i="13"/>
  <c r="F796" i="13" s="1"/>
  <c r="F1049" i="13" s="1"/>
  <c r="G651" i="13"/>
  <c r="G904" i="13" s="1"/>
  <c r="C651" i="13"/>
  <c r="C904" i="13" s="1"/>
  <c r="D664" i="17"/>
  <c r="D917" i="17" s="1"/>
  <c r="D1170" i="17" s="1"/>
  <c r="E637" i="17"/>
  <c r="E890" i="17" s="1"/>
  <c r="E1143" i="17" s="1"/>
  <c r="F722" i="17"/>
  <c r="F975" i="17" s="1"/>
  <c r="F1228" i="17" s="1"/>
  <c r="G681" i="17"/>
  <c r="G934" i="17" s="1"/>
  <c r="G1187" i="17" s="1"/>
  <c r="C681" i="13"/>
  <c r="C934" i="13" s="1"/>
  <c r="C1187" i="13" s="1"/>
  <c r="D550" i="13"/>
  <c r="D803" i="13" s="1"/>
  <c r="D1056" i="13" s="1"/>
  <c r="E740" i="13"/>
  <c r="E993" i="13" s="1"/>
  <c r="E1246" i="13" s="1"/>
  <c r="F525" i="17"/>
  <c r="F778" i="17" s="1"/>
  <c r="F1031" i="17" s="1"/>
  <c r="G746" i="13"/>
  <c r="G999" i="13" s="1"/>
  <c r="G1252" i="13" s="1"/>
  <c r="C746" i="17"/>
  <c r="C999" i="17" s="1"/>
  <c r="C1252" i="17" s="1"/>
  <c r="D713" i="17"/>
  <c r="D966" i="17" s="1"/>
  <c r="D1219" i="17" s="1"/>
  <c r="E673" i="17"/>
  <c r="E926" i="17" s="1"/>
  <c r="E1179" i="17" s="1"/>
  <c r="F741" i="13"/>
  <c r="F994" i="13" s="1"/>
  <c r="F1247" i="13" s="1"/>
  <c r="G719" i="17"/>
  <c r="G972" i="17" s="1"/>
  <c r="G1225" i="17" s="1"/>
  <c r="C719" i="13"/>
  <c r="C972" i="13" s="1"/>
  <c r="C1225" i="13" s="1"/>
  <c r="D535" i="13"/>
  <c r="D788" i="13" s="1"/>
  <c r="D1041" i="13" s="1"/>
  <c r="E567" i="17"/>
  <c r="E820" i="17" s="1"/>
  <c r="E1073" i="17" s="1"/>
  <c r="F540" i="17"/>
  <c r="F793" i="17" s="1"/>
  <c r="C540" i="13"/>
  <c r="C793" i="13" s="1"/>
  <c r="E752" i="17"/>
  <c r="E1005" i="17" s="1"/>
  <c r="E1258" i="17" s="1"/>
  <c r="F743" i="13"/>
  <c r="F996" i="13" s="1"/>
  <c r="F1249" i="13" s="1"/>
  <c r="G712" i="17"/>
  <c r="G965" i="17" s="1"/>
  <c r="C712" i="17"/>
  <c r="C965" i="17" s="1"/>
  <c r="D689" i="17"/>
  <c r="D942" i="17" s="1"/>
  <c r="D1195" i="17" s="1"/>
  <c r="E580" i="13"/>
  <c r="E833" i="13" s="1"/>
  <c r="E1086" i="13" s="1"/>
  <c r="G86" i="9"/>
  <c r="G117" i="9" s="1"/>
  <c r="G148" i="9" s="1"/>
  <c r="G583" i="17"/>
  <c r="G836" i="17" s="1"/>
  <c r="G1089" i="17" s="1"/>
  <c r="C583" i="17"/>
  <c r="C836" i="17" s="1"/>
  <c r="C1089" i="17" s="1"/>
  <c r="D706" i="17"/>
  <c r="D959" i="17" s="1"/>
  <c r="D1212" i="17" s="1"/>
  <c r="E565" i="17"/>
  <c r="E818" i="17" s="1"/>
  <c r="E1071" i="17" s="1"/>
  <c r="F675" i="13"/>
  <c r="F928" i="13" s="1"/>
  <c r="F1181" i="13" s="1"/>
  <c r="G536" i="13"/>
  <c r="G789" i="13" s="1"/>
  <c r="G1042" i="13" s="1"/>
  <c r="C536" i="17"/>
  <c r="C789" i="17" s="1"/>
  <c r="C1042" i="17" s="1"/>
  <c r="F531" i="13"/>
  <c r="F784" i="13" s="1"/>
  <c r="F1037" i="13" s="1"/>
  <c r="G641" i="13"/>
  <c r="G894" i="13" s="1"/>
  <c r="G1147" i="13" s="1"/>
  <c r="C641" i="13"/>
  <c r="C894" i="13" s="1"/>
  <c r="C1147" i="13" s="1"/>
  <c r="D764" i="17"/>
  <c r="D1017" i="17" s="1"/>
  <c r="D1270" i="17" s="1"/>
  <c r="E671" i="17"/>
  <c r="E924" i="17" s="1"/>
  <c r="E1177" i="17" s="1"/>
  <c r="F578" i="17"/>
  <c r="F831" i="17" s="1"/>
  <c r="F1084" i="17" s="1"/>
  <c r="G518" i="17"/>
  <c r="G512" i="17"/>
  <c r="G751" i="17"/>
  <c r="G1004" i="17" s="1"/>
  <c r="G1257" i="17" s="1"/>
  <c r="G560" i="17"/>
  <c r="G813" i="17" s="1"/>
  <c r="G1066" i="17" s="1"/>
  <c r="G556" i="17"/>
  <c r="G809" i="17" s="1"/>
  <c r="G1062" i="17" s="1"/>
  <c r="G668" i="17"/>
  <c r="G921" i="17" s="1"/>
  <c r="G1174" i="17" s="1"/>
  <c r="G557" i="17"/>
  <c r="G810" i="17" s="1"/>
  <c r="G734" i="17"/>
  <c r="G987" i="17" s="1"/>
  <c r="G1240" i="17" s="1"/>
  <c r="G558" i="17"/>
  <c r="G811" i="17" s="1"/>
  <c r="G1064" i="17" s="1"/>
  <c r="G555" i="17"/>
  <c r="G808" i="17" s="1"/>
  <c r="G1061" i="17" s="1"/>
  <c r="G68" i="9"/>
  <c r="G74" i="9"/>
  <c r="C512" i="13"/>
  <c r="C518" i="13"/>
  <c r="C751" i="13"/>
  <c r="C1004" i="13" s="1"/>
  <c r="C1257" i="13" s="1"/>
  <c r="C556" i="13"/>
  <c r="C809" i="13" s="1"/>
  <c r="C1062" i="13" s="1"/>
  <c r="C668" i="13"/>
  <c r="C921" i="13" s="1"/>
  <c r="C1174" i="13" s="1"/>
  <c r="C560" i="13"/>
  <c r="C813" i="13" s="1"/>
  <c r="C1066" i="13" s="1"/>
  <c r="C557" i="13"/>
  <c r="C810" i="13" s="1"/>
  <c r="C734" i="13"/>
  <c r="C987" i="13" s="1"/>
  <c r="C1240" i="13" s="1"/>
  <c r="C558" i="13"/>
  <c r="C811" i="13" s="1"/>
  <c r="C1064" i="13" s="1"/>
  <c r="C555" i="13"/>
  <c r="C808" i="13" s="1"/>
  <c r="C1061" i="13" s="1"/>
  <c r="E546" i="17"/>
  <c r="E799" i="17" s="1"/>
  <c r="F599" i="13"/>
  <c r="F852" i="13" s="1"/>
  <c r="F1105" i="13" s="1"/>
  <c r="G549" i="17"/>
  <c r="G802" i="17" s="1"/>
  <c r="G1055" i="17" s="1"/>
  <c r="C549" i="13"/>
  <c r="C802" i="13" s="1"/>
  <c r="C1055" i="13" s="1"/>
  <c r="D644" i="13"/>
  <c r="D897" i="13" s="1"/>
  <c r="D1150" i="13" s="1"/>
  <c r="E562" i="13"/>
  <c r="E815" i="13" s="1"/>
  <c r="E1068" i="13" s="1"/>
  <c r="F642" i="13"/>
  <c r="F895" i="13" s="1"/>
  <c r="F1148" i="13" s="1"/>
  <c r="G738" i="17"/>
  <c r="G991" i="17" s="1"/>
  <c r="G1244" i="17" s="1"/>
  <c r="C738" i="17"/>
  <c r="C991" i="17" s="1"/>
  <c r="C1244" i="17" s="1"/>
  <c r="D737" i="17"/>
  <c r="D990" i="17" s="1"/>
  <c r="D1243" i="17" s="1"/>
  <c r="E526" i="13"/>
  <c r="E779" i="13" s="1"/>
  <c r="E1032" i="13" s="1"/>
  <c r="F759" i="17"/>
  <c r="F1012" i="17" s="1"/>
  <c r="F1265" i="17" s="1"/>
  <c r="G569" i="17"/>
  <c r="G822" i="17" s="1"/>
  <c r="G1075" i="17" s="1"/>
  <c r="C569" i="17"/>
  <c r="C822" i="17" s="1"/>
  <c r="C1075" i="17" s="1"/>
  <c r="D624" i="17"/>
  <c r="D877" i="17" s="1"/>
  <c r="D1130" i="17" s="1"/>
  <c r="E666" i="17"/>
  <c r="E919" i="17" s="1"/>
  <c r="E1172" i="17" s="1"/>
  <c r="F650" i="17"/>
  <c r="F903" i="17" s="1"/>
  <c r="F1156" i="17" s="1"/>
  <c r="G626" i="17"/>
  <c r="G879" i="17" s="1"/>
  <c r="G1132" i="17" s="1"/>
  <c r="C626" i="17"/>
  <c r="C879" i="17" s="1"/>
  <c r="C1132" i="17" s="1"/>
  <c r="D590" i="17"/>
  <c r="D843" i="17" s="1"/>
  <c r="D1096" i="17" s="1"/>
  <c r="E636" i="17"/>
  <c r="E889" i="17" s="1"/>
  <c r="E1142" i="17" s="1"/>
  <c r="F602" i="13"/>
  <c r="F855" i="13" s="1"/>
  <c r="F1108" i="13" s="1"/>
  <c r="C602" i="13"/>
  <c r="C855" i="13" s="1"/>
  <c r="C1108" i="13" s="1"/>
  <c r="D677" i="13"/>
  <c r="D930" i="13" s="1"/>
  <c r="D1183" i="13" s="1"/>
  <c r="E659" i="17"/>
  <c r="E912" i="17" s="1"/>
  <c r="E1165" i="17" s="1"/>
  <c r="G66" i="10"/>
  <c r="G44" i="12" s="1"/>
  <c r="G29" i="18"/>
  <c r="F81" i="9"/>
  <c r="F112" i="9" s="1"/>
  <c r="F143" i="9" s="1"/>
  <c r="C81" i="9"/>
  <c r="C112" i="9" s="1"/>
  <c r="C143" i="9" s="1"/>
  <c r="D632" i="13"/>
  <c r="D885" i="13" s="1"/>
  <c r="D1138" i="13" s="1"/>
  <c r="F598" i="17"/>
  <c r="F851" i="17" s="1"/>
  <c r="F1104" i="17" s="1"/>
  <c r="G551" i="17"/>
  <c r="G804" i="17" s="1"/>
  <c r="G1057" i="17" s="1"/>
  <c r="C551" i="13"/>
  <c r="C804" i="13" s="1"/>
  <c r="C1057" i="13" s="1"/>
  <c r="D736" i="13"/>
  <c r="D989" i="13" s="1"/>
  <c r="D1242" i="13" s="1"/>
  <c r="E657" i="17"/>
  <c r="E910" i="17" s="1"/>
  <c r="E1163" i="17" s="1"/>
  <c r="F563" i="17"/>
  <c r="F816" i="17" s="1"/>
  <c r="F1069" i="17" s="1"/>
  <c r="C563" i="13"/>
  <c r="C816" i="13" s="1"/>
  <c r="C1069" i="13" s="1"/>
  <c r="D615" i="13"/>
  <c r="D868" i="13" s="1"/>
  <c r="D1121" i="13" s="1"/>
  <c r="E603" i="13"/>
  <c r="E856" i="13" s="1"/>
  <c r="E1109" i="13" s="1"/>
  <c r="F628" i="13"/>
  <c r="F881" i="13" s="1"/>
  <c r="F1134" i="13" s="1"/>
  <c r="G586" i="17"/>
  <c r="G839" i="17" s="1"/>
  <c r="G1092" i="17" s="1"/>
  <c r="C586" i="17"/>
  <c r="C839" i="17" s="1"/>
  <c r="C1092" i="17" s="1"/>
  <c r="D716" i="13"/>
  <c r="D969" i="13" s="1"/>
  <c r="D1222" i="13" s="1"/>
  <c r="E710" i="17"/>
  <c r="E963" i="17" s="1"/>
  <c r="E1216" i="17" s="1"/>
  <c r="F582" i="17"/>
  <c r="F835" i="17" s="1"/>
  <c r="F1088" i="17" s="1"/>
  <c r="G529" i="17"/>
  <c r="G782" i="17" s="1"/>
  <c r="G1035" i="17" s="1"/>
  <c r="C529" i="17"/>
  <c r="C782" i="17" s="1"/>
  <c r="C1035" i="17" s="1"/>
  <c r="D521" i="13"/>
  <c r="D774" i="13" s="1"/>
  <c r="D1027" i="13" s="1"/>
  <c r="E548" i="17"/>
  <c r="E801" i="17" s="1"/>
  <c r="E1054" i="17" s="1"/>
  <c r="F661" i="13"/>
  <c r="F914" i="13" s="1"/>
  <c r="F1167" i="13" s="1"/>
  <c r="G705" i="17"/>
  <c r="G958" i="17" s="1"/>
  <c r="G1211" i="17" s="1"/>
  <c r="C705" i="17"/>
  <c r="C958" i="17" s="1"/>
  <c r="C1211" i="17" s="1"/>
  <c r="D703" i="17"/>
  <c r="D956" i="17" s="1"/>
  <c r="D1209" i="17" s="1"/>
  <c r="E575" i="13"/>
  <c r="E828" i="13" s="1"/>
  <c r="E1081" i="13" s="1"/>
  <c r="G617" i="17"/>
  <c r="G870" i="17" s="1"/>
  <c r="G1123" i="17" s="1"/>
  <c r="G649" i="17"/>
  <c r="G902" i="17" s="1"/>
  <c r="G1155" i="17" s="1"/>
  <c r="C649" i="17"/>
  <c r="C902" i="17" s="1"/>
  <c r="C1155" i="17" s="1"/>
  <c r="E700" i="17"/>
  <c r="E953" i="17" s="1"/>
  <c r="E1206" i="17" s="1"/>
  <c r="G566" i="13"/>
  <c r="G819" i="13" s="1"/>
  <c r="G1072" i="13" s="1"/>
  <c r="G676" i="17"/>
  <c r="G929" i="17" s="1"/>
  <c r="G1182" i="17" s="1"/>
  <c r="C676" i="17"/>
  <c r="C929" i="17" s="1"/>
  <c r="C1182" i="17" s="1"/>
  <c r="D725" i="13"/>
  <c r="D978" i="13" s="1"/>
  <c r="D1231" i="13" s="1"/>
  <c r="E723" i="13"/>
  <c r="E976" i="13" s="1"/>
  <c r="E1229" i="13" s="1"/>
  <c r="F674" i="13"/>
  <c r="F927" i="13" s="1"/>
  <c r="F1180" i="13" s="1"/>
  <c r="G539" i="13"/>
  <c r="G792" i="13" s="1"/>
  <c r="G1045" i="13" s="1"/>
  <c r="C539" i="13"/>
  <c r="C792" i="13" s="1"/>
  <c r="C1045" i="13" s="1"/>
  <c r="D609" i="13"/>
  <c r="D862" i="13" s="1"/>
  <c r="D1115" i="13" s="1"/>
  <c r="F533" i="13"/>
  <c r="F786" i="13" s="1"/>
  <c r="G592" i="13"/>
  <c r="G845" i="13" s="1"/>
  <c r="G1098" i="13" s="1"/>
  <c r="C592" i="17"/>
  <c r="C845" i="17" s="1"/>
  <c r="C1098" i="17" s="1"/>
  <c r="D757" i="17"/>
  <c r="D1010" i="17" s="1"/>
  <c r="D1263" i="17" s="1"/>
  <c r="E748" i="17"/>
  <c r="E1001" i="17" s="1"/>
  <c r="E1254" i="17" s="1"/>
  <c r="F742" i="17"/>
  <c r="F995" i="17" s="1"/>
  <c r="F1248" i="17" s="1"/>
  <c r="G538" i="13"/>
  <c r="G791" i="13" s="1"/>
  <c r="G1044" i="13" s="1"/>
  <c r="C538" i="17"/>
  <c r="C791" i="17" s="1"/>
  <c r="C1044" i="17" s="1"/>
  <c r="D656" i="13"/>
  <c r="D909" i="13" s="1"/>
  <c r="D1162" i="13" s="1"/>
  <c r="E688" i="13"/>
  <c r="E941" i="13" s="1"/>
  <c r="E1194" i="13" s="1"/>
  <c r="F607" i="13"/>
  <c r="F860" i="13" s="1"/>
  <c r="F1113" i="13" s="1"/>
  <c r="F88" i="9"/>
  <c r="F119" i="9" s="1"/>
  <c r="F150" i="9" s="1"/>
  <c r="F41" i="10" s="1"/>
  <c r="D680" i="13"/>
  <c r="D933" i="13" s="1"/>
  <c r="D1186" i="13" s="1"/>
  <c r="E693" i="13"/>
  <c r="E946" i="13" s="1"/>
  <c r="E1199" i="13" s="1"/>
  <c r="F755" i="13"/>
  <c r="F1008" i="13" s="1"/>
  <c r="F1261" i="13" s="1"/>
  <c r="G669" i="17"/>
  <c r="G922" i="17" s="1"/>
  <c r="G1175" i="17" s="1"/>
  <c r="C669" i="13"/>
  <c r="C922" i="13" s="1"/>
  <c r="C1175" i="13" s="1"/>
  <c r="D520" i="17"/>
  <c r="D773" i="17" s="1"/>
  <c r="D1026" i="17" s="1"/>
  <c r="F571" i="13"/>
  <c r="F824" i="13" s="1"/>
  <c r="F1077" i="13" s="1"/>
  <c r="D704" i="17"/>
  <c r="D957" i="17" s="1"/>
  <c r="D1210" i="17" s="1"/>
  <c r="E532" i="13"/>
  <c r="E785" i="13" s="1"/>
  <c r="F663" i="13"/>
  <c r="F916" i="13" s="1"/>
  <c r="F1169" i="13" s="1"/>
  <c r="G652" i="17"/>
  <c r="G905" i="17" s="1"/>
  <c r="G1158" i="17" s="1"/>
  <c r="C652" i="17"/>
  <c r="C905" i="17" s="1"/>
  <c r="C1158" i="17" s="1"/>
  <c r="D75" i="9"/>
  <c r="D106" i="9" s="1"/>
  <c r="D137" i="9" s="1"/>
  <c r="D35" i="10" s="1"/>
  <c r="E587" i="17"/>
  <c r="E840" i="17" s="1"/>
  <c r="E1093" i="17" s="1"/>
  <c r="F528" i="13"/>
  <c r="F781" i="13" s="1"/>
  <c r="F1034" i="13" s="1"/>
  <c r="G726" i="17"/>
  <c r="G979" i="17" s="1"/>
  <c r="G1232" i="17" s="1"/>
  <c r="C726" i="13"/>
  <c r="C979" i="13" s="1"/>
  <c r="C1232" i="13" s="1"/>
  <c r="D597" i="13"/>
  <c r="D850" i="13" s="1"/>
  <c r="D1103" i="13" s="1"/>
  <c r="E543" i="13"/>
  <c r="E796" i="13" s="1"/>
  <c r="E1049" i="13" s="1"/>
  <c r="G651" i="17"/>
  <c r="G904" i="17" s="1"/>
  <c r="G664" i="13"/>
  <c r="G917" i="13" s="1"/>
  <c r="G1170" i="13" s="1"/>
  <c r="C664" i="13"/>
  <c r="C917" i="13" s="1"/>
  <c r="C1170" i="13" s="1"/>
  <c r="D637" i="13"/>
  <c r="D890" i="13" s="1"/>
  <c r="D1143" i="13" s="1"/>
  <c r="E722" i="17"/>
  <c r="E975" i="17" s="1"/>
  <c r="E1228" i="17" s="1"/>
  <c r="F681" i="17"/>
  <c r="F934" i="17" s="1"/>
  <c r="F1187" i="17" s="1"/>
  <c r="G550" i="13"/>
  <c r="G803" i="13" s="1"/>
  <c r="G1056" i="13" s="1"/>
  <c r="C550" i="13"/>
  <c r="C803" i="13" s="1"/>
  <c r="C1056" i="13" s="1"/>
  <c r="D740" i="17"/>
  <c r="D993" i="17" s="1"/>
  <c r="D1246" i="17" s="1"/>
  <c r="E525" i="17"/>
  <c r="E778" i="17" s="1"/>
  <c r="E1031" i="17" s="1"/>
  <c r="F746" i="17"/>
  <c r="F999" i="17" s="1"/>
  <c r="F1252" i="17" s="1"/>
  <c r="G713" i="13"/>
  <c r="G966" i="13" s="1"/>
  <c r="G1219" i="13" s="1"/>
  <c r="C713" i="13"/>
  <c r="C966" i="13" s="1"/>
  <c r="C1219" i="13" s="1"/>
  <c r="D673" i="13"/>
  <c r="D926" i="13" s="1"/>
  <c r="D1179" i="13" s="1"/>
  <c r="E741" i="13"/>
  <c r="E994" i="13" s="1"/>
  <c r="E1247" i="13" s="1"/>
  <c r="F719" i="17"/>
  <c r="F972" i="17" s="1"/>
  <c r="F1225" i="17" s="1"/>
  <c r="G535" i="17"/>
  <c r="G788" i="17" s="1"/>
  <c r="G1041" i="17" s="1"/>
  <c r="C535" i="17"/>
  <c r="C788" i="17" s="1"/>
  <c r="C1041" i="17" s="1"/>
  <c r="D567" i="17"/>
  <c r="D820" i="17" s="1"/>
  <c r="D1073" i="17" s="1"/>
  <c r="E79" i="9"/>
  <c r="E110" i="9" s="1"/>
  <c r="E141" i="9" s="1"/>
  <c r="G540" i="13"/>
  <c r="G793" i="13" s="1"/>
  <c r="D752" i="17"/>
  <c r="D1005" i="17" s="1"/>
  <c r="D1258" i="17" s="1"/>
  <c r="E743" i="13"/>
  <c r="E996" i="13" s="1"/>
  <c r="E1249" i="13" s="1"/>
  <c r="F712" i="17"/>
  <c r="F965" i="17" s="1"/>
  <c r="G689" i="13"/>
  <c r="G942" i="13" s="1"/>
  <c r="G1195" i="13" s="1"/>
  <c r="C689" i="13"/>
  <c r="C942" i="13" s="1"/>
  <c r="C1195" i="13" s="1"/>
  <c r="D580" i="13"/>
  <c r="D833" i="13" s="1"/>
  <c r="D1086" i="13" s="1"/>
  <c r="F583" i="13"/>
  <c r="F836" i="13" s="1"/>
  <c r="F1089" i="13" s="1"/>
  <c r="G706" i="17"/>
  <c r="G959" i="17" s="1"/>
  <c r="G1212" i="17" s="1"/>
  <c r="C706" i="13"/>
  <c r="C959" i="13" s="1"/>
  <c r="C1212" i="13" s="1"/>
  <c r="D565" i="13"/>
  <c r="D818" i="13" s="1"/>
  <c r="D1071" i="13" s="1"/>
  <c r="E675" i="17"/>
  <c r="E928" i="17" s="1"/>
  <c r="E1181" i="17" s="1"/>
  <c r="F536" i="17"/>
  <c r="F789" i="17" s="1"/>
  <c r="F1042" i="17" s="1"/>
  <c r="D83" i="9"/>
  <c r="D114" i="9" s="1"/>
  <c r="D145" i="9" s="1"/>
  <c r="E531" i="17"/>
  <c r="E784" i="17" s="1"/>
  <c r="E1037" i="17" s="1"/>
  <c r="F641" i="17"/>
  <c r="F894" i="17" s="1"/>
  <c r="F1147" i="17" s="1"/>
  <c r="G764" i="17"/>
  <c r="G1017" i="17" s="1"/>
  <c r="G1270" i="17" s="1"/>
  <c r="C764" i="13"/>
  <c r="C1017" i="13" s="1"/>
  <c r="C1270" i="13" s="1"/>
  <c r="D671" i="17"/>
  <c r="D924" i="17" s="1"/>
  <c r="D1177" i="17" s="1"/>
  <c r="E578" i="17"/>
  <c r="E831" i="17" s="1"/>
  <c r="E1084" i="17" s="1"/>
  <c r="F512" i="17"/>
  <c r="F518" i="17"/>
  <c r="F751" i="17"/>
  <c r="F1004" i="17" s="1"/>
  <c r="F1257" i="17" s="1"/>
  <c r="F560" i="17"/>
  <c r="F813" i="17" s="1"/>
  <c r="F1066" i="17" s="1"/>
  <c r="F556" i="17"/>
  <c r="F809" i="17" s="1"/>
  <c r="F1062" i="17" s="1"/>
  <c r="F557" i="17"/>
  <c r="F810" i="17" s="1"/>
  <c r="F668" i="17"/>
  <c r="F921" i="17" s="1"/>
  <c r="F1174" i="17" s="1"/>
  <c r="F734" i="17"/>
  <c r="F987" i="17" s="1"/>
  <c r="F1240" i="17" s="1"/>
  <c r="F555" i="17"/>
  <c r="F808" i="17" s="1"/>
  <c r="F1061" i="17" s="1"/>
  <c r="F558" i="17"/>
  <c r="F811" i="17" s="1"/>
  <c r="F1064" i="17" s="1"/>
  <c r="G68" i="18"/>
  <c r="C68" i="18"/>
  <c r="D546" i="17"/>
  <c r="D799" i="17" s="1"/>
  <c r="E599" i="17"/>
  <c r="E852" i="17" s="1"/>
  <c r="E1105" i="17" s="1"/>
  <c r="F549" i="17"/>
  <c r="F802" i="17" s="1"/>
  <c r="F1055" i="17" s="1"/>
  <c r="G644" i="17"/>
  <c r="G897" i="17" s="1"/>
  <c r="G1150" i="17" s="1"/>
  <c r="C644" i="17"/>
  <c r="C897" i="17" s="1"/>
  <c r="C1150" i="17" s="1"/>
  <c r="D562" i="17"/>
  <c r="D815" i="17" s="1"/>
  <c r="D1068" i="17" s="1"/>
  <c r="E642" i="13"/>
  <c r="E895" i="13" s="1"/>
  <c r="E1148" i="13" s="1"/>
  <c r="F738" i="13"/>
  <c r="F991" i="13" s="1"/>
  <c r="F1244" i="13" s="1"/>
  <c r="G737" i="17"/>
  <c r="G990" i="17" s="1"/>
  <c r="G1243" i="17" s="1"/>
  <c r="C737" i="17"/>
  <c r="C990" i="17" s="1"/>
  <c r="C1243" i="17" s="1"/>
  <c r="D526" i="13"/>
  <c r="D779" i="13" s="1"/>
  <c r="D1032" i="13" s="1"/>
  <c r="E759" i="17"/>
  <c r="E1012" i="17" s="1"/>
  <c r="E1265" i="17" s="1"/>
  <c r="F569" i="17"/>
  <c r="F822" i="17" s="1"/>
  <c r="F1075" i="17" s="1"/>
  <c r="G624" i="13"/>
  <c r="G877" i="13" s="1"/>
  <c r="G1130" i="13" s="1"/>
  <c r="C624" i="13"/>
  <c r="C877" i="13" s="1"/>
  <c r="C1130" i="13" s="1"/>
  <c r="D666" i="13"/>
  <c r="D919" i="13" s="1"/>
  <c r="D1172" i="13" s="1"/>
  <c r="E650" i="17"/>
  <c r="E903" i="17" s="1"/>
  <c r="E1156" i="17" s="1"/>
  <c r="F626" i="13"/>
  <c r="F879" i="13" s="1"/>
  <c r="F1132" i="13" s="1"/>
  <c r="G590" i="13"/>
  <c r="G843" i="13" s="1"/>
  <c r="G1096" i="13" s="1"/>
  <c r="C590" i="13"/>
  <c r="C843" i="13" s="1"/>
  <c r="C1096" i="13" s="1"/>
  <c r="D636" i="17"/>
  <c r="D889" i="17" s="1"/>
  <c r="D1142" i="17" s="1"/>
  <c r="G602" i="13"/>
  <c r="G855" i="13" s="1"/>
  <c r="G1108" i="13" s="1"/>
  <c r="G677" i="13"/>
  <c r="G930" i="13" s="1"/>
  <c r="G1183" i="13" s="1"/>
  <c r="C677" i="17"/>
  <c r="C930" i="17" s="1"/>
  <c r="C1183" i="17" s="1"/>
  <c r="D659" i="13"/>
  <c r="D912" i="13" s="1"/>
  <c r="D1165" i="13" s="1"/>
  <c r="E695" i="13"/>
  <c r="E948" i="13" s="1"/>
  <c r="E1201" i="13" s="1"/>
  <c r="F633" i="13"/>
  <c r="F886" i="13" s="1"/>
  <c r="F1139" i="13" s="1"/>
  <c r="C76" i="9"/>
  <c r="C107" i="9" s="1"/>
  <c r="D631" i="17"/>
  <c r="D884" i="17" s="1"/>
  <c r="D1137" i="17" s="1"/>
  <c r="G554" i="17"/>
  <c r="G807" i="17" s="1"/>
  <c r="G1060" i="17" s="1"/>
  <c r="D632" i="17"/>
  <c r="D885" i="17" s="1"/>
  <c r="D1138" i="17" s="1"/>
  <c r="E78" i="9"/>
  <c r="E109" i="9" s="1"/>
  <c r="F598" i="13"/>
  <c r="F851" i="13" s="1"/>
  <c r="F1104" i="13" s="1"/>
  <c r="G551" i="13"/>
  <c r="G804" i="13" s="1"/>
  <c r="G1057" i="13" s="1"/>
  <c r="C551" i="17"/>
  <c r="C804" i="17" s="1"/>
  <c r="C1057" i="17" s="1"/>
  <c r="D736" i="17"/>
  <c r="D989" i="17" s="1"/>
  <c r="D1242" i="17" s="1"/>
  <c r="E657" i="13"/>
  <c r="E910" i="13" s="1"/>
  <c r="E1163" i="13" s="1"/>
  <c r="F85" i="9"/>
  <c r="F116" i="9" s="1"/>
  <c r="F147" i="9" s="1"/>
  <c r="G563" i="17"/>
  <c r="G816" i="17" s="1"/>
  <c r="G1069" i="17" s="1"/>
  <c r="C563" i="17"/>
  <c r="C816" i="17" s="1"/>
  <c r="C1069" i="17" s="1"/>
  <c r="D615" i="17"/>
  <c r="D868" i="17" s="1"/>
  <c r="D1121" i="17" s="1"/>
  <c r="E603" i="17"/>
  <c r="E856" i="17" s="1"/>
  <c r="E1109" i="17" s="1"/>
  <c r="F628" i="17"/>
  <c r="F881" i="17" s="1"/>
  <c r="F1134" i="17" s="1"/>
  <c r="G586" i="13"/>
  <c r="G839" i="13" s="1"/>
  <c r="G1092" i="13" s="1"/>
  <c r="C586" i="13"/>
  <c r="C839" i="13" s="1"/>
  <c r="C1092" i="13" s="1"/>
  <c r="D716" i="17"/>
  <c r="D969" i="17" s="1"/>
  <c r="D1222" i="17" s="1"/>
  <c r="E710" i="13"/>
  <c r="E963" i="13" s="1"/>
  <c r="E1216" i="13" s="1"/>
  <c r="F582" i="13"/>
  <c r="F835" i="13" s="1"/>
  <c r="F1088" i="13" s="1"/>
  <c r="G529" i="13"/>
  <c r="G782" i="13" s="1"/>
  <c r="G1035" i="13" s="1"/>
  <c r="C529" i="13"/>
  <c r="C782" i="13" s="1"/>
  <c r="C1035" i="13" s="1"/>
  <c r="D521" i="17"/>
  <c r="D774" i="17" s="1"/>
  <c r="D1027" i="17" s="1"/>
  <c r="E548" i="13"/>
  <c r="E801" i="13" s="1"/>
  <c r="E1054" i="13" s="1"/>
  <c r="F661" i="17"/>
  <c r="F914" i="17" s="1"/>
  <c r="F1167" i="17" s="1"/>
  <c r="G705" i="13"/>
  <c r="G958" i="13" s="1"/>
  <c r="G1211" i="13" s="1"/>
  <c r="C705" i="13"/>
  <c r="C958" i="13" s="1"/>
  <c r="C1211" i="13" s="1"/>
  <c r="D703" i="13"/>
  <c r="D956" i="13" s="1"/>
  <c r="D1209" i="13" s="1"/>
  <c r="E575" i="17"/>
  <c r="E828" i="17" s="1"/>
  <c r="E1081" i="17" s="1"/>
  <c r="F617" i="17"/>
  <c r="F870" i="17" s="1"/>
  <c r="F1123" i="17" s="1"/>
  <c r="G649" i="13"/>
  <c r="G902" i="13" s="1"/>
  <c r="G1155" i="13" s="1"/>
  <c r="C649" i="13"/>
  <c r="C902" i="13" s="1"/>
  <c r="C1155" i="13" s="1"/>
  <c r="D87" i="9"/>
  <c r="D118" i="9" s="1"/>
  <c r="D149" i="9" s="1"/>
  <c r="D40" i="10" s="1"/>
  <c r="E700" i="13"/>
  <c r="E953" i="13" s="1"/>
  <c r="E1206" i="13" s="1"/>
  <c r="F566" i="17"/>
  <c r="F819" i="17" s="1"/>
  <c r="F1072" i="17" s="1"/>
  <c r="G676" i="13"/>
  <c r="G929" i="13" s="1"/>
  <c r="G1182" i="13" s="1"/>
  <c r="C676" i="13"/>
  <c r="C929" i="13" s="1"/>
  <c r="C1182" i="13" s="1"/>
  <c r="D725" i="17"/>
  <c r="D978" i="17" s="1"/>
  <c r="D1231" i="17" s="1"/>
  <c r="E723" i="17"/>
  <c r="E976" i="17" s="1"/>
  <c r="E1229" i="17" s="1"/>
  <c r="F674" i="17"/>
  <c r="F927" i="17" s="1"/>
  <c r="F1180" i="17" s="1"/>
  <c r="G539" i="17"/>
  <c r="G792" i="17" s="1"/>
  <c r="G1045" i="17" s="1"/>
  <c r="C539" i="17"/>
  <c r="C792" i="17" s="1"/>
  <c r="C1045" i="17" s="1"/>
  <c r="D609" i="17"/>
  <c r="D862" i="17" s="1"/>
  <c r="D1115" i="17" s="1"/>
  <c r="E94" i="9"/>
  <c r="E125" i="9" s="1"/>
  <c r="E156" i="9" s="1"/>
  <c r="E47" i="10" s="1"/>
  <c r="F533" i="17"/>
  <c r="F786" i="17" s="1"/>
  <c r="G592" i="17"/>
  <c r="G845" i="17" s="1"/>
  <c r="G1098" i="17" s="1"/>
  <c r="C592" i="13"/>
  <c r="C845" i="13" s="1"/>
  <c r="C1098" i="13" s="1"/>
  <c r="D757" i="13"/>
  <c r="D1010" i="13" s="1"/>
  <c r="E748" i="13"/>
  <c r="E1001" i="13" s="1"/>
  <c r="E1254" i="13" s="1"/>
  <c r="F742" i="13"/>
  <c r="F995" i="13" s="1"/>
  <c r="F1248" i="13" s="1"/>
  <c r="G538" i="17"/>
  <c r="G791" i="17" s="1"/>
  <c r="G1044" i="17" s="1"/>
  <c r="C538" i="13"/>
  <c r="C791" i="13" s="1"/>
  <c r="C1044" i="13" s="1"/>
  <c r="D656" i="17"/>
  <c r="D909" i="17" s="1"/>
  <c r="D1162" i="17" s="1"/>
  <c r="E688" i="17"/>
  <c r="E941" i="17" s="1"/>
  <c r="E1194" i="17" s="1"/>
  <c r="F607" i="17"/>
  <c r="F860" i="17" s="1"/>
  <c r="F1113" i="17" s="1"/>
  <c r="C88" i="9"/>
  <c r="C119" i="9" s="1"/>
  <c r="C150" i="9" s="1"/>
  <c r="C41" i="10" s="1"/>
  <c r="D680" i="17"/>
  <c r="D933" i="17" s="1"/>
  <c r="D1186" i="17" s="1"/>
  <c r="E693" i="17"/>
  <c r="E946" i="17" s="1"/>
  <c r="E1199" i="17" s="1"/>
  <c r="F755" i="17"/>
  <c r="F1008" i="17" s="1"/>
  <c r="F1261" i="17" s="1"/>
  <c r="G669" i="13"/>
  <c r="G922" i="13" s="1"/>
  <c r="G1175" i="13" s="1"/>
  <c r="C669" i="17"/>
  <c r="C922" i="17" s="1"/>
  <c r="C1175" i="17" s="1"/>
  <c r="D520" i="13"/>
  <c r="D773" i="13" s="1"/>
  <c r="D1026" i="13" s="1"/>
  <c r="E84" i="9"/>
  <c r="E115" i="9" s="1"/>
  <c r="E146" i="9" s="1"/>
  <c r="F571" i="17"/>
  <c r="F824" i="17" s="1"/>
  <c r="F1077" i="17" s="1"/>
  <c r="F98" i="9"/>
  <c r="F129" i="9" s="1"/>
  <c r="F160" i="9" s="1"/>
  <c r="C98" i="9"/>
  <c r="C129" i="9" s="1"/>
  <c r="C160" i="9" s="1"/>
  <c r="D704" i="13"/>
  <c r="D957" i="13" s="1"/>
  <c r="D1210" i="13" s="1"/>
  <c r="E532" i="17"/>
  <c r="E785" i="17" s="1"/>
  <c r="F663" i="17"/>
  <c r="F916" i="17" s="1"/>
  <c r="F1169" i="17" s="1"/>
  <c r="G652" i="13"/>
  <c r="G905" i="13" s="1"/>
  <c r="G1158" i="13" s="1"/>
  <c r="C652" i="13"/>
  <c r="C905" i="13" s="1"/>
  <c r="C1158" i="13" s="1"/>
  <c r="E587" i="13"/>
  <c r="E840" i="13" s="1"/>
  <c r="E1093" i="13" s="1"/>
  <c r="F528" i="17"/>
  <c r="F781" i="17" s="1"/>
  <c r="F1034" i="17" s="1"/>
  <c r="G726" i="13"/>
  <c r="G979" i="13" s="1"/>
  <c r="G1232" i="13" s="1"/>
  <c r="C726" i="17"/>
  <c r="C979" i="17" s="1"/>
  <c r="C1232" i="17" s="1"/>
  <c r="D597" i="17"/>
  <c r="D850" i="17" s="1"/>
  <c r="D1103" i="17" s="1"/>
  <c r="E543" i="17"/>
  <c r="E796" i="17" s="1"/>
  <c r="E1049" i="17" s="1"/>
  <c r="F651" i="13"/>
  <c r="F904" i="13" s="1"/>
  <c r="G664" i="17"/>
  <c r="G917" i="17" s="1"/>
  <c r="G1170" i="17" s="1"/>
  <c r="C664" i="17"/>
  <c r="C917" i="17" s="1"/>
  <c r="C1170" i="17" s="1"/>
  <c r="D637" i="17"/>
  <c r="D890" i="17" s="1"/>
  <c r="D1143" i="17" s="1"/>
  <c r="E722" i="13"/>
  <c r="E975" i="13" s="1"/>
  <c r="E1228" i="13" s="1"/>
  <c r="F681" i="13"/>
  <c r="F934" i="13" s="1"/>
  <c r="F1187" i="13" s="1"/>
  <c r="F550" i="17"/>
  <c r="F803" i="17" s="1"/>
  <c r="F1056" i="17" s="1"/>
  <c r="C550" i="17"/>
  <c r="C803" i="17" s="1"/>
  <c r="C1056" i="17" s="1"/>
  <c r="D740" i="13"/>
  <c r="D993" i="13" s="1"/>
  <c r="D1246" i="13" s="1"/>
  <c r="E525" i="13"/>
  <c r="E778" i="13" s="1"/>
  <c r="E1031" i="13" s="1"/>
  <c r="F746" i="13"/>
  <c r="F999" i="13" s="1"/>
  <c r="F1252" i="13" s="1"/>
  <c r="G713" i="17"/>
  <c r="G966" i="17" s="1"/>
  <c r="G1219" i="17" s="1"/>
  <c r="C713" i="17"/>
  <c r="C966" i="17" s="1"/>
  <c r="C1219" i="17" s="1"/>
  <c r="D673" i="17"/>
  <c r="D926" i="17" s="1"/>
  <c r="D1179" i="17" s="1"/>
  <c r="E741" i="17"/>
  <c r="E994" i="17" s="1"/>
  <c r="E1247" i="17" s="1"/>
  <c r="F719" i="13"/>
  <c r="F972" i="13" s="1"/>
  <c r="F1225" i="13" s="1"/>
  <c r="G535" i="13"/>
  <c r="G788" i="13" s="1"/>
  <c r="G1041" i="13" s="1"/>
  <c r="C535" i="13"/>
  <c r="C788" i="13" s="1"/>
  <c r="C1041" i="13" s="1"/>
  <c r="D567" i="13"/>
  <c r="D820" i="13" s="1"/>
  <c r="D1073" i="13" s="1"/>
  <c r="F540" i="13"/>
  <c r="F793" i="13" s="1"/>
  <c r="G92" i="9"/>
  <c r="G123" i="9" s="1"/>
  <c r="G154" i="9" s="1"/>
  <c r="G45" i="10" s="1"/>
  <c r="C92" i="9"/>
  <c r="C123" i="9" s="1"/>
  <c r="D752" i="13"/>
  <c r="D1005" i="13" s="1"/>
  <c r="D1258" i="13" s="1"/>
  <c r="E743" i="17"/>
  <c r="E996" i="17" s="1"/>
  <c r="E1249" i="17" s="1"/>
  <c r="F712" i="13"/>
  <c r="F965" i="13" s="1"/>
  <c r="G689" i="17"/>
  <c r="G942" i="17" s="1"/>
  <c r="G1195" i="17" s="1"/>
  <c r="C689" i="17"/>
  <c r="C942" i="17" s="1"/>
  <c r="C1195" i="17" s="1"/>
  <c r="D580" i="17"/>
  <c r="D833" i="17" s="1"/>
  <c r="D1086" i="17" s="1"/>
  <c r="E86" i="9"/>
  <c r="E117" i="9" s="1"/>
  <c r="E148" i="9" s="1"/>
  <c r="F583" i="17"/>
  <c r="F836" i="17" s="1"/>
  <c r="F1089" i="17" s="1"/>
  <c r="G706" i="13"/>
  <c r="G959" i="13" s="1"/>
  <c r="G1212" i="13" s="1"/>
  <c r="C706" i="17"/>
  <c r="C959" i="17" s="1"/>
  <c r="C1212" i="17" s="1"/>
  <c r="D565" i="17"/>
  <c r="D818" i="17" s="1"/>
  <c r="D1071" i="17" s="1"/>
  <c r="E675" i="13"/>
  <c r="E928" i="13" s="1"/>
  <c r="E1181" i="13" s="1"/>
  <c r="F536" i="13"/>
  <c r="F789" i="13" s="1"/>
  <c r="F1042" i="13" s="1"/>
  <c r="E531" i="13"/>
  <c r="E784" i="13" s="1"/>
  <c r="E1037" i="13" s="1"/>
  <c r="F641" i="13"/>
  <c r="F894" i="13" s="1"/>
  <c r="F1147" i="13" s="1"/>
  <c r="G764" i="13"/>
  <c r="G1017" i="13" s="1"/>
  <c r="G1270" i="13" s="1"/>
  <c r="C764" i="17"/>
  <c r="C1017" i="17" s="1"/>
  <c r="C1270" i="17" s="1"/>
  <c r="D671" i="13"/>
  <c r="D924" i="13" s="1"/>
  <c r="D1177" i="13" s="1"/>
  <c r="E578" i="13"/>
  <c r="E831" i="13" s="1"/>
  <c r="E1084" i="13" s="1"/>
  <c r="F518" i="13"/>
  <c r="F512" i="13"/>
  <c r="F751" i="13"/>
  <c r="F1004" i="13" s="1"/>
  <c r="F1257" i="13" s="1"/>
  <c r="F557" i="13"/>
  <c r="F810" i="13" s="1"/>
  <c r="F668" i="13"/>
  <c r="F921" i="13" s="1"/>
  <c r="F1174" i="13" s="1"/>
  <c r="F560" i="13"/>
  <c r="F813" i="13" s="1"/>
  <c r="F1066" i="13" s="1"/>
  <c r="F556" i="13"/>
  <c r="F809" i="13" s="1"/>
  <c r="F1062" i="13" s="1"/>
  <c r="F734" i="13"/>
  <c r="F987" i="13" s="1"/>
  <c r="F1240" i="13" s="1"/>
  <c r="F558" i="13"/>
  <c r="F811" i="13" s="1"/>
  <c r="F1064" i="13" s="1"/>
  <c r="F555" i="13"/>
  <c r="F808" i="13" s="1"/>
  <c r="F1061" i="13" s="1"/>
  <c r="F68" i="18"/>
  <c r="C68" i="9"/>
  <c r="C74" i="9"/>
  <c r="D546" i="13"/>
  <c r="D799" i="13" s="1"/>
  <c r="E599" i="13"/>
  <c r="E852" i="13" s="1"/>
  <c r="E1105" i="13" s="1"/>
  <c r="F549" i="13"/>
  <c r="F802" i="13" s="1"/>
  <c r="F1055" i="13" s="1"/>
  <c r="G644" i="13"/>
  <c r="G897" i="13" s="1"/>
  <c r="G1150" i="13" s="1"/>
  <c r="C644" i="13"/>
  <c r="C897" i="13" s="1"/>
  <c r="C1150" i="13" s="1"/>
  <c r="D562" i="13"/>
  <c r="D815" i="13" s="1"/>
  <c r="D1068" i="13" s="1"/>
  <c r="E642" i="17"/>
  <c r="E895" i="17" s="1"/>
  <c r="E1148" i="17" s="1"/>
  <c r="F738" i="17"/>
  <c r="F991" i="17" s="1"/>
  <c r="F1244" i="17" s="1"/>
  <c r="G737" i="13"/>
  <c r="G990" i="13" s="1"/>
  <c r="G1243" i="13" s="1"/>
  <c r="C737" i="13"/>
  <c r="C990" i="13" s="1"/>
  <c r="C1243" i="13" s="1"/>
  <c r="D526" i="17"/>
  <c r="D779" i="17" s="1"/>
  <c r="D1032" i="17" s="1"/>
  <c r="E759" i="13"/>
  <c r="E1012" i="13" s="1"/>
  <c r="F569" i="13"/>
  <c r="F822" i="13" s="1"/>
  <c r="F1075" i="13" s="1"/>
  <c r="F624" i="17"/>
  <c r="F877" i="17" s="1"/>
  <c r="F1130" i="17" s="1"/>
  <c r="C624" i="17"/>
  <c r="C877" i="17" s="1"/>
  <c r="C1130" i="17" s="1"/>
  <c r="D666" i="17"/>
  <c r="D919" i="17" s="1"/>
  <c r="D1172" i="17" s="1"/>
  <c r="E650" i="13"/>
  <c r="E903" i="13" s="1"/>
  <c r="E1156" i="13" s="1"/>
  <c r="F626" i="17"/>
  <c r="F879" i="17" s="1"/>
  <c r="F1132" i="17" s="1"/>
  <c r="G590" i="17"/>
  <c r="G843" i="17" s="1"/>
  <c r="G1096" i="17" s="1"/>
  <c r="C590" i="17"/>
  <c r="C843" i="17" s="1"/>
  <c r="C1096" i="17" s="1"/>
  <c r="D636" i="13"/>
  <c r="D889" i="13" s="1"/>
  <c r="D1142" i="13" s="1"/>
  <c r="E77" i="9"/>
  <c r="E108" i="9" s="1"/>
  <c r="E139" i="9" s="1"/>
  <c r="G602" i="17"/>
  <c r="G855" i="17" s="1"/>
  <c r="G1108" i="17" s="1"/>
  <c r="G677" i="17"/>
  <c r="G930" i="17" s="1"/>
  <c r="G1183" i="17" s="1"/>
  <c r="C677" i="13"/>
  <c r="C930" i="13" s="1"/>
  <c r="C1183" i="13" s="1"/>
  <c r="D659" i="17"/>
  <c r="D912" i="17" s="1"/>
  <c r="D1165" i="17" s="1"/>
  <c r="E695" i="17"/>
  <c r="E948" i="17" s="1"/>
  <c r="E1201" i="17" s="1"/>
  <c r="F633" i="17"/>
  <c r="F886" i="17" s="1"/>
  <c r="F1139" i="17" s="1"/>
  <c r="G76" i="9"/>
  <c r="G107" i="9" s="1"/>
  <c r="F631" i="17"/>
  <c r="F884" i="17" s="1"/>
  <c r="F1137" i="17" s="1"/>
  <c r="C554" i="17"/>
  <c r="C807" i="17" s="1"/>
  <c r="C1060" i="17" s="1"/>
  <c r="E91" i="9"/>
  <c r="E122" i="9" s="1"/>
  <c r="E153" i="9" s="1"/>
  <c r="E44" i="10" s="1"/>
  <c r="G81" i="9"/>
  <c r="G112" i="9" s="1"/>
  <c r="G143" i="9" s="1"/>
  <c r="G632" i="13"/>
  <c r="G885" i="13" s="1"/>
  <c r="G1138" i="13" s="1"/>
  <c r="C632" i="17"/>
  <c r="C885" i="17" s="1"/>
  <c r="C1138" i="17" s="1"/>
  <c r="E598" i="17"/>
  <c r="E851" i="17" s="1"/>
  <c r="E1104" i="17" s="1"/>
  <c r="F551" i="13"/>
  <c r="F804" i="13" s="1"/>
  <c r="F1057" i="13" s="1"/>
  <c r="G736" i="17"/>
  <c r="G989" i="17" s="1"/>
  <c r="G1242" i="17" s="1"/>
  <c r="C736" i="17"/>
  <c r="C989" i="17" s="1"/>
  <c r="C1242" i="17" s="1"/>
  <c r="D657" i="17"/>
  <c r="D910" i="17" s="1"/>
  <c r="D1163" i="17" s="1"/>
  <c r="G563" i="13"/>
  <c r="G816" i="13" s="1"/>
  <c r="G1069" i="13" s="1"/>
  <c r="G615" i="17"/>
  <c r="G868" i="17" s="1"/>
  <c r="G1121" i="17" s="1"/>
  <c r="C615" i="13"/>
  <c r="C868" i="13" s="1"/>
  <c r="C1121" i="13" s="1"/>
  <c r="D603" i="13"/>
  <c r="D856" i="13" s="1"/>
  <c r="D1109" i="13" s="1"/>
  <c r="E628" i="17"/>
  <c r="E881" i="17" s="1"/>
  <c r="E1134" i="17" s="1"/>
  <c r="F586" i="13"/>
  <c r="F839" i="13" s="1"/>
  <c r="F1092" i="13" s="1"/>
  <c r="G716" i="13"/>
  <c r="G969" i="13" s="1"/>
  <c r="G1222" i="13" s="1"/>
  <c r="C716" i="17"/>
  <c r="C969" i="17" s="1"/>
  <c r="C1222" i="17" s="1"/>
  <c r="D710" i="13"/>
  <c r="D963" i="13" s="1"/>
  <c r="D1216" i="13" s="1"/>
  <c r="E582" i="17"/>
  <c r="E835" i="17" s="1"/>
  <c r="E1088" i="17" s="1"/>
  <c r="F529" i="17"/>
  <c r="F782" i="17" s="1"/>
  <c r="F1035" i="17" s="1"/>
  <c r="G521" i="17"/>
  <c r="G774" i="17" s="1"/>
  <c r="G1027" i="17" s="1"/>
  <c r="C521" i="17"/>
  <c r="C774" i="17" s="1"/>
  <c r="C1027" i="17" s="1"/>
  <c r="D548" i="13"/>
  <c r="D801" i="13" s="1"/>
  <c r="D1054" i="13" s="1"/>
  <c r="E661" i="13"/>
  <c r="E914" i="13" s="1"/>
  <c r="E1167" i="13" s="1"/>
  <c r="F705" i="17"/>
  <c r="F958" i="17" s="1"/>
  <c r="F1211" i="17" s="1"/>
  <c r="G703" i="17"/>
  <c r="G956" i="17" s="1"/>
  <c r="G1209" i="17" s="1"/>
  <c r="C703" i="17"/>
  <c r="C956" i="17" s="1"/>
  <c r="C1209" i="17" s="1"/>
  <c r="D575" i="13"/>
  <c r="D828" i="13" s="1"/>
  <c r="D1081" i="13" s="1"/>
  <c r="E617" i="13"/>
  <c r="E870" i="13" s="1"/>
  <c r="E1123" i="13" s="1"/>
  <c r="F649" i="13"/>
  <c r="F902" i="13" s="1"/>
  <c r="F1155" i="13" s="1"/>
  <c r="F87" i="9"/>
  <c r="F118" i="9" s="1"/>
  <c r="F149" i="9" s="1"/>
  <c r="F40" i="10" s="1"/>
  <c r="D700" i="13"/>
  <c r="D953" i="13" s="1"/>
  <c r="D1206" i="13" s="1"/>
  <c r="E566" i="13"/>
  <c r="E819" i="13" s="1"/>
  <c r="E1072" i="13" s="1"/>
  <c r="F676" i="13"/>
  <c r="F929" i="13" s="1"/>
  <c r="F1182" i="13" s="1"/>
  <c r="G725" i="17"/>
  <c r="G978" i="17" s="1"/>
  <c r="G1231" i="17" s="1"/>
  <c r="C725" i="17"/>
  <c r="C978" i="17" s="1"/>
  <c r="C1231" i="17" s="1"/>
  <c r="D723" i="17"/>
  <c r="D976" i="17" s="1"/>
  <c r="D1229" i="17" s="1"/>
  <c r="E674" i="17"/>
  <c r="E927" i="17" s="1"/>
  <c r="E1180" i="17" s="1"/>
  <c r="F539" i="17"/>
  <c r="F792" i="17" s="1"/>
  <c r="F1045" i="17" s="1"/>
  <c r="F609" i="13"/>
  <c r="F862" i="13" s="1"/>
  <c r="F1115" i="13" s="1"/>
  <c r="C609" i="13"/>
  <c r="C862" i="13" s="1"/>
  <c r="C1115" i="13" s="1"/>
  <c r="D94" i="9"/>
  <c r="D125" i="9" s="1"/>
  <c r="D156" i="9" s="1"/>
  <c r="D47" i="10" s="1"/>
  <c r="E533" i="13"/>
  <c r="E786" i="13" s="1"/>
  <c r="F592" i="17"/>
  <c r="F845" i="17" s="1"/>
  <c r="F1098" i="17" s="1"/>
  <c r="G757" i="13"/>
  <c r="G1010" i="13" s="1"/>
  <c r="C757" i="13"/>
  <c r="C1010" i="13" s="1"/>
  <c r="D748" i="13"/>
  <c r="D1001" i="13" s="1"/>
  <c r="D1254" i="13" s="1"/>
  <c r="E742" i="17"/>
  <c r="E995" i="17" s="1"/>
  <c r="E1248" i="17" s="1"/>
  <c r="F538" i="13"/>
  <c r="F791" i="13" s="1"/>
  <c r="F1044" i="13" s="1"/>
  <c r="G656" i="17"/>
  <c r="G909" i="17" s="1"/>
  <c r="G1162" i="17" s="1"/>
  <c r="C656" i="17"/>
  <c r="C909" i="17" s="1"/>
  <c r="C1162" i="17" s="1"/>
  <c r="D688" i="13"/>
  <c r="D941" i="13" s="1"/>
  <c r="D1194" i="13" s="1"/>
  <c r="E607" i="17"/>
  <c r="E860" i="17" s="1"/>
  <c r="E1113" i="17" s="1"/>
  <c r="G88" i="9"/>
  <c r="G119" i="9" s="1"/>
  <c r="G150" i="9" s="1"/>
  <c r="G41" i="10" s="1"/>
  <c r="G680" i="13"/>
  <c r="G933" i="13" s="1"/>
  <c r="G1186" i="13" s="1"/>
  <c r="C680" i="17"/>
  <c r="C933" i="17" s="1"/>
  <c r="C1186" i="17" s="1"/>
  <c r="D693" i="17"/>
  <c r="D946" i="17" s="1"/>
  <c r="D1199" i="17" s="1"/>
  <c r="E755" i="13"/>
  <c r="E1008" i="13" s="1"/>
  <c r="E1261" i="13" s="1"/>
  <c r="F669" i="13"/>
  <c r="F922" i="13" s="1"/>
  <c r="F1175" i="13" s="1"/>
  <c r="G520" i="17"/>
  <c r="G773" i="17" s="1"/>
  <c r="G1026" i="17" s="1"/>
  <c r="C520" i="13"/>
  <c r="C773" i="13" s="1"/>
  <c r="C1026" i="13" s="1"/>
  <c r="E571" i="13"/>
  <c r="E824" i="13" s="1"/>
  <c r="E1077" i="13" s="1"/>
  <c r="G704" i="17"/>
  <c r="G957" i="17" s="1"/>
  <c r="G1210" i="17" s="1"/>
  <c r="C704" i="13"/>
  <c r="C957" i="13" s="1"/>
  <c r="C1210" i="13" s="1"/>
  <c r="D532" i="17"/>
  <c r="D785" i="17" s="1"/>
  <c r="E663" i="13"/>
  <c r="E916" i="13" s="1"/>
  <c r="E1169" i="13" s="1"/>
  <c r="F652" i="13"/>
  <c r="F905" i="13" s="1"/>
  <c r="F1158" i="13" s="1"/>
  <c r="D587" i="13"/>
  <c r="D840" i="13" s="1"/>
  <c r="D1093" i="13" s="1"/>
  <c r="E528" i="13"/>
  <c r="E781" i="13" s="1"/>
  <c r="E1034" i="13" s="1"/>
  <c r="F726" i="13"/>
  <c r="F979" i="13" s="1"/>
  <c r="F1232" i="13" s="1"/>
  <c r="G597" i="13"/>
  <c r="G850" i="13" s="1"/>
  <c r="G1103" i="13" s="1"/>
  <c r="C597" i="17"/>
  <c r="C850" i="17" s="1"/>
  <c r="C1103" i="17" s="1"/>
  <c r="D543" i="13"/>
  <c r="D796" i="13" s="1"/>
  <c r="D1049" i="13" s="1"/>
  <c r="E651" i="13"/>
  <c r="E904" i="13" s="1"/>
  <c r="F664" i="13"/>
  <c r="F917" i="13" s="1"/>
  <c r="F1170" i="13" s="1"/>
  <c r="G637" i="17"/>
  <c r="G890" i="17" s="1"/>
  <c r="G1143" i="17" s="1"/>
  <c r="C637" i="17"/>
  <c r="C890" i="17" s="1"/>
  <c r="C1143" i="17" s="1"/>
  <c r="D722" i="13"/>
  <c r="D975" i="13" s="1"/>
  <c r="D1228" i="13" s="1"/>
  <c r="E681" i="13"/>
  <c r="E934" i="13" s="1"/>
  <c r="E1187" i="13" s="1"/>
  <c r="F550" i="13"/>
  <c r="F803" i="13" s="1"/>
  <c r="F1056" i="13" s="1"/>
  <c r="G740" i="17"/>
  <c r="G993" i="17" s="1"/>
  <c r="G1246" i="17" s="1"/>
  <c r="C740" i="17"/>
  <c r="C993" i="17" s="1"/>
  <c r="C1246" i="17" s="1"/>
  <c r="D525" i="17"/>
  <c r="D778" i="17" s="1"/>
  <c r="D1031" i="17" s="1"/>
  <c r="E746" i="13"/>
  <c r="E999" i="13" s="1"/>
  <c r="E1252" i="13" s="1"/>
  <c r="F713" i="17"/>
  <c r="F966" i="17" s="1"/>
  <c r="F1219" i="17" s="1"/>
  <c r="G673" i="17"/>
  <c r="G926" i="17" s="1"/>
  <c r="G1179" i="17" s="1"/>
  <c r="C673" i="13"/>
  <c r="C926" i="13" s="1"/>
  <c r="C1179" i="13" s="1"/>
  <c r="D741" i="17"/>
  <c r="D994" i="17" s="1"/>
  <c r="D1247" i="17" s="1"/>
  <c r="E719" i="17"/>
  <c r="E972" i="17" s="1"/>
  <c r="E1225" i="17" s="1"/>
  <c r="F535" i="13"/>
  <c r="F788" i="13" s="1"/>
  <c r="F1041" i="13" s="1"/>
  <c r="G567" i="17"/>
  <c r="G820" i="17" s="1"/>
  <c r="G1073" i="17" s="1"/>
  <c r="C567" i="17"/>
  <c r="C820" i="17" s="1"/>
  <c r="C1073" i="17" s="1"/>
  <c r="D79" i="9"/>
  <c r="D110" i="9" s="1"/>
  <c r="D141" i="9" s="1"/>
  <c r="E540" i="13"/>
  <c r="E793" i="13" s="1"/>
  <c r="F752" i="17"/>
  <c r="F1005" i="17" s="1"/>
  <c r="F1258" i="17" s="1"/>
  <c r="C752" i="13"/>
  <c r="C1005" i="13" s="1"/>
  <c r="C1258" i="13" s="1"/>
  <c r="D743" i="17"/>
  <c r="D996" i="17" s="1"/>
  <c r="D1249" i="17" s="1"/>
  <c r="E712" i="17"/>
  <c r="E965" i="17" s="1"/>
  <c r="F689" i="13"/>
  <c r="F942" i="13" s="1"/>
  <c r="F1195" i="13" s="1"/>
  <c r="G580" i="17"/>
  <c r="G833" i="17" s="1"/>
  <c r="G1086" i="17" s="1"/>
  <c r="C580" i="13"/>
  <c r="C833" i="13" s="1"/>
  <c r="C1086" i="13" s="1"/>
  <c r="E583" i="17"/>
  <c r="E836" i="17" s="1"/>
  <c r="E1089" i="17" s="1"/>
  <c r="F706" i="17"/>
  <c r="F959" i="17" s="1"/>
  <c r="F1212" i="17" s="1"/>
  <c r="G565" i="17"/>
  <c r="G818" i="17" s="1"/>
  <c r="G1071" i="17" s="1"/>
  <c r="C565" i="17"/>
  <c r="C818" i="17" s="1"/>
  <c r="C1071" i="17" s="1"/>
  <c r="D675" i="17"/>
  <c r="D928" i="17" s="1"/>
  <c r="D1181" i="17" s="1"/>
  <c r="E536" i="17"/>
  <c r="E789" i="17" s="1"/>
  <c r="E1042" i="17" s="1"/>
  <c r="D531" i="13"/>
  <c r="D784" i="13" s="1"/>
  <c r="D1037" i="13" s="1"/>
  <c r="E641" i="17"/>
  <c r="E894" i="17" s="1"/>
  <c r="E1147" i="17" s="1"/>
  <c r="F764" i="13"/>
  <c r="F1017" i="13" s="1"/>
  <c r="F1270" i="13" s="1"/>
  <c r="G671" i="13"/>
  <c r="G924" i="13" s="1"/>
  <c r="G1177" i="13" s="1"/>
  <c r="C671" i="17"/>
  <c r="C924" i="17" s="1"/>
  <c r="C1177" i="17" s="1"/>
  <c r="D578" i="13"/>
  <c r="D831" i="13" s="1"/>
  <c r="D1084" i="13" s="1"/>
  <c r="E518" i="13"/>
  <c r="E512" i="13"/>
  <c r="E751" i="13"/>
  <c r="E1004" i="13" s="1"/>
  <c r="E1257" i="13" s="1"/>
  <c r="E560" i="13"/>
  <c r="E813" i="13" s="1"/>
  <c r="E1066" i="13" s="1"/>
  <c r="E668" i="13"/>
  <c r="E921" i="13" s="1"/>
  <c r="E1174" i="13" s="1"/>
  <c r="E556" i="13"/>
  <c r="E809" i="13" s="1"/>
  <c r="E1062" i="13" s="1"/>
  <c r="E557" i="13"/>
  <c r="E810" i="13" s="1"/>
  <c r="E734" i="13"/>
  <c r="E987" i="13" s="1"/>
  <c r="E1240" i="13" s="1"/>
  <c r="E558" i="13"/>
  <c r="E811" i="13" s="1"/>
  <c r="E1064" i="13" s="1"/>
  <c r="E555" i="13"/>
  <c r="E808" i="13" s="1"/>
  <c r="E1061" i="13" s="1"/>
  <c r="E68" i="9"/>
  <c r="E74" i="9"/>
  <c r="G546" i="17"/>
  <c r="G799" i="17" s="1"/>
  <c r="C546" i="13"/>
  <c r="C799" i="13" s="1"/>
  <c r="D599" i="17"/>
  <c r="D852" i="17" s="1"/>
  <c r="D1105" i="17" s="1"/>
  <c r="E549" i="17"/>
  <c r="E802" i="17" s="1"/>
  <c r="E1055" i="17" s="1"/>
  <c r="F644" i="13"/>
  <c r="F897" i="13" s="1"/>
  <c r="F1150" i="13" s="1"/>
  <c r="G562" i="13"/>
  <c r="G815" i="13" s="1"/>
  <c r="G1068" i="13" s="1"/>
  <c r="C562" i="17"/>
  <c r="C815" i="17" s="1"/>
  <c r="C1068" i="17" s="1"/>
  <c r="D642" i="13"/>
  <c r="D895" i="13" s="1"/>
  <c r="D1148" i="13" s="1"/>
  <c r="E738" i="17"/>
  <c r="E991" i="17" s="1"/>
  <c r="E1244" i="17" s="1"/>
  <c r="F737" i="13"/>
  <c r="F990" i="13" s="1"/>
  <c r="F1243" i="13" s="1"/>
  <c r="G526" i="17"/>
  <c r="G779" i="17" s="1"/>
  <c r="G1032" i="17" s="1"/>
  <c r="C526" i="13"/>
  <c r="C779" i="13" s="1"/>
  <c r="C1032" i="13" s="1"/>
  <c r="D759" i="17"/>
  <c r="D1012" i="17" s="1"/>
  <c r="D1265" i="17" s="1"/>
  <c r="E569" i="17"/>
  <c r="E822" i="17" s="1"/>
  <c r="E1075" i="17" s="1"/>
  <c r="G624" i="17"/>
  <c r="G877" i="17" s="1"/>
  <c r="G1130" i="17" s="1"/>
  <c r="G666" i="17"/>
  <c r="G919" i="17" s="1"/>
  <c r="G1172" i="17" s="1"/>
  <c r="C666" i="13"/>
  <c r="C919" i="13" s="1"/>
  <c r="C1172" i="13" s="1"/>
  <c r="D650" i="17"/>
  <c r="D903" i="17" s="1"/>
  <c r="D1156" i="17" s="1"/>
  <c r="E626" i="17"/>
  <c r="E879" i="17" s="1"/>
  <c r="E1132" i="17" s="1"/>
  <c r="F590" i="13"/>
  <c r="F843" i="13" s="1"/>
  <c r="F1096" i="13" s="1"/>
  <c r="G636" i="17"/>
  <c r="G889" i="17" s="1"/>
  <c r="G1142" i="17" s="1"/>
  <c r="C636" i="17"/>
  <c r="C889" i="17" s="1"/>
  <c r="C1142" i="17" s="1"/>
  <c r="D77" i="9"/>
  <c r="D108" i="9" s="1"/>
  <c r="D139" i="9" s="1"/>
  <c r="E602" i="13"/>
  <c r="E855" i="13" s="1"/>
  <c r="E1108" i="13" s="1"/>
  <c r="F677" i="13"/>
  <c r="F930" i="13" s="1"/>
  <c r="F1183" i="13" s="1"/>
  <c r="G659" i="13"/>
  <c r="G912" i="13" s="1"/>
  <c r="G1165" i="13" s="1"/>
  <c r="C659" i="13"/>
  <c r="C912" i="13" s="1"/>
  <c r="C1165" i="13" s="1"/>
  <c r="D695" i="17"/>
  <c r="D948" i="17" s="1"/>
  <c r="D1201" i="17" s="1"/>
  <c r="E633" i="17"/>
  <c r="E886" i="17" s="1"/>
  <c r="E1139" i="17" s="1"/>
  <c r="F76" i="9"/>
  <c r="F107" i="9" s="1"/>
  <c r="G610" i="13"/>
  <c r="G863" i="13" s="1"/>
  <c r="G1116" i="13" s="1"/>
  <c r="C610" i="13"/>
  <c r="C863" i="13" s="1"/>
  <c r="C1116" i="13" s="1"/>
  <c r="D589" i="17"/>
  <c r="D842" i="17" s="1"/>
  <c r="E522" i="17"/>
  <c r="E775" i="17" s="1"/>
  <c r="E1028" i="17" s="1"/>
  <c r="G554" i="13"/>
  <c r="G807" i="13" s="1"/>
  <c r="G1060" i="13" s="1"/>
  <c r="G632" i="17"/>
  <c r="G885" i="17" s="1"/>
  <c r="G1138" i="17" s="1"/>
  <c r="C632" i="13"/>
  <c r="C885" i="13" s="1"/>
  <c r="C1138" i="13" s="1"/>
  <c r="D78" i="9"/>
  <c r="D109" i="9" s="1"/>
  <c r="E598" i="13"/>
  <c r="E851" i="13" s="1"/>
  <c r="E1104" i="13" s="1"/>
  <c r="F551" i="17"/>
  <c r="F804" i="17" s="1"/>
  <c r="F1057" i="17" s="1"/>
  <c r="G736" i="13"/>
  <c r="G989" i="13" s="1"/>
  <c r="G1242" i="13" s="1"/>
  <c r="C736" i="13"/>
  <c r="C989" i="13" s="1"/>
  <c r="C1242" i="13" s="1"/>
  <c r="D657" i="13"/>
  <c r="D910" i="13" s="1"/>
  <c r="D1163" i="13" s="1"/>
  <c r="E85" i="9"/>
  <c r="E116" i="9" s="1"/>
  <c r="E147" i="9" s="1"/>
  <c r="F563" i="13"/>
  <c r="F816" i="13" s="1"/>
  <c r="F1069" i="13" s="1"/>
  <c r="F615" i="17"/>
  <c r="F868" i="17" s="1"/>
  <c r="F1121" i="17" s="1"/>
  <c r="C615" i="17"/>
  <c r="C868" i="17" s="1"/>
  <c r="C1121" i="17" s="1"/>
  <c r="D603" i="17"/>
  <c r="D856" i="17" s="1"/>
  <c r="D1109" i="17" s="1"/>
  <c r="E628" i="13"/>
  <c r="E881" i="13" s="1"/>
  <c r="E1134" i="13" s="1"/>
  <c r="F586" i="17"/>
  <c r="F839" i="17" s="1"/>
  <c r="F1092" i="17" s="1"/>
  <c r="G716" i="17"/>
  <c r="G969" i="17" s="1"/>
  <c r="G1222" i="17" s="1"/>
  <c r="C716" i="13"/>
  <c r="C969" i="13" s="1"/>
  <c r="C1222" i="13" s="1"/>
  <c r="D710" i="17"/>
  <c r="D963" i="17" s="1"/>
  <c r="D1216" i="17" s="1"/>
  <c r="E582" i="13"/>
  <c r="E835" i="13" s="1"/>
  <c r="E1088" i="13" s="1"/>
  <c r="F529" i="13"/>
  <c r="F782" i="13" s="1"/>
  <c r="F1035" i="13" s="1"/>
  <c r="G521" i="13"/>
  <c r="G774" i="13" s="1"/>
  <c r="G1027" i="13" s="1"/>
  <c r="C521" i="13"/>
  <c r="C774" i="13" s="1"/>
  <c r="C1027" i="13" s="1"/>
  <c r="D548" i="17"/>
  <c r="D801" i="17" s="1"/>
  <c r="D1054" i="17" s="1"/>
  <c r="E661" i="17"/>
  <c r="E914" i="17" s="1"/>
  <c r="E1167" i="17" s="1"/>
  <c r="F705" i="13"/>
  <c r="F958" i="13" s="1"/>
  <c r="F1211" i="13" s="1"/>
  <c r="F703" i="13"/>
  <c r="F956" i="13" s="1"/>
  <c r="F1209" i="13" s="1"/>
  <c r="C703" i="13"/>
  <c r="C956" i="13" s="1"/>
  <c r="C1209" i="13" s="1"/>
  <c r="D575" i="17"/>
  <c r="D828" i="17" s="1"/>
  <c r="D1081" i="17" s="1"/>
  <c r="E617" i="17"/>
  <c r="E870" i="17" s="1"/>
  <c r="E1123" i="17" s="1"/>
  <c r="F649" i="17"/>
  <c r="F902" i="17" s="1"/>
  <c r="F1155" i="17" s="1"/>
  <c r="C87" i="9"/>
  <c r="C118" i="9" s="1"/>
  <c r="C149" i="9" s="1"/>
  <c r="C40" i="10" s="1"/>
  <c r="D700" i="17"/>
  <c r="D953" i="17" s="1"/>
  <c r="D1206" i="17" s="1"/>
  <c r="E566" i="17"/>
  <c r="E819" i="17" s="1"/>
  <c r="E1072" i="17" s="1"/>
  <c r="F676" i="17"/>
  <c r="F929" i="17" s="1"/>
  <c r="F1182" i="17" s="1"/>
  <c r="G725" i="13"/>
  <c r="G978" i="13" s="1"/>
  <c r="G1231" i="13" s="1"/>
  <c r="C725" i="13"/>
  <c r="C978" i="13" s="1"/>
  <c r="C1231" i="13" s="1"/>
  <c r="D723" i="13"/>
  <c r="D976" i="13" s="1"/>
  <c r="D1229" i="13" s="1"/>
  <c r="E674" i="13"/>
  <c r="E927" i="13" s="1"/>
  <c r="E1180" i="13" s="1"/>
  <c r="F539" i="13"/>
  <c r="F792" i="13" s="1"/>
  <c r="F1045" i="13" s="1"/>
  <c r="G609" i="13"/>
  <c r="G862" i="13" s="1"/>
  <c r="G1115" i="13" s="1"/>
  <c r="C609" i="17"/>
  <c r="C862" i="17" s="1"/>
  <c r="C1115" i="17" s="1"/>
  <c r="E533" i="17"/>
  <c r="E786" i="17" s="1"/>
  <c r="F592" i="13"/>
  <c r="F845" i="13" s="1"/>
  <c r="F1098" i="13" s="1"/>
  <c r="G757" i="17"/>
  <c r="G1010" i="17" s="1"/>
  <c r="G1263" i="17" s="1"/>
  <c r="C757" i="17"/>
  <c r="C1010" i="17" s="1"/>
  <c r="C1263" i="17" s="1"/>
  <c r="D748" i="17"/>
  <c r="D1001" i="17" s="1"/>
  <c r="D1254" i="17" s="1"/>
  <c r="E742" i="13"/>
  <c r="E995" i="13" s="1"/>
  <c r="E1248" i="13" s="1"/>
  <c r="F538" i="17"/>
  <c r="F791" i="17" s="1"/>
  <c r="F1044" i="17" s="1"/>
  <c r="G656" i="13"/>
  <c r="G909" i="13" s="1"/>
  <c r="G1162" i="13" s="1"/>
  <c r="C656" i="13"/>
  <c r="C909" i="13" s="1"/>
  <c r="C1162" i="13" s="1"/>
  <c r="D688" i="17"/>
  <c r="D941" i="17" s="1"/>
  <c r="D1194" i="17" s="1"/>
  <c r="E607" i="13"/>
  <c r="E860" i="13" s="1"/>
  <c r="E1113" i="13" s="1"/>
  <c r="G680" i="17"/>
  <c r="G933" i="17" s="1"/>
  <c r="G1186" i="17" s="1"/>
  <c r="C680" i="13"/>
  <c r="C933" i="13" s="1"/>
  <c r="C1186" i="13" s="1"/>
  <c r="D693" i="13"/>
  <c r="D946" i="13" s="1"/>
  <c r="D1199" i="13" s="1"/>
  <c r="E755" i="17"/>
  <c r="E1008" i="17" s="1"/>
  <c r="E1261" i="17" s="1"/>
  <c r="F669" i="17"/>
  <c r="F922" i="17" s="1"/>
  <c r="F1175" i="17" s="1"/>
  <c r="G520" i="13"/>
  <c r="G773" i="13" s="1"/>
  <c r="G1026" i="13" s="1"/>
  <c r="C520" i="17"/>
  <c r="C773" i="17" s="1"/>
  <c r="C1026" i="17" s="1"/>
  <c r="D84" i="9"/>
  <c r="D115" i="9" s="1"/>
  <c r="D146" i="9" s="1"/>
  <c r="E571" i="17"/>
  <c r="E824" i="17" s="1"/>
  <c r="E1077" i="17" s="1"/>
  <c r="G98" i="9"/>
  <c r="G129" i="9" s="1"/>
  <c r="G160" i="9" s="1"/>
  <c r="G704" i="13"/>
  <c r="G957" i="13" s="1"/>
  <c r="G1210" i="13" s="1"/>
  <c r="C704" i="17"/>
  <c r="C957" i="17" s="1"/>
  <c r="C1210" i="17" s="1"/>
  <c r="D532" i="13"/>
  <c r="D785" i="13" s="1"/>
  <c r="E663" i="17"/>
  <c r="E916" i="17" s="1"/>
  <c r="E1169" i="17" s="1"/>
  <c r="F652" i="17"/>
  <c r="F905" i="17" s="1"/>
  <c r="F1158" i="17" s="1"/>
  <c r="F75" i="9"/>
  <c r="F106" i="9" s="1"/>
  <c r="F137" i="9" s="1"/>
  <c r="F35" i="10" s="1"/>
  <c r="C75" i="9"/>
  <c r="C106" i="9" s="1"/>
  <c r="C137" i="9" s="1"/>
  <c r="C35" i="10" s="1"/>
  <c r="D587" i="17"/>
  <c r="D840" i="17" s="1"/>
  <c r="D1093" i="17" s="1"/>
  <c r="E528" i="17"/>
  <c r="E781" i="17" s="1"/>
  <c r="E1034" i="17" s="1"/>
  <c r="F726" i="17"/>
  <c r="F979" i="17" s="1"/>
  <c r="F1232" i="17" s="1"/>
  <c r="G597" i="17"/>
  <c r="G850" i="17" s="1"/>
  <c r="G1103" i="17" s="1"/>
  <c r="C597" i="13"/>
  <c r="C850" i="13" s="1"/>
  <c r="C1103" i="13" s="1"/>
  <c r="D543" i="17"/>
  <c r="D796" i="17" s="1"/>
  <c r="D1049" i="17" s="1"/>
  <c r="E651" i="17"/>
  <c r="E904" i="17" s="1"/>
  <c r="F664" i="17"/>
  <c r="F917" i="17" s="1"/>
  <c r="F1170" i="17" s="1"/>
  <c r="G637" i="13"/>
  <c r="G890" i="13" s="1"/>
  <c r="G1143" i="13" s="1"/>
  <c r="C637" i="13"/>
  <c r="C890" i="13" s="1"/>
  <c r="C1143" i="13" s="1"/>
  <c r="D722" i="17"/>
  <c r="D975" i="17" s="1"/>
  <c r="D1228" i="17" s="1"/>
  <c r="E681" i="17"/>
  <c r="E934" i="17" s="1"/>
  <c r="E1187" i="17" s="1"/>
  <c r="G550" i="17"/>
  <c r="G803" i="17" s="1"/>
  <c r="G1056" i="17" s="1"/>
  <c r="G740" i="13"/>
  <c r="G993" i="13" s="1"/>
  <c r="G1246" i="13" s="1"/>
  <c r="C740" i="13"/>
  <c r="C993" i="13" s="1"/>
  <c r="C1246" i="13" s="1"/>
  <c r="D525" i="13"/>
  <c r="D778" i="13" s="1"/>
  <c r="D1031" i="13" s="1"/>
  <c r="E746" i="17"/>
  <c r="E999" i="17" s="1"/>
  <c r="E1252" i="17" s="1"/>
  <c r="F713" i="13"/>
  <c r="F966" i="13" s="1"/>
  <c r="F1219" i="13" s="1"/>
  <c r="G673" i="13"/>
  <c r="G926" i="13" s="1"/>
  <c r="G1179" i="13" s="1"/>
  <c r="C673" i="17"/>
  <c r="C926" i="17" s="1"/>
  <c r="C1179" i="17" s="1"/>
  <c r="D741" i="13"/>
  <c r="D994" i="13" s="1"/>
  <c r="D1247" i="13" s="1"/>
  <c r="E719" i="13"/>
  <c r="E972" i="13" s="1"/>
  <c r="E1225" i="13" s="1"/>
  <c r="F535" i="17"/>
  <c r="F788" i="17" s="1"/>
  <c r="F1041" i="17" s="1"/>
  <c r="G567" i="13"/>
  <c r="G820" i="13" s="1"/>
  <c r="G1073" i="13" s="1"/>
  <c r="C567" i="13"/>
  <c r="C820" i="13" s="1"/>
  <c r="C1073" i="13" s="1"/>
  <c r="E540" i="17"/>
  <c r="E793" i="17" s="1"/>
  <c r="F92" i="9"/>
  <c r="F123" i="9" s="1"/>
  <c r="F154" i="9" s="1"/>
  <c r="F45" i="10" s="1"/>
  <c r="G752" i="17"/>
  <c r="G1005" i="17" s="1"/>
  <c r="G1258" i="17" s="1"/>
  <c r="C752" i="17"/>
  <c r="C1005" i="17" s="1"/>
  <c r="C1258" i="17" s="1"/>
  <c r="D743" i="13"/>
  <c r="D996" i="13" s="1"/>
  <c r="D1249" i="13" s="1"/>
  <c r="E712" i="13"/>
  <c r="E965" i="13" s="1"/>
  <c r="F689" i="17"/>
  <c r="F942" i="17" s="1"/>
  <c r="F1195" i="17" s="1"/>
  <c r="G580" i="13"/>
  <c r="G833" i="13" s="1"/>
  <c r="G1086" i="13" s="1"/>
  <c r="C580" i="17"/>
  <c r="C833" i="17" s="1"/>
  <c r="C1086" i="17" s="1"/>
  <c r="D86" i="9"/>
  <c r="D117" i="9" s="1"/>
  <c r="D148" i="9" s="1"/>
  <c r="E583" i="13"/>
  <c r="E836" i="13" s="1"/>
  <c r="E1089" i="13" s="1"/>
  <c r="F706" i="13"/>
  <c r="F959" i="13" s="1"/>
  <c r="F1212" i="13" s="1"/>
  <c r="G565" i="13"/>
  <c r="G818" i="13" s="1"/>
  <c r="G1071" i="13" s="1"/>
  <c r="C565" i="13"/>
  <c r="C818" i="13" s="1"/>
  <c r="C1071" i="13" s="1"/>
  <c r="D675" i="13"/>
  <c r="D928" i="13" s="1"/>
  <c r="D1181" i="13" s="1"/>
  <c r="E536" i="13"/>
  <c r="E789" i="13" s="1"/>
  <c r="E1042" i="13" s="1"/>
  <c r="F83" i="9"/>
  <c r="F114" i="9" s="1"/>
  <c r="F145" i="9" s="1"/>
  <c r="C83" i="9"/>
  <c r="C114" i="9" s="1"/>
  <c r="C145" i="9" s="1"/>
  <c r="D531" i="17"/>
  <c r="D784" i="17" s="1"/>
  <c r="D1037" i="17" s="1"/>
  <c r="E641" i="13"/>
  <c r="E894" i="13" s="1"/>
  <c r="E1147" i="13" s="1"/>
  <c r="F764" i="17"/>
  <c r="F1017" i="17" s="1"/>
  <c r="F1270" i="17" s="1"/>
  <c r="G671" i="17"/>
  <c r="G924" i="17" s="1"/>
  <c r="G1177" i="17" s="1"/>
  <c r="C671" i="13"/>
  <c r="C924" i="13" s="1"/>
  <c r="C1177" i="13" s="1"/>
  <c r="D578" i="17"/>
  <c r="D831" i="17" s="1"/>
  <c r="D1084" i="17" s="1"/>
  <c r="E512" i="17"/>
  <c r="E518" i="17"/>
  <c r="E751" i="17"/>
  <c r="E1004" i="17" s="1"/>
  <c r="E1257" i="17" s="1"/>
  <c r="E560" i="17"/>
  <c r="E813" i="17" s="1"/>
  <c r="E1066" i="17" s="1"/>
  <c r="E557" i="17"/>
  <c r="E810" i="17" s="1"/>
  <c r="E668" i="17"/>
  <c r="E921" i="17" s="1"/>
  <c r="E1174" i="17" s="1"/>
  <c r="E556" i="17"/>
  <c r="E809" i="17" s="1"/>
  <c r="E1062" i="17" s="1"/>
  <c r="E734" i="17"/>
  <c r="E987" i="17" s="1"/>
  <c r="E1240" i="17" s="1"/>
  <c r="E558" i="17"/>
  <c r="E811" i="17" s="1"/>
  <c r="E1064" i="17" s="1"/>
  <c r="E555" i="17"/>
  <c r="E808" i="17" s="1"/>
  <c r="E1061" i="17" s="1"/>
  <c r="E68" i="18"/>
  <c r="G546" i="13"/>
  <c r="G799" i="13" s="1"/>
  <c r="C546" i="17"/>
  <c r="C799" i="17" s="1"/>
  <c r="D599" i="13"/>
  <c r="D852" i="13" s="1"/>
  <c r="D1105" i="13" s="1"/>
  <c r="E549" i="13"/>
  <c r="E802" i="13" s="1"/>
  <c r="E1055" i="13" s="1"/>
  <c r="F644" i="17"/>
  <c r="F897" i="17" s="1"/>
  <c r="F1150" i="17" s="1"/>
  <c r="G562" i="17"/>
  <c r="G815" i="17" s="1"/>
  <c r="G1068" i="17" s="1"/>
  <c r="C562" i="13"/>
  <c r="C815" i="13" s="1"/>
  <c r="C1068" i="13" s="1"/>
  <c r="D642" i="17"/>
  <c r="D895" i="17" s="1"/>
  <c r="D1148" i="17" s="1"/>
  <c r="E738" i="13"/>
  <c r="E991" i="13" s="1"/>
  <c r="E1244" i="13" s="1"/>
  <c r="F737" i="17"/>
  <c r="F990" i="17" s="1"/>
  <c r="F1243" i="17" s="1"/>
  <c r="G526" i="13"/>
  <c r="G779" i="13" s="1"/>
  <c r="G1032" i="13" s="1"/>
  <c r="C526" i="17"/>
  <c r="C779" i="17" s="1"/>
  <c r="C1032" i="17" s="1"/>
  <c r="D759" i="13"/>
  <c r="D1012" i="13" s="1"/>
  <c r="E569" i="13"/>
  <c r="E822" i="13" s="1"/>
  <c r="E1075" i="13" s="1"/>
  <c r="F624" i="13"/>
  <c r="F877" i="13" s="1"/>
  <c r="F1130" i="13" s="1"/>
  <c r="F666" i="13"/>
  <c r="F919" i="13" s="1"/>
  <c r="F1172" i="13" s="1"/>
  <c r="C666" i="17"/>
  <c r="C919" i="17" s="1"/>
  <c r="C1172" i="17" s="1"/>
  <c r="D650" i="13"/>
  <c r="D903" i="13" s="1"/>
  <c r="D1156" i="13" s="1"/>
  <c r="E626" i="13"/>
  <c r="E879" i="13" s="1"/>
  <c r="E1132" i="13" s="1"/>
  <c r="F590" i="17"/>
  <c r="F843" i="17" s="1"/>
  <c r="F1096" i="17" s="1"/>
  <c r="G636" i="13"/>
  <c r="G889" i="13" s="1"/>
  <c r="G1142" i="13" s="1"/>
  <c r="C636" i="13"/>
  <c r="C889" i="13" s="1"/>
  <c r="C1142" i="13" s="1"/>
  <c r="E602" i="17"/>
  <c r="E855" i="17" s="1"/>
  <c r="E1108" i="17" s="1"/>
  <c r="F677" i="17"/>
  <c r="F930" i="17" s="1"/>
  <c r="F1183" i="17" s="1"/>
  <c r="G659" i="17"/>
  <c r="G912" i="17" s="1"/>
  <c r="G1165" i="17" s="1"/>
  <c r="C659" i="17"/>
  <c r="C912" i="17" s="1"/>
  <c r="C1165" i="17" s="1"/>
  <c r="D695" i="13"/>
  <c r="D948" i="13" s="1"/>
  <c r="D1201" i="13" s="1"/>
  <c r="E633" i="13"/>
  <c r="E886" i="13" s="1"/>
  <c r="E1139" i="13" s="1"/>
  <c r="F760" i="17"/>
  <c r="F1013" i="17" s="1"/>
  <c r="F1266" i="17" s="1"/>
  <c r="G747" i="17"/>
  <c r="G1000" i="17" s="1"/>
  <c r="G1253" i="17" s="1"/>
  <c r="C747" i="13"/>
  <c r="C1000" i="13" s="1"/>
  <c r="C1253" i="13" s="1"/>
  <c r="D568" i="13"/>
  <c r="D821" i="13" s="1"/>
  <c r="D1074" i="13" s="1"/>
  <c r="E553" i="17"/>
  <c r="E806" i="17" s="1"/>
  <c r="E1059" i="17" s="1"/>
  <c r="F623" i="13"/>
  <c r="F876" i="13" s="1"/>
  <c r="F1129" i="13" s="1"/>
  <c r="G728" i="17"/>
  <c r="G981" i="17" s="1"/>
  <c r="G1234" i="17" s="1"/>
  <c r="C728" i="17"/>
  <c r="C981" i="17" s="1"/>
  <c r="C1234" i="17" s="1"/>
  <c r="D699" i="13"/>
  <c r="D952" i="13" s="1"/>
  <c r="D1205" i="13" s="1"/>
  <c r="E573" i="13"/>
  <c r="E826" i="13" s="1"/>
  <c r="E1079" i="13" s="1"/>
  <c r="F724" i="13"/>
  <c r="F977" i="13" s="1"/>
  <c r="F1230" i="13" s="1"/>
  <c r="G715" i="17"/>
  <c r="G968" i="17" s="1"/>
  <c r="G1221" i="17" s="1"/>
  <c r="C715" i="13"/>
  <c r="C968" i="13" s="1"/>
  <c r="C1221" i="13" s="1"/>
  <c r="D579" i="17"/>
  <c r="D832" i="17" s="1"/>
  <c r="D1085" i="17" s="1"/>
  <c r="E634" i="17"/>
  <c r="E887" i="17" s="1"/>
  <c r="E1140" i="17" s="1"/>
  <c r="F744" i="13"/>
  <c r="F997" i="13" s="1"/>
  <c r="F1250" i="13" s="1"/>
  <c r="F648" i="13"/>
  <c r="F901" i="13" s="1"/>
  <c r="F1154" i="13" s="1"/>
  <c r="C648" i="13"/>
  <c r="C901" i="13" s="1"/>
  <c r="C1154" i="13" s="1"/>
  <c r="D561" i="13"/>
  <c r="D814" i="13" s="1"/>
  <c r="D1067" i="13" s="1"/>
  <c r="E618" i="13"/>
  <c r="E871" i="13" s="1"/>
  <c r="E1124" i="13" s="1"/>
  <c r="F581" i="17"/>
  <c r="F834" i="17" s="1"/>
  <c r="F1087" i="17" s="1"/>
  <c r="G645" i="13"/>
  <c r="G898" i="13" s="1"/>
  <c r="G1151" i="13" s="1"/>
  <c r="C645" i="13"/>
  <c r="C898" i="13" s="1"/>
  <c r="C1151" i="13" s="1"/>
  <c r="D711" i="17"/>
  <c r="D964" i="17" s="1"/>
  <c r="D1217" i="17" s="1"/>
  <c r="E570" i="17"/>
  <c r="E823" i="17" s="1"/>
  <c r="E1076" i="17" s="1"/>
  <c r="F702" i="13"/>
  <c r="F955" i="13" s="1"/>
  <c r="F1208" i="13" s="1"/>
  <c r="G709" i="13"/>
  <c r="G962" i="13" s="1"/>
  <c r="G1215" i="13" s="1"/>
  <c r="C709" i="17"/>
  <c r="C962" i="17" s="1"/>
  <c r="C1215" i="17" s="1"/>
  <c r="D564" i="13"/>
  <c r="D817" i="13" s="1"/>
  <c r="D1070" i="13" s="1"/>
  <c r="G576" i="13"/>
  <c r="G829" i="13" s="1"/>
  <c r="G1082" i="13" s="1"/>
  <c r="G684" i="17"/>
  <c r="G937" i="17" s="1"/>
  <c r="G1190" i="17" s="1"/>
  <c r="C684" i="17"/>
  <c r="C937" i="17" s="1"/>
  <c r="C1190" i="17" s="1"/>
  <c r="D682" i="17"/>
  <c r="D935" i="17" s="1"/>
  <c r="D1188" i="17" s="1"/>
  <c r="E707" i="13"/>
  <c r="E960" i="13" s="1"/>
  <c r="E1213" i="13" s="1"/>
  <c r="F629" i="17"/>
  <c r="F882" i="17" s="1"/>
  <c r="F1135" i="17" s="1"/>
  <c r="G639" i="17"/>
  <c r="G892" i="17" s="1"/>
  <c r="G1145" i="17" s="1"/>
  <c r="C639" i="17"/>
  <c r="C892" i="17" s="1"/>
  <c r="C1145" i="17" s="1"/>
  <c r="D613" i="13"/>
  <c r="D866" i="13" s="1"/>
  <c r="D1119" i="13" s="1"/>
  <c r="E620" i="17"/>
  <c r="E873" i="17" s="1"/>
  <c r="E1126" i="17" s="1"/>
  <c r="F544" i="17"/>
  <c r="F797" i="17" s="1"/>
  <c r="F1050" i="17" s="1"/>
  <c r="C544" i="13"/>
  <c r="C797" i="13" s="1"/>
  <c r="C1050" i="13" s="1"/>
  <c r="D665" i="17"/>
  <c r="D918" i="17" s="1"/>
  <c r="D1171" i="17" s="1"/>
  <c r="E616" i="13"/>
  <c r="E869" i="13" s="1"/>
  <c r="F530" i="17"/>
  <c r="F783" i="17" s="1"/>
  <c r="G654" i="17"/>
  <c r="G907" i="17" s="1"/>
  <c r="G1160" i="17" s="1"/>
  <c r="C654" i="17"/>
  <c r="C907" i="17" s="1"/>
  <c r="C1160" i="17" s="1"/>
  <c r="D577" i="13"/>
  <c r="D830" i="13" s="1"/>
  <c r="D1083" i="13" s="1"/>
  <c r="E612" i="13"/>
  <c r="E865" i="13" s="1"/>
  <c r="E1118" i="13" s="1"/>
  <c r="F588" i="17"/>
  <c r="F841" i="17" s="1"/>
  <c r="F1094" i="17" s="1"/>
  <c r="F730" i="13"/>
  <c r="F983" i="13" s="1"/>
  <c r="F1236" i="13" s="1"/>
  <c r="C730" i="13"/>
  <c r="C983" i="13" s="1"/>
  <c r="C1236" i="13" s="1"/>
  <c r="D596" i="13"/>
  <c r="D849" i="13" s="1"/>
  <c r="D1102" i="13" s="1"/>
  <c r="E552" i="13"/>
  <c r="E805" i="13" s="1"/>
  <c r="E1058" i="13" s="1"/>
  <c r="F572" i="17"/>
  <c r="F825" i="17" s="1"/>
  <c r="F1078" i="17" s="1"/>
  <c r="G679" i="13"/>
  <c r="G932" i="13" s="1"/>
  <c r="G1185" i="13" s="1"/>
  <c r="C679" i="17"/>
  <c r="C932" i="17" s="1"/>
  <c r="C1185" i="17" s="1"/>
  <c r="D584" i="13"/>
  <c r="D837" i="13" s="1"/>
  <c r="D1090" i="13" s="1"/>
  <c r="E537" i="17"/>
  <c r="E790" i="17" s="1"/>
  <c r="E1043" i="17" s="1"/>
  <c r="F721" i="13"/>
  <c r="F974" i="13" s="1"/>
  <c r="F1227" i="13" s="1"/>
  <c r="G524" i="13"/>
  <c r="G777" i="13" s="1"/>
  <c r="G1030" i="13" s="1"/>
  <c r="C524" i="17"/>
  <c r="C777" i="17" s="1"/>
  <c r="C1030" i="17" s="1"/>
  <c r="D89" i="9"/>
  <c r="D120" i="9" s="1"/>
  <c r="D151" i="9" s="1"/>
  <c r="D42" i="10" s="1"/>
  <c r="E600" i="13"/>
  <c r="E853" i="13" s="1"/>
  <c r="E1106" i="13" s="1"/>
  <c r="F697" i="13"/>
  <c r="F950" i="13" s="1"/>
  <c r="F1203" i="13" s="1"/>
  <c r="G585" i="17"/>
  <c r="G838" i="17" s="1"/>
  <c r="G1091" i="17" s="1"/>
  <c r="C585" i="17"/>
  <c r="C838" i="17" s="1"/>
  <c r="C1091" i="17" s="1"/>
  <c r="D95" i="9"/>
  <c r="D126" i="9" s="1"/>
  <c r="D157" i="9" s="1"/>
  <c r="D48" i="10" s="1"/>
  <c r="E96" i="9"/>
  <c r="E127" i="9" s="1"/>
  <c r="E158" i="9" s="1"/>
  <c r="F647" i="17"/>
  <c r="F900" i="17" s="1"/>
  <c r="F1153" i="17" s="1"/>
  <c r="G660" i="13"/>
  <c r="G913" i="13" s="1"/>
  <c r="G1166" i="13" s="1"/>
  <c r="C660" i="17"/>
  <c r="C913" i="17" s="1"/>
  <c r="C1166" i="17" s="1"/>
  <c r="D593" i="17"/>
  <c r="D846" i="17" s="1"/>
  <c r="D1099" i="17" s="1"/>
  <c r="E606" i="17"/>
  <c r="E859" i="17" s="1"/>
  <c r="E1112" i="17" s="1"/>
  <c r="F559" i="17"/>
  <c r="F812" i="17" s="1"/>
  <c r="F1065" i="17" s="1"/>
  <c r="G542" i="17"/>
  <c r="G795" i="17" s="1"/>
  <c r="G1048" i="17" s="1"/>
  <c r="C542" i="17"/>
  <c r="C795" i="17" s="1"/>
  <c r="C1048" i="17" s="1"/>
  <c r="D604" i="17"/>
  <c r="D857" i="17" s="1"/>
  <c r="D1110" i="17" s="1"/>
  <c r="E696" i="17"/>
  <c r="E949" i="17" s="1"/>
  <c r="E1202" i="17" s="1"/>
  <c r="F683" i="13"/>
  <c r="F936" i="13" s="1"/>
  <c r="F1189" i="13" s="1"/>
  <c r="G541" i="13"/>
  <c r="G794" i="13" s="1"/>
  <c r="G1047" i="13" s="1"/>
  <c r="C541" i="13"/>
  <c r="C794" i="13" s="1"/>
  <c r="C1047" i="13" s="1"/>
  <c r="D763" i="13"/>
  <c r="D1016" i="13" s="1"/>
  <c r="D1269" i="13" s="1"/>
  <c r="E608" i="17"/>
  <c r="E861" i="17" s="1"/>
  <c r="E1114" i="17" s="1"/>
  <c r="G686" i="13"/>
  <c r="G939" i="13" s="1"/>
  <c r="G1192" i="13" s="1"/>
  <c r="G720" i="13"/>
  <c r="G973" i="13" s="1"/>
  <c r="G1226" i="13" s="1"/>
  <c r="C720" i="13"/>
  <c r="C973" i="13" s="1"/>
  <c r="C1226" i="13" s="1"/>
  <c r="D749" i="13"/>
  <c r="D1002" i="13" s="1"/>
  <c r="D1255" i="13" s="1"/>
  <c r="E739" i="13"/>
  <c r="E992" i="13" s="1"/>
  <c r="E1245" i="13" s="1"/>
  <c r="F753" i="17"/>
  <c r="F1006" i="17" s="1"/>
  <c r="F1259" i="17" s="1"/>
  <c r="D762" i="13"/>
  <c r="D1015" i="13" s="1"/>
  <c r="D1268" i="13" s="1"/>
  <c r="E691" i="17"/>
  <c r="E944" i="17" s="1"/>
  <c r="E1197" i="17" s="1"/>
  <c r="F717" i="17"/>
  <c r="F970" i="17" s="1"/>
  <c r="F1223" i="17" s="1"/>
  <c r="G694" i="13"/>
  <c r="G947" i="13" s="1"/>
  <c r="G1200" i="13" s="1"/>
  <c r="C694" i="17"/>
  <c r="C947" i="17" s="1"/>
  <c r="C1200" i="17" s="1"/>
  <c r="D758" i="17"/>
  <c r="D1011" i="17" s="1"/>
  <c r="D1264" i="17" s="1"/>
  <c r="E698" i="13"/>
  <c r="E951" i="13" s="1"/>
  <c r="E1204" i="13" s="1"/>
  <c r="F727" i="17"/>
  <c r="F980" i="17" s="1"/>
  <c r="F1233" i="17" s="1"/>
  <c r="G750" i="13"/>
  <c r="G1003" i="13" s="1"/>
  <c r="C750" i="17"/>
  <c r="C1003" i="17" s="1"/>
  <c r="C1256" i="17" s="1"/>
  <c r="D638" i="17"/>
  <c r="D891" i="17" s="1"/>
  <c r="D1144" i="17" s="1"/>
  <c r="E605" i="17"/>
  <c r="E858" i="17" s="1"/>
  <c r="E1111" i="17" s="1"/>
  <c r="F527" i="17"/>
  <c r="F780" i="17" s="1"/>
  <c r="F1033" i="17" s="1"/>
  <c r="G662" i="13"/>
  <c r="G915" i="13" s="1"/>
  <c r="G1168" i="13" s="1"/>
  <c r="C662" i="17"/>
  <c r="C915" i="17" s="1"/>
  <c r="C1168" i="17" s="1"/>
  <c r="D756" i="17"/>
  <c r="D1009" i="17" s="1"/>
  <c r="E718" i="17"/>
  <c r="E971" i="17" s="1"/>
  <c r="E1224" i="17" s="1"/>
  <c r="G653" i="17"/>
  <c r="G906" i="17" s="1"/>
  <c r="G1159" i="17" s="1"/>
  <c r="G687" i="17"/>
  <c r="G940" i="17" s="1"/>
  <c r="G1193" i="17" s="1"/>
  <c r="C687" i="17"/>
  <c r="C940" i="17" s="1"/>
  <c r="C1193" i="17" s="1"/>
  <c r="D574" i="13"/>
  <c r="D827" i="13" s="1"/>
  <c r="D1080" i="13" s="1"/>
  <c r="E667" i="13"/>
  <c r="E920" i="13" s="1"/>
  <c r="E1173" i="13" s="1"/>
  <c r="F733" i="17"/>
  <c r="F986" i="17" s="1"/>
  <c r="F1239" i="17" s="1"/>
  <c r="G646" i="13"/>
  <c r="G899" i="13" s="1"/>
  <c r="G1152" i="13" s="1"/>
  <c r="C646" i="17"/>
  <c r="C899" i="17" s="1"/>
  <c r="C1152" i="17" s="1"/>
  <c r="D547" i="17"/>
  <c r="D800" i="17" s="1"/>
  <c r="D1053" i="17" s="1"/>
  <c r="E519" i="13"/>
  <c r="E772" i="13" s="1"/>
  <c r="E1025" i="13" s="1"/>
  <c r="F595" i="17"/>
  <c r="F848" i="17" s="1"/>
  <c r="F1101" i="17" s="1"/>
  <c r="F643" i="17"/>
  <c r="F896" i="17" s="1"/>
  <c r="F1149" i="17" s="1"/>
  <c r="C643" i="13"/>
  <c r="C896" i="13" s="1"/>
  <c r="C1149" i="13" s="1"/>
  <c r="D635" i="13"/>
  <c r="D888" i="13" s="1"/>
  <c r="D1141" i="13" s="1"/>
  <c r="E614" i="17"/>
  <c r="E867" i="17" s="1"/>
  <c r="E1120" i="17" s="1"/>
  <c r="G658" i="13"/>
  <c r="G911" i="13" s="1"/>
  <c r="G1164" i="13" s="1"/>
  <c r="C658" i="13"/>
  <c r="C911" i="13" s="1"/>
  <c r="C1164" i="13" s="1"/>
  <c r="D729" i="13"/>
  <c r="D982" i="13" s="1"/>
  <c r="D1235" i="13" s="1"/>
  <c r="E678" i="13"/>
  <c r="E931" i="13" s="1"/>
  <c r="E1184" i="13" s="1"/>
  <c r="G591" i="17"/>
  <c r="G844" i="17" s="1"/>
  <c r="G1097" i="17" s="1"/>
  <c r="G625" i="17"/>
  <c r="G878" i="17" s="1"/>
  <c r="G1131" i="17" s="1"/>
  <c r="C625" i="17"/>
  <c r="C878" i="17" s="1"/>
  <c r="C1131" i="17" s="1"/>
  <c r="D761" i="13"/>
  <c r="D1014" i="13" s="1"/>
  <c r="E685" i="13"/>
  <c r="E938" i="13" s="1"/>
  <c r="E1191" i="13" s="1"/>
  <c r="G735" i="13"/>
  <c r="G988" i="13" s="1"/>
  <c r="G1241" i="13" s="1"/>
  <c r="G731" i="17"/>
  <c r="G984" i="17" s="1"/>
  <c r="G1237" i="17" s="1"/>
  <c r="C731" i="13"/>
  <c r="C984" i="13" s="1"/>
  <c r="C1237" i="13" s="1"/>
  <c r="D732" i="13"/>
  <c r="D985" i="13" s="1"/>
  <c r="D1238" i="13" s="1"/>
  <c r="E708" i="17"/>
  <c r="E961" i="17" s="1"/>
  <c r="E1214" i="17" s="1"/>
  <c r="G627" i="17"/>
  <c r="G880" i="17" s="1"/>
  <c r="G1133" i="17" s="1"/>
  <c r="G523" i="17"/>
  <c r="G776" i="17" s="1"/>
  <c r="G1029" i="17" s="1"/>
  <c r="C523" i="13"/>
  <c r="C776" i="13" s="1"/>
  <c r="C1029" i="13" s="1"/>
  <c r="D672" i="13"/>
  <c r="D925" i="13" s="1"/>
  <c r="D1178" i="13" s="1"/>
  <c r="E545" i="17"/>
  <c r="E798" i="17" s="1"/>
  <c r="E1051" i="17" s="1"/>
  <c r="F692" i="17"/>
  <c r="F945" i="17" s="1"/>
  <c r="F1198" i="17" s="1"/>
  <c r="G670" i="17"/>
  <c r="G923" i="17" s="1"/>
  <c r="G1176" i="17" s="1"/>
  <c r="C670" i="13"/>
  <c r="C923" i="13" s="1"/>
  <c r="C1176" i="13" s="1"/>
  <c r="D622" i="17"/>
  <c r="D875" i="17" s="1"/>
  <c r="D1128" i="17" s="1"/>
  <c r="E619" i="17"/>
  <c r="E872" i="17" s="1"/>
  <c r="E1125" i="17" s="1"/>
  <c r="F701" i="17"/>
  <c r="F954" i="17" s="1"/>
  <c r="F1207" i="17" s="1"/>
  <c r="G630" i="13"/>
  <c r="G883" i="13" s="1"/>
  <c r="G1136" i="13" s="1"/>
  <c r="C630" i="13"/>
  <c r="C883" i="13" s="1"/>
  <c r="C1136" i="13" s="1"/>
  <c r="D594" i="17"/>
  <c r="D847" i="17" s="1"/>
  <c r="D1100" i="17" s="1"/>
  <c r="E601" i="13"/>
  <c r="E854" i="13" s="1"/>
  <c r="E1107" i="13" s="1"/>
  <c r="F690" i="17"/>
  <c r="F943" i="17" s="1"/>
  <c r="F1196" i="17" s="1"/>
  <c r="G611" i="17"/>
  <c r="G864" i="17" s="1"/>
  <c r="G1117" i="17" s="1"/>
  <c r="C611" i="13"/>
  <c r="C864" i="13" s="1"/>
  <c r="C1117" i="13" s="1"/>
  <c r="E640" i="13"/>
  <c r="E893" i="13" s="1"/>
  <c r="E1146" i="13" s="1"/>
  <c r="F621" i="13"/>
  <c r="F874" i="13" s="1"/>
  <c r="F1127" i="13" s="1"/>
  <c r="G695" i="17"/>
  <c r="G948" i="17" s="1"/>
  <c r="G1201" i="17" s="1"/>
  <c r="C695" i="17"/>
  <c r="C948" i="17" s="1"/>
  <c r="C1201" i="17" s="1"/>
  <c r="D633" i="17"/>
  <c r="D886" i="17" s="1"/>
  <c r="D1139" i="17" s="1"/>
  <c r="E76" i="9"/>
  <c r="E107" i="9" s="1"/>
  <c r="F610" i="17"/>
  <c r="F863" i="17" s="1"/>
  <c r="F1116" i="17" s="1"/>
  <c r="G589" i="13"/>
  <c r="G842" i="13" s="1"/>
  <c r="C589" i="17"/>
  <c r="C842" i="17" s="1"/>
  <c r="D522" i="17"/>
  <c r="D775" i="17" s="1"/>
  <c r="D1028" i="17" s="1"/>
  <c r="E754" i="17"/>
  <c r="E1007" i="17" s="1"/>
  <c r="E1260" i="17" s="1"/>
  <c r="F745" i="17"/>
  <c r="F998" i="17" s="1"/>
  <c r="F1251" i="17" s="1"/>
  <c r="G534" i="17"/>
  <c r="G787" i="17" s="1"/>
  <c r="G1040" i="17" s="1"/>
  <c r="C534" i="13"/>
  <c r="C787" i="13" s="1"/>
  <c r="C1040" i="13" s="1"/>
  <c r="D714" i="13"/>
  <c r="D967" i="13" s="1"/>
  <c r="D1220" i="13" s="1"/>
  <c r="E655" i="17"/>
  <c r="E908" i="17" s="1"/>
  <c r="E1161" i="17" s="1"/>
  <c r="F760" i="13"/>
  <c r="F1013" i="13" s="1"/>
  <c r="F1266" i="13" s="1"/>
  <c r="G747" i="13"/>
  <c r="G1000" i="13" s="1"/>
  <c r="G1253" i="13" s="1"/>
  <c r="C747" i="17"/>
  <c r="C1000" i="17" s="1"/>
  <c r="C1253" i="17" s="1"/>
  <c r="D568" i="17"/>
  <c r="D821" i="17" s="1"/>
  <c r="D1074" i="17" s="1"/>
  <c r="E553" i="13"/>
  <c r="E806" i="13" s="1"/>
  <c r="E1059" i="13" s="1"/>
  <c r="F623" i="17"/>
  <c r="F876" i="17" s="1"/>
  <c r="F1129" i="17" s="1"/>
  <c r="G728" i="13"/>
  <c r="G981" i="13" s="1"/>
  <c r="G1234" i="13" s="1"/>
  <c r="C728" i="13"/>
  <c r="C981" i="13" s="1"/>
  <c r="C1234" i="13" s="1"/>
  <c r="D699" i="17"/>
  <c r="D952" i="17" s="1"/>
  <c r="D1205" i="17" s="1"/>
  <c r="E573" i="17"/>
  <c r="E826" i="17" s="1"/>
  <c r="E1079" i="17" s="1"/>
  <c r="F724" i="17"/>
  <c r="F977" i="17" s="1"/>
  <c r="F1230" i="17" s="1"/>
  <c r="G715" i="13"/>
  <c r="G968" i="13" s="1"/>
  <c r="G1221" i="13" s="1"/>
  <c r="C715" i="17"/>
  <c r="C968" i="17" s="1"/>
  <c r="C1221" i="17" s="1"/>
  <c r="D579" i="13"/>
  <c r="D832" i="13" s="1"/>
  <c r="D1085" i="13" s="1"/>
  <c r="E634" i="13"/>
  <c r="E887" i="13" s="1"/>
  <c r="E1140" i="13" s="1"/>
  <c r="F744" i="17"/>
  <c r="F997" i="17" s="1"/>
  <c r="F1250" i="17" s="1"/>
  <c r="G648" i="17"/>
  <c r="G901" i="17" s="1"/>
  <c r="G1154" i="17" s="1"/>
  <c r="C648" i="17"/>
  <c r="C901" i="17" s="1"/>
  <c r="C1154" i="17" s="1"/>
  <c r="D561" i="17"/>
  <c r="D814" i="17" s="1"/>
  <c r="D1067" i="17" s="1"/>
  <c r="E618" i="17"/>
  <c r="E871" i="17" s="1"/>
  <c r="E1124" i="17" s="1"/>
  <c r="F581" i="13"/>
  <c r="F834" i="13" s="1"/>
  <c r="F1087" i="13" s="1"/>
  <c r="G645" i="17"/>
  <c r="G898" i="17" s="1"/>
  <c r="G1151" i="17" s="1"/>
  <c r="C645" i="17"/>
  <c r="C898" i="17" s="1"/>
  <c r="C1151" i="17" s="1"/>
  <c r="D711" i="13"/>
  <c r="D964" i="13" s="1"/>
  <c r="D1217" i="13" s="1"/>
  <c r="E570" i="13"/>
  <c r="E823" i="13" s="1"/>
  <c r="E1076" i="13" s="1"/>
  <c r="F702" i="17"/>
  <c r="F955" i="17" s="1"/>
  <c r="F1208" i="17" s="1"/>
  <c r="G709" i="17"/>
  <c r="G962" i="17" s="1"/>
  <c r="G1215" i="17" s="1"/>
  <c r="C709" i="13"/>
  <c r="C962" i="13" s="1"/>
  <c r="C1215" i="13" s="1"/>
  <c r="D564" i="17"/>
  <c r="D817" i="17" s="1"/>
  <c r="D1070" i="17" s="1"/>
  <c r="E82" i="9"/>
  <c r="E113" i="9" s="1"/>
  <c r="E144" i="9" s="1"/>
  <c r="F576" i="13"/>
  <c r="F829" i="13" s="1"/>
  <c r="F1082" i="13" s="1"/>
  <c r="G684" i="13"/>
  <c r="G937" i="13" s="1"/>
  <c r="G1190" i="13" s="1"/>
  <c r="C684" i="13"/>
  <c r="C937" i="13" s="1"/>
  <c r="C1190" i="13" s="1"/>
  <c r="D682" i="13"/>
  <c r="D935" i="13" s="1"/>
  <c r="D1188" i="13" s="1"/>
  <c r="E707" i="17"/>
  <c r="E960" i="17" s="1"/>
  <c r="E1213" i="17" s="1"/>
  <c r="F629" i="13"/>
  <c r="F882" i="13" s="1"/>
  <c r="F1135" i="13" s="1"/>
  <c r="F639" i="13"/>
  <c r="F892" i="13" s="1"/>
  <c r="F1145" i="13" s="1"/>
  <c r="C639" i="13"/>
  <c r="C892" i="13" s="1"/>
  <c r="C1145" i="13" s="1"/>
  <c r="D613" i="17"/>
  <c r="D866" i="17" s="1"/>
  <c r="D1119" i="17" s="1"/>
  <c r="E620" i="13"/>
  <c r="E873" i="13" s="1"/>
  <c r="E1126" i="13" s="1"/>
  <c r="G93" i="9"/>
  <c r="G124" i="9" s="1"/>
  <c r="G155" i="9" s="1"/>
  <c r="G46" i="10" s="1"/>
  <c r="G544" i="13"/>
  <c r="G797" i="13" s="1"/>
  <c r="G1050" i="13" s="1"/>
  <c r="C544" i="17"/>
  <c r="C797" i="17" s="1"/>
  <c r="C1050" i="17" s="1"/>
  <c r="D665" i="13"/>
  <c r="D918" i="13" s="1"/>
  <c r="D1171" i="13" s="1"/>
  <c r="E616" i="17"/>
  <c r="E869" i="17" s="1"/>
  <c r="F530" i="13"/>
  <c r="F783" i="13" s="1"/>
  <c r="G654" i="13"/>
  <c r="G907" i="13" s="1"/>
  <c r="G1160" i="13" s="1"/>
  <c r="C654" i="13"/>
  <c r="C907" i="13" s="1"/>
  <c r="C1160" i="13" s="1"/>
  <c r="D577" i="17"/>
  <c r="D830" i="17" s="1"/>
  <c r="D1083" i="17" s="1"/>
  <c r="E612" i="17"/>
  <c r="E865" i="17" s="1"/>
  <c r="E1118" i="17" s="1"/>
  <c r="F588" i="13"/>
  <c r="F841" i="13" s="1"/>
  <c r="F1094" i="13" s="1"/>
  <c r="G730" i="13"/>
  <c r="G983" i="13" s="1"/>
  <c r="G1236" i="13" s="1"/>
  <c r="C730" i="17"/>
  <c r="C983" i="17" s="1"/>
  <c r="C1236" i="17" s="1"/>
  <c r="D596" i="17"/>
  <c r="D849" i="17" s="1"/>
  <c r="D1102" i="17" s="1"/>
  <c r="E552" i="17"/>
  <c r="E805" i="17" s="1"/>
  <c r="E1058" i="17" s="1"/>
  <c r="F572" i="13"/>
  <c r="F825" i="13" s="1"/>
  <c r="F1078" i="13" s="1"/>
  <c r="G679" i="17"/>
  <c r="G932" i="17" s="1"/>
  <c r="G1185" i="17" s="1"/>
  <c r="C679" i="13"/>
  <c r="C932" i="13" s="1"/>
  <c r="C1185" i="13" s="1"/>
  <c r="D584" i="17"/>
  <c r="D837" i="17" s="1"/>
  <c r="D1090" i="17" s="1"/>
  <c r="E537" i="13"/>
  <c r="E790" i="13" s="1"/>
  <c r="E1043" i="13" s="1"/>
  <c r="F721" i="17"/>
  <c r="F974" i="17" s="1"/>
  <c r="F1227" i="17" s="1"/>
  <c r="G524" i="17"/>
  <c r="G777" i="17" s="1"/>
  <c r="G1030" i="17" s="1"/>
  <c r="C524" i="13"/>
  <c r="C777" i="13" s="1"/>
  <c r="C1030" i="13" s="1"/>
  <c r="E600" i="17"/>
  <c r="E853" i="17" s="1"/>
  <c r="E1106" i="17" s="1"/>
  <c r="F697" i="17"/>
  <c r="F950" i="17" s="1"/>
  <c r="F1203" i="17" s="1"/>
  <c r="G585" i="13"/>
  <c r="G838" i="13" s="1"/>
  <c r="G1091" i="13" s="1"/>
  <c r="C585" i="13"/>
  <c r="C838" i="13" s="1"/>
  <c r="C1091" i="13" s="1"/>
  <c r="F647" i="13"/>
  <c r="F900" i="13" s="1"/>
  <c r="F1153" i="13" s="1"/>
  <c r="G660" i="17"/>
  <c r="G913" i="17" s="1"/>
  <c r="G1166" i="17" s="1"/>
  <c r="C660" i="13"/>
  <c r="C913" i="13" s="1"/>
  <c r="C1166" i="13" s="1"/>
  <c r="D593" i="13"/>
  <c r="D846" i="13" s="1"/>
  <c r="D1099" i="13" s="1"/>
  <c r="E606" i="13"/>
  <c r="E859" i="13" s="1"/>
  <c r="E1112" i="13" s="1"/>
  <c r="F559" i="13"/>
  <c r="F812" i="13" s="1"/>
  <c r="F1065" i="13" s="1"/>
  <c r="G542" i="13"/>
  <c r="G795" i="13" s="1"/>
  <c r="G1048" i="13" s="1"/>
  <c r="C542" i="13"/>
  <c r="C795" i="13" s="1"/>
  <c r="C1048" i="13" s="1"/>
  <c r="D604" i="13"/>
  <c r="D857" i="13" s="1"/>
  <c r="D1110" i="13" s="1"/>
  <c r="E696" i="13"/>
  <c r="E949" i="13" s="1"/>
  <c r="E1202" i="13" s="1"/>
  <c r="F683" i="17"/>
  <c r="F936" i="17" s="1"/>
  <c r="F1189" i="17" s="1"/>
  <c r="G541" i="17"/>
  <c r="G794" i="17" s="1"/>
  <c r="G1047" i="17" s="1"/>
  <c r="C541" i="17"/>
  <c r="C794" i="17" s="1"/>
  <c r="C1047" i="17" s="1"/>
  <c r="D763" i="17"/>
  <c r="D1016" i="17" s="1"/>
  <c r="D1269" i="17" s="1"/>
  <c r="E608" i="13"/>
  <c r="E861" i="13" s="1"/>
  <c r="E1114" i="13" s="1"/>
  <c r="F686" i="13"/>
  <c r="F939" i="13" s="1"/>
  <c r="F1192" i="13" s="1"/>
  <c r="G720" i="17"/>
  <c r="G973" i="17" s="1"/>
  <c r="G1226" i="17" s="1"/>
  <c r="C720" i="17"/>
  <c r="C973" i="17" s="1"/>
  <c r="C1226" i="17" s="1"/>
  <c r="D749" i="17"/>
  <c r="D1002" i="17" s="1"/>
  <c r="D1255" i="17" s="1"/>
  <c r="E739" i="17"/>
  <c r="E992" i="17" s="1"/>
  <c r="E1245" i="17" s="1"/>
  <c r="F753" i="13"/>
  <c r="F1006" i="13" s="1"/>
  <c r="F1259" i="13" s="1"/>
  <c r="G80" i="9"/>
  <c r="G111" i="9" s="1"/>
  <c r="C80" i="9"/>
  <c r="C111" i="9" s="1"/>
  <c r="D762" i="17"/>
  <c r="D1015" i="17" s="1"/>
  <c r="D1268" i="17" s="1"/>
  <c r="E691" i="13"/>
  <c r="E944" i="13" s="1"/>
  <c r="E1197" i="13" s="1"/>
  <c r="F717" i="13"/>
  <c r="F970" i="13" s="1"/>
  <c r="F1223" i="13" s="1"/>
  <c r="G694" i="17"/>
  <c r="G947" i="17" s="1"/>
  <c r="G1200" i="17" s="1"/>
  <c r="C694" i="13"/>
  <c r="C947" i="13" s="1"/>
  <c r="C1200" i="13" s="1"/>
  <c r="D758" i="13"/>
  <c r="D1011" i="13" s="1"/>
  <c r="D1264" i="13" s="1"/>
  <c r="E698" i="17"/>
  <c r="E951" i="17" s="1"/>
  <c r="E1204" i="17" s="1"/>
  <c r="F727" i="13"/>
  <c r="F980" i="13" s="1"/>
  <c r="F1233" i="13" s="1"/>
  <c r="G750" i="17"/>
  <c r="G1003" i="17" s="1"/>
  <c r="G1256" i="17" s="1"/>
  <c r="C750" i="13"/>
  <c r="C1003" i="13" s="1"/>
  <c r="D638" i="13"/>
  <c r="D891" i="13" s="1"/>
  <c r="D1144" i="13" s="1"/>
  <c r="E605" i="13"/>
  <c r="E858" i="13" s="1"/>
  <c r="E1111" i="13" s="1"/>
  <c r="F527" i="13"/>
  <c r="F780" i="13" s="1"/>
  <c r="F1033" i="13" s="1"/>
  <c r="G662" i="17"/>
  <c r="G915" i="17" s="1"/>
  <c r="G1168" i="17" s="1"/>
  <c r="C662" i="13"/>
  <c r="C915" i="13" s="1"/>
  <c r="C1168" i="13" s="1"/>
  <c r="D756" i="13"/>
  <c r="D1009" i="13" s="1"/>
  <c r="E718" i="13"/>
  <c r="E971" i="13" s="1"/>
  <c r="E1224" i="13" s="1"/>
  <c r="F653" i="17"/>
  <c r="F906" i="17" s="1"/>
  <c r="F1159" i="17" s="1"/>
  <c r="G687" i="13"/>
  <c r="G940" i="13" s="1"/>
  <c r="G1193" i="13" s="1"/>
  <c r="C687" i="13"/>
  <c r="C940" i="13" s="1"/>
  <c r="C1193" i="13" s="1"/>
  <c r="D574" i="17"/>
  <c r="D827" i="17" s="1"/>
  <c r="D1080" i="17" s="1"/>
  <c r="E667" i="17"/>
  <c r="E920" i="17" s="1"/>
  <c r="E1173" i="17" s="1"/>
  <c r="F733" i="13"/>
  <c r="F986" i="13" s="1"/>
  <c r="F1239" i="13" s="1"/>
  <c r="G646" i="17"/>
  <c r="G899" i="17" s="1"/>
  <c r="G1152" i="17" s="1"/>
  <c r="C646" i="13"/>
  <c r="C899" i="13" s="1"/>
  <c r="C1152" i="13" s="1"/>
  <c r="D547" i="13"/>
  <c r="D800" i="13" s="1"/>
  <c r="D1053" i="13" s="1"/>
  <c r="E519" i="17"/>
  <c r="E772" i="17" s="1"/>
  <c r="E1025" i="17" s="1"/>
  <c r="F595" i="13"/>
  <c r="F848" i="13" s="1"/>
  <c r="F1101" i="13" s="1"/>
  <c r="G643" i="13"/>
  <c r="G896" i="13" s="1"/>
  <c r="G1149" i="13" s="1"/>
  <c r="C643" i="17"/>
  <c r="C896" i="17" s="1"/>
  <c r="C1149" i="17" s="1"/>
  <c r="D635" i="17"/>
  <c r="D888" i="17" s="1"/>
  <c r="D1141" i="17" s="1"/>
  <c r="E614" i="13"/>
  <c r="E867" i="13" s="1"/>
  <c r="E1120" i="13" s="1"/>
  <c r="G658" i="17"/>
  <c r="G911" i="17" s="1"/>
  <c r="G1164" i="17" s="1"/>
  <c r="C658" i="17"/>
  <c r="C911" i="17" s="1"/>
  <c r="C1164" i="17" s="1"/>
  <c r="D729" i="17"/>
  <c r="D982" i="17" s="1"/>
  <c r="D1235" i="17" s="1"/>
  <c r="E678" i="17"/>
  <c r="E931" i="17" s="1"/>
  <c r="E1184" i="17" s="1"/>
  <c r="F591" i="13"/>
  <c r="F844" i="13" s="1"/>
  <c r="F1097" i="13" s="1"/>
  <c r="G625" i="13"/>
  <c r="G878" i="13" s="1"/>
  <c r="G1131" i="13" s="1"/>
  <c r="C625" i="13"/>
  <c r="C878" i="13" s="1"/>
  <c r="C1131" i="13" s="1"/>
  <c r="D761" i="17"/>
  <c r="D1014" i="17" s="1"/>
  <c r="D1267" i="17" s="1"/>
  <c r="E685" i="17"/>
  <c r="E938" i="17" s="1"/>
  <c r="E1191" i="17" s="1"/>
  <c r="F735" i="13"/>
  <c r="F988" i="13" s="1"/>
  <c r="F1241" i="13" s="1"/>
  <c r="G731" i="13"/>
  <c r="G984" i="13" s="1"/>
  <c r="G1237" i="13" s="1"/>
  <c r="C731" i="17"/>
  <c r="C984" i="17" s="1"/>
  <c r="C1237" i="17" s="1"/>
  <c r="D732" i="17"/>
  <c r="D985" i="17" s="1"/>
  <c r="D1238" i="17" s="1"/>
  <c r="E708" i="13"/>
  <c r="E961" i="13" s="1"/>
  <c r="E1214" i="13" s="1"/>
  <c r="F627" i="17"/>
  <c r="F880" i="17" s="1"/>
  <c r="F1133" i="17" s="1"/>
  <c r="G523" i="13"/>
  <c r="G776" i="13" s="1"/>
  <c r="G1029" i="13" s="1"/>
  <c r="C523" i="17"/>
  <c r="C776" i="17" s="1"/>
  <c r="C1029" i="17" s="1"/>
  <c r="D672" i="17"/>
  <c r="D925" i="17" s="1"/>
  <c r="D1178" i="17" s="1"/>
  <c r="E545" i="13"/>
  <c r="E798" i="13" s="1"/>
  <c r="E1051" i="13" s="1"/>
  <c r="F692" i="13"/>
  <c r="F945" i="13" s="1"/>
  <c r="F1198" i="13" s="1"/>
  <c r="G670" i="13"/>
  <c r="G923" i="13" s="1"/>
  <c r="G1176" i="13" s="1"/>
  <c r="C670" i="17"/>
  <c r="C923" i="17" s="1"/>
  <c r="C1176" i="17" s="1"/>
  <c r="D622" i="13"/>
  <c r="D875" i="13" s="1"/>
  <c r="D1128" i="13" s="1"/>
  <c r="E619" i="13"/>
  <c r="E872" i="13" s="1"/>
  <c r="E1125" i="13" s="1"/>
  <c r="F701" i="13"/>
  <c r="F954" i="13" s="1"/>
  <c r="F1207" i="13" s="1"/>
  <c r="G630" i="17"/>
  <c r="G883" i="17" s="1"/>
  <c r="G1136" i="17" s="1"/>
  <c r="C630" i="17"/>
  <c r="C883" i="17" s="1"/>
  <c r="C1136" i="17" s="1"/>
  <c r="D594" i="13"/>
  <c r="D847" i="13" s="1"/>
  <c r="D1100" i="13" s="1"/>
  <c r="E601" i="17"/>
  <c r="E854" i="17" s="1"/>
  <c r="E1107" i="17" s="1"/>
  <c r="F690" i="13"/>
  <c r="F943" i="13" s="1"/>
  <c r="F1196" i="13" s="1"/>
  <c r="G611" i="13"/>
  <c r="G864" i="13" s="1"/>
  <c r="G1117" i="13" s="1"/>
  <c r="C611" i="17"/>
  <c r="C864" i="17" s="1"/>
  <c r="C1117" i="17" s="1"/>
  <c r="D90" i="9"/>
  <c r="D121" i="9" s="1"/>
  <c r="D152" i="9" s="1"/>
  <c r="D43" i="10" s="1"/>
  <c r="E640" i="17"/>
  <c r="E893" i="17" s="1"/>
  <c r="E1146" i="17" s="1"/>
  <c r="F621" i="17"/>
  <c r="F874" i="17" s="1"/>
  <c r="F1127" i="17" s="1"/>
  <c r="C633" i="17"/>
  <c r="C886" i="17" s="1"/>
  <c r="C1139" i="17" s="1"/>
  <c r="E610" i="17"/>
  <c r="E863" i="17" s="1"/>
  <c r="E1116" i="17" s="1"/>
  <c r="F589" i="17"/>
  <c r="F842" i="17" s="1"/>
  <c r="G522" i="17"/>
  <c r="G775" i="17" s="1"/>
  <c r="G1028" i="17" s="1"/>
  <c r="C522" i="17"/>
  <c r="C775" i="17" s="1"/>
  <c r="C1028" i="17" s="1"/>
  <c r="D754" i="13"/>
  <c r="D1007" i="13" s="1"/>
  <c r="D1260" i="13" s="1"/>
  <c r="E745" i="17"/>
  <c r="E998" i="17" s="1"/>
  <c r="E1251" i="17" s="1"/>
  <c r="G534" i="13"/>
  <c r="G787" i="13" s="1"/>
  <c r="G1040" i="13" s="1"/>
  <c r="G714" i="13"/>
  <c r="G967" i="13" s="1"/>
  <c r="G1220" i="13" s="1"/>
  <c r="C714" i="13"/>
  <c r="C967" i="13" s="1"/>
  <c r="C1220" i="13" s="1"/>
  <c r="D655" i="17"/>
  <c r="D908" i="17" s="1"/>
  <c r="D1161" i="17" s="1"/>
  <c r="E760" i="17"/>
  <c r="E1013" i="17" s="1"/>
  <c r="E1266" i="17" s="1"/>
  <c r="F747" i="17"/>
  <c r="F1000" i="17" s="1"/>
  <c r="F1253" i="17" s="1"/>
  <c r="G568" i="17"/>
  <c r="G821" i="17" s="1"/>
  <c r="G1074" i="17" s="1"/>
  <c r="C568" i="17"/>
  <c r="C821" i="17" s="1"/>
  <c r="C1074" i="17" s="1"/>
  <c r="D553" i="17"/>
  <c r="D806" i="17" s="1"/>
  <c r="D1059" i="17" s="1"/>
  <c r="E623" i="17"/>
  <c r="E876" i="17" s="1"/>
  <c r="E1129" i="17" s="1"/>
  <c r="F728" i="17"/>
  <c r="F981" i="17" s="1"/>
  <c r="F1234" i="17" s="1"/>
  <c r="G699" i="13"/>
  <c r="G952" i="13" s="1"/>
  <c r="G1205" i="13" s="1"/>
  <c r="C699" i="17"/>
  <c r="C952" i="17" s="1"/>
  <c r="C1205" i="17" s="1"/>
  <c r="D573" i="13"/>
  <c r="D826" i="13" s="1"/>
  <c r="D1079" i="13" s="1"/>
  <c r="E724" i="13"/>
  <c r="E977" i="13" s="1"/>
  <c r="E1230" i="13" s="1"/>
  <c r="F715" i="13"/>
  <c r="F968" i="13" s="1"/>
  <c r="F1221" i="13" s="1"/>
  <c r="G579" i="13"/>
  <c r="G832" i="13" s="1"/>
  <c r="G1085" i="13" s="1"/>
  <c r="C579" i="13"/>
  <c r="C832" i="13" s="1"/>
  <c r="C1085" i="13" s="1"/>
  <c r="D634" i="13"/>
  <c r="D887" i="13" s="1"/>
  <c r="D1140" i="13" s="1"/>
  <c r="E744" i="13"/>
  <c r="E997" i="13" s="1"/>
  <c r="E1250" i="13" s="1"/>
  <c r="G648" i="13"/>
  <c r="G901" i="13" s="1"/>
  <c r="G1154" i="13" s="1"/>
  <c r="F561" i="17"/>
  <c r="F814" i="17" s="1"/>
  <c r="F1067" i="17" s="1"/>
  <c r="C561" i="17"/>
  <c r="C814" i="17" s="1"/>
  <c r="C1067" i="17" s="1"/>
  <c r="D618" i="13"/>
  <c r="D871" i="13" s="1"/>
  <c r="D1124" i="13" s="1"/>
  <c r="E581" i="13"/>
  <c r="E834" i="13" s="1"/>
  <c r="E1087" i="13" s="1"/>
  <c r="F645" i="13"/>
  <c r="F898" i="13" s="1"/>
  <c r="F1151" i="13" s="1"/>
  <c r="G711" i="13"/>
  <c r="G964" i="13" s="1"/>
  <c r="G1217" i="13" s="1"/>
  <c r="C711" i="17"/>
  <c r="C964" i="17" s="1"/>
  <c r="C1217" i="17" s="1"/>
  <c r="D570" i="17"/>
  <c r="D823" i="17" s="1"/>
  <c r="D1076" i="17" s="1"/>
  <c r="E702" i="13"/>
  <c r="E955" i="13" s="1"/>
  <c r="E1208" i="13" s="1"/>
  <c r="F709" i="13"/>
  <c r="F962" i="13" s="1"/>
  <c r="F1215" i="13" s="1"/>
  <c r="G564" i="17"/>
  <c r="G817" i="17" s="1"/>
  <c r="G1070" i="17" s="1"/>
  <c r="C564" i="17"/>
  <c r="C817" i="17" s="1"/>
  <c r="C1070" i="17" s="1"/>
  <c r="E576" i="13"/>
  <c r="E829" i="13" s="1"/>
  <c r="E1082" i="13" s="1"/>
  <c r="F684" i="13"/>
  <c r="F937" i="13" s="1"/>
  <c r="F1190" i="13" s="1"/>
  <c r="G682" i="13"/>
  <c r="G935" i="13" s="1"/>
  <c r="G1188" i="13" s="1"/>
  <c r="C682" i="13"/>
  <c r="C935" i="13" s="1"/>
  <c r="C1188" i="13" s="1"/>
  <c r="D707" i="13"/>
  <c r="D960" i="13" s="1"/>
  <c r="D1213" i="13" s="1"/>
  <c r="E629" i="13"/>
  <c r="E882" i="13" s="1"/>
  <c r="E1135" i="13" s="1"/>
  <c r="G639" i="13"/>
  <c r="G892" i="13" s="1"/>
  <c r="G1145" i="13" s="1"/>
  <c r="G613" i="13"/>
  <c r="G866" i="13" s="1"/>
  <c r="G1119" i="13" s="1"/>
  <c r="C613" i="13"/>
  <c r="C866" i="13" s="1"/>
  <c r="C1119" i="13" s="1"/>
  <c r="D620" i="13"/>
  <c r="D873" i="13" s="1"/>
  <c r="D1126" i="13" s="1"/>
  <c r="E93" i="9"/>
  <c r="E124" i="9" s="1"/>
  <c r="E155" i="9" s="1"/>
  <c r="E46" i="10" s="1"/>
  <c r="G544" i="17"/>
  <c r="G797" i="17" s="1"/>
  <c r="G1050" i="17" s="1"/>
  <c r="G665" i="17"/>
  <c r="G918" i="17" s="1"/>
  <c r="G1171" i="17" s="1"/>
  <c r="C665" i="13"/>
  <c r="C918" i="13" s="1"/>
  <c r="C1171" i="13" s="1"/>
  <c r="D616" i="13"/>
  <c r="D869" i="13" s="1"/>
  <c r="E530" i="17"/>
  <c r="E783" i="17" s="1"/>
  <c r="F654" i="13"/>
  <c r="F907" i="13" s="1"/>
  <c r="F1160" i="13" s="1"/>
  <c r="G577" i="13"/>
  <c r="G830" i="13" s="1"/>
  <c r="G1083" i="13" s="1"/>
  <c r="C577" i="17"/>
  <c r="C830" i="17" s="1"/>
  <c r="C1083" i="17" s="1"/>
  <c r="D612" i="17"/>
  <c r="D865" i="17" s="1"/>
  <c r="D1118" i="17" s="1"/>
  <c r="E588" i="13"/>
  <c r="E841" i="13" s="1"/>
  <c r="E1094" i="13" s="1"/>
  <c r="G730" i="17"/>
  <c r="G983" i="17" s="1"/>
  <c r="G1236" i="17" s="1"/>
  <c r="G596" i="17"/>
  <c r="G849" i="17" s="1"/>
  <c r="G1102" i="17" s="1"/>
  <c r="C596" i="13"/>
  <c r="C849" i="13" s="1"/>
  <c r="C1102" i="13" s="1"/>
  <c r="D552" i="17"/>
  <c r="D805" i="17" s="1"/>
  <c r="D1058" i="17" s="1"/>
  <c r="E572" i="13"/>
  <c r="E825" i="13" s="1"/>
  <c r="E1078" i="13" s="1"/>
  <c r="F679" i="17"/>
  <c r="F932" i="17" s="1"/>
  <c r="F1185" i="17" s="1"/>
  <c r="G584" i="17"/>
  <c r="G837" i="17" s="1"/>
  <c r="G1090" i="17" s="1"/>
  <c r="C584" i="13"/>
  <c r="C837" i="13" s="1"/>
  <c r="C1090" i="13" s="1"/>
  <c r="D537" i="17"/>
  <c r="D790" i="17" s="1"/>
  <c r="D1043" i="17" s="1"/>
  <c r="E721" i="17"/>
  <c r="E974" i="17" s="1"/>
  <c r="E1227" i="17" s="1"/>
  <c r="F524" i="13"/>
  <c r="F777" i="13" s="1"/>
  <c r="F1030" i="13" s="1"/>
  <c r="G89" i="9"/>
  <c r="G120" i="9" s="1"/>
  <c r="G151" i="9" s="1"/>
  <c r="G42" i="10" s="1"/>
  <c r="C89" i="9"/>
  <c r="C120" i="9" s="1"/>
  <c r="C151" i="9" s="1"/>
  <c r="C42" i="10" s="1"/>
  <c r="D600" i="17"/>
  <c r="D853" i="17" s="1"/>
  <c r="D1106" i="17" s="1"/>
  <c r="E697" i="17"/>
  <c r="E950" i="17" s="1"/>
  <c r="E1203" i="17" s="1"/>
  <c r="F585" i="13"/>
  <c r="F838" i="13" s="1"/>
  <c r="F1091" i="13" s="1"/>
  <c r="D96" i="9"/>
  <c r="D127" i="9" s="1"/>
  <c r="D158" i="9" s="1"/>
  <c r="E647" i="17"/>
  <c r="E900" i="17" s="1"/>
  <c r="E1153" i="17" s="1"/>
  <c r="F660" i="17"/>
  <c r="F913" i="17" s="1"/>
  <c r="F1166" i="17" s="1"/>
  <c r="G593" i="17"/>
  <c r="G846" i="17" s="1"/>
  <c r="G1099" i="17" s="1"/>
  <c r="C593" i="13"/>
  <c r="C846" i="13" s="1"/>
  <c r="C1099" i="13" s="1"/>
  <c r="D606" i="17"/>
  <c r="D859" i="17" s="1"/>
  <c r="D1112" i="17" s="1"/>
  <c r="E559" i="17"/>
  <c r="E812" i="17" s="1"/>
  <c r="E1065" i="17" s="1"/>
  <c r="F542" i="17"/>
  <c r="F795" i="17" s="1"/>
  <c r="F1048" i="17" s="1"/>
  <c r="G604" i="13"/>
  <c r="G857" i="13" s="1"/>
  <c r="G1110" i="13" s="1"/>
  <c r="C604" i="13"/>
  <c r="C857" i="13" s="1"/>
  <c r="C1110" i="13" s="1"/>
  <c r="D696" i="13"/>
  <c r="D949" i="13" s="1"/>
  <c r="D1202" i="13" s="1"/>
  <c r="E683" i="13"/>
  <c r="E936" i="13" s="1"/>
  <c r="E1189" i="13" s="1"/>
  <c r="F541" i="13"/>
  <c r="F794" i="13" s="1"/>
  <c r="F1047" i="13" s="1"/>
  <c r="G763" i="17"/>
  <c r="G1016" i="17" s="1"/>
  <c r="G1269" i="17" s="1"/>
  <c r="C763" i="13"/>
  <c r="C1016" i="13" s="1"/>
  <c r="C1269" i="13" s="1"/>
  <c r="D608" i="17"/>
  <c r="D861" i="17" s="1"/>
  <c r="D1114" i="17" s="1"/>
  <c r="E686" i="17"/>
  <c r="E939" i="17" s="1"/>
  <c r="E1192" i="17" s="1"/>
  <c r="F720" i="17"/>
  <c r="F973" i="17" s="1"/>
  <c r="F1226" i="17" s="1"/>
  <c r="G749" i="17"/>
  <c r="G1002" i="17" s="1"/>
  <c r="G1255" i="17" s="1"/>
  <c r="C749" i="17"/>
  <c r="C1002" i="17" s="1"/>
  <c r="C1255" i="17" s="1"/>
  <c r="D739" i="17"/>
  <c r="D992" i="17" s="1"/>
  <c r="D1245" i="17" s="1"/>
  <c r="E753" i="13"/>
  <c r="E1006" i="13" s="1"/>
  <c r="E1259" i="13" s="1"/>
  <c r="G762" i="13"/>
  <c r="G1015" i="13" s="1"/>
  <c r="G1268" i="13" s="1"/>
  <c r="C762" i="13"/>
  <c r="C1015" i="13" s="1"/>
  <c r="C1268" i="13" s="1"/>
  <c r="D691" i="17"/>
  <c r="D944" i="17" s="1"/>
  <c r="D1197" i="17" s="1"/>
  <c r="E717" i="17"/>
  <c r="E970" i="17" s="1"/>
  <c r="E1223" i="17" s="1"/>
  <c r="F694" i="13"/>
  <c r="F947" i="13" s="1"/>
  <c r="F1200" i="13" s="1"/>
  <c r="G758" i="13"/>
  <c r="G1011" i="13" s="1"/>
  <c r="G1264" i="13" s="1"/>
  <c r="C758" i="17"/>
  <c r="C1011" i="17" s="1"/>
  <c r="C1264" i="17" s="1"/>
  <c r="D698" i="17"/>
  <c r="D951" i="17" s="1"/>
  <c r="D1204" i="17" s="1"/>
  <c r="E727" i="17"/>
  <c r="E980" i="17" s="1"/>
  <c r="E1233" i="17" s="1"/>
  <c r="F750" i="17"/>
  <c r="F1003" i="17" s="1"/>
  <c r="F1256" i="17" s="1"/>
  <c r="G638" i="13"/>
  <c r="G891" i="13" s="1"/>
  <c r="G1144" i="13" s="1"/>
  <c r="C638" i="17"/>
  <c r="C891" i="17" s="1"/>
  <c r="C1144" i="17" s="1"/>
  <c r="D605" i="17"/>
  <c r="D858" i="17" s="1"/>
  <c r="D1111" i="17" s="1"/>
  <c r="E527" i="17"/>
  <c r="E780" i="17" s="1"/>
  <c r="E1033" i="17" s="1"/>
  <c r="F662" i="13"/>
  <c r="F915" i="13" s="1"/>
  <c r="F1168" i="13" s="1"/>
  <c r="G756" i="17"/>
  <c r="G1009" i="17" s="1"/>
  <c r="C756" i="13"/>
  <c r="C1009" i="13" s="1"/>
  <c r="D718" i="13"/>
  <c r="D971" i="13" s="1"/>
  <c r="D1224" i="13" s="1"/>
  <c r="E653" i="13"/>
  <c r="E906" i="13" s="1"/>
  <c r="E1159" i="13" s="1"/>
  <c r="F687" i="17"/>
  <c r="F940" i="17" s="1"/>
  <c r="F1193" i="17" s="1"/>
  <c r="G574" i="17"/>
  <c r="G827" i="17" s="1"/>
  <c r="G1080" i="17" s="1"/>
  <c r="C574" i="17"/>
  <c r="C827" i="17" s="1"/>
  <c r="C1080" i="17" s="1"/>
  <c r="D667" i="17"/>
  <c r="D920" i="17" s="1"/>
  <c r="D1173" i="17" s="1"/>
  <c r="E733" i="17"/>
  <c r="E986" i="17" s="1"/>
  <c r="E1239" i="17" s="1"/>
  <c r="F646" i="17"/>
  <c r="F899" i="17" s="1"/>
  <c r="F1152" i="17" s="1"/>
  <c r="F547" i="13"/>
  <c r="F800" i="13" s="1"/>
  <c r="F1053" i="13" s="1"/>
  <c r="C547" i="17"/>
  <c r="C800" i="17" s="1"/>
  <c r="C1053" i="17" s="1"/>
  <c r="D519" i="17"/>
  <c r="D772" i="17" s="1"/>
  <c r="D1025" i="17" s="1"/>
  <c r="E595" i="17"/>
  <c r="E848" i="17" s="1"/>
  <c r="E1101" i="17" s="1"/>
  <c r="G643" i="17"/>
  <c r="G896" i="17" s="1"/>
  <c r="G1149" i="17" s="1"/>
  <c r="G635" i="17"/>
  <c r="G888" i="17" s="1"/>
  <c r="G1141" i="17" s="1"/>
  <c r="C635" i="17"/>
  <c r="C888" i="17" s="1"/>
  <c r="C1141" i="17" s="1"/>
  <c r="D614" i="13"/>
  <c r="D867" i="13" s="1"/>
  <c r="D1120" i="13" s="1"/>
  <c r="E97" i="9"/>
  <c r="E128" i="9" s="1"/>
  <c r="E159" i="9" s="1"/>
  <c r="F658" i="13"/>
  <c r="F911" i="13" s="1"/>
  <c r="F1164" i="13" s="1"/>
  <c r="G729" i="13"/>
  <c r="G982" i="13" s="1"/>
  <c r="G1235" i="13" s="1"/>
  <c r="C729" i="13"/>
  <c r="C982" i="13" s="1"/>
  <c r="C1235" i="13" s="1"/>
  <c r="D678" i="13"/>
  <c r="D931" i="13" s="1"/>
  <c r="D1184" i="13" s="1"/>
  <c r="E591" i="17"/>
  <c r="E844" i="17" s="1"/>
  <c r="E1097" i="17" s="1"/>
  <c r="F625" i="13"/>
  <c r="F878" i="13" s="1"/>
  <c r="F1131" i="13" s="1"/>
  <c r="G761" i="17"/>
  <c r="G1014" i="17" s="1"/>
  <c r="G1267" i="17" s="1"/>
  <c r="C761" i="13"/>
  <c r="C1014" i="13" s="1"/>
  <c r="D685" i="13"/>
  <c r="D938" i="13" s="1"/>
  <c r="D1191" i="13" s="1"/>
  <c r="E735" i="17"/>
  <c r="E988" i="17" s="1"/>
  <c r="E1241" i="17" s="1"/>
  <c r="F731" i="13"/>
  <c r="F984" i="13" s="1"/>
  <c r="F1237" i="13" s="1"/>
  <c r="G732" i="17"/>
  <c r="G985" i="17" s="1"/>
  <c r="G1238" i="17" s="1"/>
  <c r="C732" i="17"/>
  <c r="C985" i="17" s="1"/>
  <c r="C1238" i="17" s="1"/>
  <c r="D708" i="13"/>
  <c r="D961" i="13" s="1"/>
  <c r="D1214" i="13" s="1"/>
  <c r="E627" i="17"/>
  <c r="E880" i="17" s="1"/>
  <c r="E1133" i="17" s="1"/>
  <c r="F523" i="13"/>
  <c r="F776" i="13" s="1"/>
  <c r="F1029" i="13" s="1"/>
  <c r="G672" i="17"/>
  <c r="G925" i="17" s="1"/>
  <c r="G1178" i="17" s="1"/>
  <c r="C672" i="17"/>
  <c r="C925" i="17" s="1"/>
  <c r="C1178" i="17" s="1"/>
  <c r="D545" i="13"/>
  <c r="D798" i="13" s="1"/>
  <c r="D1051" i="13" s="1"/>
  <c r="E692" i="17"/>
  <c r="E945" i="17" s="1"/>
  <c r="E1198" i="17" s="1"/>
  <c r="F670" i="13"/>
  <c r="F923" i="13" s="1"/>
  <c r="F1176" i="13" s="1"/>
  <c r="G622" i="17"/>
  <c r="G875" i="17" s="1"/>
  <c r="G1128" i="17" s="1"/>
  <c r="C622" i="17"/>
  <c r="C875" i="17" s="1"/>
  <c r="C1128" i="17" s="1"/>
  <c r="D619" i="13"/>
  <c r="D872" i="13" s="1"/>
  <c r="D1125" i="13" s="1"/>
  <c r="E701" i="17"/>
  <c r="E954" i="17" s="1"/>
  <c r="E1207" i="17" s="1"/>
  <c r="F630" i="17"/>
  <c r="F883" i="17" s="1"/>
  <c r="F1136" i="17" s="1"/>
  <c r="G594" i="13"/>
  <c r="G847" i="13" s="1"/>
  <c r="G1100" i="13" s="1"/>
  <c r="C594" i="17"/>
  <c r="C847" i="17" s="1"/>
  <c r="C1100" i="17" s="1"/>
  <c r="D601" i="17"/>
  <c r="D854" i="17" s="1"/>
  <c r="D1107" i="17" s="1"/>
  <c r="E690" i="13"/>
  <c r="E943" i="13" s="1"/>
  <c r="E1196" i="13" s="1"/>
  <c r="F611" i="13"/>
  <c r="F864" i="13" s="1"/>
  <c r="F1117" i="13" s="1"/>
  <c r="C90" i="9"/>
  <c r="C121" i="9" s="1"/>
  <c r="D640" i="13"/>
  <c r="D893" i="13" s="1"/>
  <c r="D1146" i="13" s="1"/>
  <c r="E621" i="13"/>
  <c r="E874" i="13" s="1"/>
  <c r="E1127" i="13" s="1"/>
  <c r="F695" i="13"/>
  <c r="F948" i="13" s="1"/>
  <c r="F1201" i="13" s="1"/>
  <c r="G633" i="13"/>
  <c r="G886" i="13" s="1"/>
  <c r="G1139" i="13" s="1"/>
  <c r="C633" i="13"/>
  <c r="C886" i="13" s="1"/>
  <c r="C1139" i="13" s="1"/>
  <c r="D76" i="9"/>
  <c r="D107" i="9" s="1"/>
  <c r="E610" i="13"/>
  <c r="E863" i="13" s="1"/>
  <c r="E1116" i="13" s="1"/>
  <c r="F589" i="13"/>
  <c r="F842" i="13" s="1"/>
  <c r="G522" i="13"/>
  <c r="G775" i="13" s="1"/>
  <c r="G1028" i="13" s="1"/>
  <c r="C522" i="13"/>
  <c r="C775" i="13" s="1"/>
  <c r="C1028" i="13" s="1"/>
  <c r="D754" i="17"/>
  <c r="D1007" i="17" s="1"/>
  <c r="D1260" i="17" s="1"/>
  <c r="E745" i="13"/>
  <c r="E998" i="13" s="1"/>
  <c r="E1251" i="13" s="1"/>
  <c r="F534" i="13"/>
  <c r="F787" i="13" s="1"/>
  <c r="F1040" i="13" s="1"/>
  <c r="G714" i="17"/>
  <c r="G967" i="17" s="1"/>
  <c r="G1220" i="17" s="1"/>
  <c r="C714" i="17"/>
  <c r="C967" i="17" s="1"/>
  <c r="C1220" i="17" s="1"/>
  <c r="D655" i="13"/>
  <c r="D908" i="13" s="1"/>
  <c r="D1161" i="13" s="1"/>
  <c r="E760" i="13"/>
  <c r="E1013" i="13" s="1"/>
  <c r="E1266" i="13" s="1"/>
  <c r="F747" i="13"/>
  <c r="F1000" i="13" s="1"/>
  <c r="F1253" i="13" s="1"/>
  <c r="G568" i="13"/>
  <c r="G821" i="13" s="1"/>
  <c r="G1074" i="13" s="1"/>
  <c r="C568" i="13"/>
  <c r="C821" i="13" s="1"/>
  <c r="C1074" i="13" s="1"/>
  <c r="D553" i="13"/>
  <c r="D806" i="13" s="1"/>
  <c r="D1059" i="13" s="1"/>
  <c r="E623" i="13"/>
  <c r="E876" i="13" s="1"/>
  <c r="E1129" i="13" s="1"/>
  <c r="F728" i="13"/>
  <c r="F981" i="13" s="1"/>
  <c r="F1234" i="13" s="1"/>
  <c r="G699" i="17"/>
  <c r="G952" i="17" s="1"/>
  <c r="G1205" i="17" s="1"/>
  <c r="C699" i="13"/>
  <c r="C952" i="13" s="1"/>
  <c r="C1205" i="13" s="1"/>
  <c r="D573" i="17"/>
  <c r="D826" i="17" s="1"/>
  <c r="D1079" i="17" s="1"/>
  <c r="E724" i="17"/>
  <c r="E977" i="17" s="1"/>
  <c r="E1230" i="17" s="1"/>
  <c r="F715" i="17"/>
  <c r="F968" i="17" s="1"/>
  <c r="F1221" i="17" s="1"/>
  <c r="G579" i="17"/>
  <c r="G832" i="17" s="1"/>
  <c r="G1085" i="17" s="1"/>
  <c r="C579" i="17"/>
  <c r="C832" i="17" s="1"/>
  <c r="C1085" i="17" s="1"/>
  <c r="D634" i="17"/>
  <c r="D887" i="17" s="1"/>
  <c r="D1140" i="17" s="1"/>
  <c r="E744" i="17"/>
  <c r="E997" i="17" s="1"/>
  <c r="E1250" i="17" s="1"/>
  <c r="F648" i="17"/>
  <c r="F901" i="17" s="1"/>
  <c r="F1154" i="17" s="1"/>
  <c r="G561" i="13"/>
  <c r="G814" i="13" s="1"/>
  <c r="G1067" i="13" s="1"/>
  <c r="C561" i="13"/>
  <c r="C814" i="13" s="1"/>
  <c r="C1067" i="13" s="1"/>
  <c r="D618" i="17"/>
  <c r="D871" i="17" s="1"/>
  <c r="D1124" i="17" s="1"/>
  <c r="E581" i="17"/>
  <c r="E834" i="17" s="1"/>
  <c r="E1087" i="17" s="1"/>
  <c r="F645" i="17"/>
  <c r="F898" i="17" s="1"/>
  <c r="F1151" i="17" s="1"/>
  <c r="G711" i="17"/>
  <c r="G964" i="17" s="1"/>
  <c r="G1217" i="17" s="1"/>
  <c r="C711" i="13"/>
  <c r="C964" i="13" s="1"/>
  <c r="C1217" i="13" s="1"/>
  <c r="D570" i="13"/>
  <c r="D823" i="13" s="1"/>
  <c r="D1076" i="13" s="1"/>
  <c r="E702" i="17"/>
  <c r="E955" i="17" s="1"/>
  <c r="E1208" i="17" s="1"/>
  <c r="F709" i="17"/>
  <c r="F962" i="17" s="1"/>
  <c r="F1215" i="17" s="1"/>
  <c r="G564" i="13"/>
  <c r="G817" i="13" s="1"/>
  <c r="G1070" i="13" s="1"/>
  <c r="C564" i="13"/>
  <c r="C817" i="13" s="1"/>
  <c r="C1070" i="13" s="1"/>
  <c r="D82" i="9"/>
  <c r="D113" i="9" s="1"/>
  <c r="D144" i="9" s="1"/>
  <c r="E576" i="17"/>
  <c r="E829" i="17" s="1"/>
  <c r="E1082" i="17" s="1"/>
  <c r="F684" i="17"/>
  <c r="F937" i="17" s="1"/>
  <c r="F1190" i="17" s="1"/>
  <c r="G682" i="17"/>
  <c r="G935" i="17" s="1"/>
  <c r="G1188" i="17" s="1"/>
  <c r="C682" i="17"/>
  <c r="C935" i="17" s="1"/>
  <c r="C1188" i="17" s="1"/>
  <c r="D707" i="17"/>
  <c r="D960" i="17" s="1"/>
  <c r="D1213" i="17" s="1"/>
  <c r="E629" i="17"/>
  <c r="E882" i="17" s="1"/>
  <c r="E1135" i="17" s="1"/>
  <c r="F639" i="17"/>
  <c r="F892" i="17" s="1"/>
  <c r="F1145" i="17" s="1"/>
  <c r="G613" i="17"/>
  <c r="G866" i="17" s="1"/>
  <c r="G1119" i="17" s="1"/>
  <c r="C613" i="17"/>
  <c r="C866" i="17" s="1"/>
  <c r="C1119" i="17" s="1"/>
  <c r="D620" i="17"/>
  <c r="D873" i="17" s="1"/>
  <c r="D1126" i="17" s="1"/>
  <c r="F544" i="13"/>
  <c r="F797" i="13" s="1"/>
  <c r="F1050" i="13" s="1"/>
  <c r="G665" i="13"/>
  <c r="G918" i="13" s="1"/>
  <c r="G1171" i="13" s="1"/>
  <c r="C665" i="17"/>
  <c r="C918" i="17" s="1"/>
  <c r="C1171" i="17" s="1"/>
  <c r="D616" i="17"/>
  <c r="D869" i="17" s="1"/>
  <c r="E530" i="13"/>
  <c r="E783" i="13" s="1"/>
  <c r="F654" i="17"/>
  <c r="F907" i="17" s="1"/>
  <c r="F1160" i="17" s="1"/>
  <c r="G577" i="17"/>
  <c r="G830" i="17" s="1"/>
  <c r="G1083" i="17" s="1"/>
  <c r="C577" i="13"/>
  <c r="C830" i="13" s="1"/>
  <c r="C1083" i="13" s="1"/>
  <c r="D612" i="13"/>
  <c r="D865" i="13" s="1"/>
  <c r="D1118" i="13" s="1"/>
  <c r="E588" i="17"/>
  <c r="E841" i="17" s="1"/>
  <c r="E1094" i="17" s="1"/>
  <c r="F730" i="17"/>
  <c r="F983" i="17" s="1"/>
  <c r="F1236" i="17" s="1"/>
  <c r="G596" i="13"/>
  <c r="G849" i="13" s="1"/>
  <c r="G1102" i="13" s="1"/>
  <c r="C596" i="17"/>
  <c r="C849" i="17" s="1"/>
  <c r="C1102" i="17" s="1"/>
  <c r="D552" i="13"/>
  <c r="D805" i="13" s="1"/>
  <c r="D1058" i="13" s="1"/>
  <c r="E572" i="17"/>
  <c r="E825" i="17" s="1"/>
  <c r="E1078" i="17" s="1"/>
  <c r="F679" i="13"/>
  <c r="F932" i="13" s="1"/>
  <c r="F1185" i="13" s="1"/>
  <c r="G584" i="13"/>
  <c r="G837" i="13" s="1"/>
  <c r="G1090" i="13" s="1"/>
  <c r="C584" i="17"/>
  <c r="C837" i="17" s="1"/>
  <c r="C1090" i="17" s="1"/>
  <c r="D537" i="13"/>
  <c r="D790" i="13" s="1"/>
  <c r="D1043" i="13" s="1"/>
  <c r="E721" i="13"/>
  <c r="E974" i="13" s="1"/>
  <c r="E1227" i="13" s="1"/>
  <c r="F524" i="17"/>
  <c r="F777" i="17" s="1"/>
  <c r="F1030" i="17" s="1"/>
  <c r="D600" i="13"/>
  <c r="D853" i="13" s="1"/>
  <c r="D1106" i="13" s="1"/>
  <c r="E697" i="13"/>
  <c r="E950" i="13" s="1"/>
  <c r="E1203" i="13" s="1"/>
  <c r="F585" i="17"/>
  <c r="F838" i="17" s="1"/>
  <c r="F1091" i="17" s="1"/>
  <c r="G95" i="9"/>
  <c r="G126" i="9" s="1"/>
  <c r="G157" i="9" s="1"/>
  <c r="G48" i="10" s="1"/>
  <c r="C95" i="9"/>
  <c r="C126" i="9" s="1"/>
  <c r="E647" i="13"/>
  <c r="E900" i="13" s="1"/>
  <c r="E1153" i="13" s="1"/>
  <c r="F660" i="13"/>
  <c r="F913" i="13" s="1"/>
  <c r="F1166" i="13" s="1"/>
  <c r="G593" i="13"/>
  <c r="G846" i="13" s="1"/>
  <c r="G1099" i="13" s="1"/>
  <c r="C593" i="17"/>
  <c r="C846" i="17" s="1"/>
  <c r="C1099" i="17" s="1"/>
  <c r="D606" i="13"/>
  <c r="D859" i="13" s="1"/>
  <c r="D1112" i="13" s="1"/>
  <c r="E559" i="13"/>
  <c r="E812" i="13" s="1"/>
  <c r="E1065" i="13" s="1"/>
  <c r="F542" i="13"/>
  <c r="F795" i="13" s="1"/>
  <c r="F1048" i="13" s="1"/>
  <c r="G604" i="17"/>
  <c r="G857" i="17" s="1"/>
  <c r="G1110" i="17" s="1"/>
  <c r="C604" i="17"/>
  <c r="C857" i="17" s="1"/>
  <c r="C1110" i="17" s="1"/>
  <c r="D696" i="17"/>
  <c r="D949" i="17" s="1"/>
  <c r="D1202" i="17" s="1"/>
  <c r="E683" i="17"/>
  <c r="E936" i="17" s="1"/>
  <c r="E1189" i="17" s="1"/>
  <c r="F541" i="17"/>
  <c r="F794" i="17" s="1"/>
  <c r="F1047" i="17" s="1"/>
  <c r="G763" i="13"/>
  <c r="G1016" i="13" s="1"/>
  <c r="G1269" i="13" s="1"/>
  <c r="C763" i="17"/>
  <c r="C1016" i="17" s="1"/>
  <c r="C1269" i="17" s="1"/>
  <c r="D608" i="13"/>
  <c r="D861" i="13" s="1"/>
  <c r="D1114" i="13" s="1"/>
  <c r="E686" i="13"/>
  <c r="E939" i="13" s="1"/>
  <c r="E1192" i="13" s="1"/>
  <c r="F720" i="13"/>
  <c r="F973" i="13" s="1"/>
  <c r="F1226" i="13" s="1"/>
  <c r="G749" i="13"/>
  <c r="G1002" i="13" s="1"/>
  <c r="G1255" i="13" s="1"/>
  <c r="C749" i="13"/>
  <c r="C1002" i="13" s="1"/>
  <c r="C1255" i="13" s="1"/>
  <c r="D739" i="13"/>
  <c r="D992" i="13" s="1"/>
  <c r="D1245" i="13" s="1"/>
  <c r="E753" i="17"/>
  <c r="E1006" i="17" s="1"/>
  <c r="E1259" i="17" s="1"/>
  <c r="F80" i="9"/>
  <c r="F111" i="9" s="1"/>
  <c r="G762" i="17"/>
  <c r="G1015" i="17" s="1"/>
  <c r="G1268" i="17" s="1"/>
  <c r="C762" i="17"/>
  <c r="C1015" i="17" s="1"/>
  <c r="C1268" i="17" s="1"/>
  <c r="D691" i="13"/>
  <c r="D944" i="13" s="1"/>
  <c r="D1197" i="13" s="1"/>
  <c r="E717" i="13"/>
  <c r="E970" i="13" s="1"/>
  <c r="E1223" i="13" s="1"/>
  <c r="F694" i="17"/>
  <c r="F947" i="17" s="1"/>
  <c r="F1200" i="17" s="1"/>
  <c r="G758" i="17"/>
  <c r="G1011" i="17" s="1"/>
  <c r="G1264" i="17" s="1"/>
  <c r="C758" i="13"/>
  <c r="C1011" i="13" s="1"/>
  <c r="C1264" i="13" s="1"/>
  <c r="D698" i="13"/>
  <c r="D951" i="13" s="1"/>
  <c r="D1204" i="13" s="1"/>
  <c r="E727" i="13"/>
  <c r="E980" i="13" s="1"/>
  <c r="E1233" i="13" s="1"/>
  <c r="F750" i="13"/>
  <c r="F1003" i="13" s="1"/>
  <c r="G638" i="17"/>
  <c r="G891" i="17" s="1"/>
  <c r="G1144" i="17" s="1"/>
  <c r="C638" i="13"/>
  <c r="C891" i="13" s="1"/>
  <c r="C1144" i="13" s="1"/>
  <c r="D605" i="13"/>
  <c r="D858" i="13" s="1"/>
  <c r="D1111" i="13" s="1"/>
  <c r="E527" i="13"/>
  <c r="E780" i="13" s="1"/>
  <c r="E1033" i="13" s="1"/>
  <c r="F662" i="17"/>
  <c r="F915" i="17" s="1"/>
  <c r="F1168" i="17" s="1"/>
  <c r="G756" i="13"/>
  <c r="G1009" i="13" s="1"/>
  <c r="C756" i="17"/>
  <c r="C1009" i="17" s="1"/>
  <c r="D718" i="17"/>
  <c r="D971" i="17" s="1"/>
  <c r="D1224" i="17" s="1"/>
  <c r="E653" i="17"/>
  <c r="E906" i="17" s="1"/>
  <c r="E1159" i="17" s="1"/>
  <c r="F687" i="13"/>
  <c r="F940" i="13" s="1"/>
  <c r="F1193" i="13" s="1"/>
  <c r="G574" i="13"/>
  <c r="G827" i="13" s="1"/>
  <c r="G1080" i="13" s="1"/>
  <c r="C574" i="13"/>
  <c r="C827" i="13" s="1"/>
  <c r="C1080" i="13" s="1"/>
  <c r="D667" i="13"/>
  <c r="D920" i="13" s="1"/>
  <c r="D1173" i="13" s="1"/>
  <c r="E733" i="13"/>
  <c r="E986" i="13" s="1"/>
  <c r="E1239" i="13" s="1"/>
  <c r="F646" i="13"/>
  <c r="F899" i="13" s="1"/>
  <c r="F1152" i="13" s="1"/>
  <c r="G547" i="13"/>
  <c r="G800" i="13" s="1"/>
  <c r="G1053" i="13" s="1"/>
  <c r="C547" i="13"/>
  <c r="C800" i="13" s="1"/>
  <c r="C1053" i="13" s="1"/>
  <c r="D519" i="13"/>
  <c r="D772" i="13" s="1"/>
  <c r="D1025" i="13" s="1"/>
  <c r="E595" i="13"/>
  <c r="E848" i="13" s="1"/>
  <c r="E1101" i="13" s="1"/>
  <c r="F643" i="13"/>
  <c r="F896" i="13" s="1"/>
  <c r="F1149" i="13" s="1"/>
  <c r="G635" i="13"/>
  <c r="G888" i="13" s="1"/>
  <c r="G1141" i="13" s="1"/>
  <c r="C635" i="13"/>
  <c r="C888" i="13" s="1"/>
  <c r="C1141" i="13" s="1"/>
  <c r="D614" i="17"/>
  <c r="D867" i="17" s="1"/>
  <c r="D1120" i="17" s="1"/>
  <c r="F658" i="17"/>
  <c r="F911" i="17" s="1"/>
  <c r="F1164" i="17" s="1"/>
  <c r="G729" i="17"/>
  <c r="G982" i="17" s="1"/>
  <c r="G1235" i="17" s="1"/>
  <c r="C729" i="17"/>
  <c r="C982" i="17" s="1"/>
  <c r="C1235" i="17" s="1"/>
  <c r="D678" i="17"/>
  <c r="D931" i="17" s="1"/>
  <c r="D1184" i="17" s="1"/>
  <c r="E591" i="13"/>
  <c r="E844" i="13" s="1"/>
  <c r="E1097" i="13" s="1"/>
  <c r="F625" i="17"/>
  <c r="F878" i="17" s="1"/>
  <c r="F1131" i="17" s="1"/>
  <c r="G761" i="13"/>
  <c r="G1014" i="13" s="1"/>
  <c r="C761" i="17"/>
  <c r="C1014" i="17" s="1"/>
  <c r="C1267" i="17" s="1"/>
  <c r="D685" i="17"/>
  <c r="D938" i="17" s="1"/>
  <c r="D1191" i="17" s="1"/>
  <c r="E735" i="13"/>
  <c r="E988" i="13" s="1"/>
  <c r="E1241" i="13" s="1"/>
  <c r="F731" i="17"/>
  <c r="F984" i="17" s="1"/>
  <c r="F1237" i="17" s="1"/>
  <c r="G732" i="13"/>
  <c r="G985" i="13" s="1"/>
  <c r="G1238" i="13" s="1"/>
  <c r="C732" i="13"/>
  <c r="C985" i="13" s="1"/>
  <c r="C1238" i="13" s="1"/>
  <c r="D708" i="17"/>
  <c r="D961" i="17" s="1"/>
  <c r="D1214" i="17" s="1"/>
  <c r="E627" i="13"/>
  <c r="E880" i="13" s="1"/>
  <c r="E1133" i="13" s="1"/>
  <c r="F523" i="17"/>
  <c r="F776" i="17" s="1"/>
  <c r="F1029" i="17" s="1"/>
  <c r="G672" i="13"/>
  <c r="G925" i="13" s="1"/>
  <c r="G1178" i="13" s="1"/>
  <c r="C672" i="13"/>
  <c r="C925" i="13" s="1"/>
  <c r="C1178" i="13" s="1"/>
  <c r="D545" i="17"/>
  <c r="D798" i="17" s="1"/>
  <c r="D1051" i="17" s="1"/>
  <c r="E692" i="13"/>
  <c r="E945" i="13" s="1"/>
  <c r="E1198" i="13" s="1"/>
  <c r="F670" i="17"/>
  <c r="F923" i="17" s="1"/>
  <c r="F1176" i="17" s="1"/>
  <c r="G622" i="13"/>
  <c r="G875" i="13" s="1"/>
  <c r="G1128" i="13" s="1"/>
  <c r="C622" i="13"/>
  <c r="C875" i="13" s="1"/>
  <c r="C1128" i="13" s="1"/>
  <c r="D619" i="17"/>
  <c r="D872" i="17" s="1"/>
  <c r="D1125" i="17" s="1"/>
  <c r="E701" i="13"/>
  <c r="E954" i="13" s="1"/>
  <c r="E1207" i="13" s="1"/>
  <c r="F630" i="13"/>
  <c r="F883" i="13" s="1"/>
  <c r="F1136" i="13" s="1"/>
  <c r="G594" i="17"/>
  <c r="G847" i="17" s="1"/>
  <c r="G1100" i="17" s="1"/>
  <c r="C594" i="13"/>
  <c r="C847" i="13" s="1"/>
  <c r="C1100" i="13" s="1"/>
  <c r="D601" i="13"/>
  <c r="D854" i="13" s="1"/>
  <c r="D1107" i="13" s="1"/>
  <c r="E690" i="17"/>
  <c r="E943" i="17" s="1"/>
  <c r="E1196" i="17" s="1"/>
  <c r="F611" i="17"/>
  <c r="F864" i="17" s="1"/>
  <c r="F1117" i="17" s="1"/>
  <c r="F90" i="9"/>
  <c r="F121" i="9" s="1"/>
  <c r="F152" i="9" s="1"/>
  <c r="F43" i="10" s="1"/>
  <c r="D640" i="17"/>
  <c r="D893" i="17" s="1"/>
  <c r="D1146" i="17" s="1"/>
  <c r="E621" i="17"/>
  <c r="E874" i="17" s="1"/>
  <c r="E1127" i="17" s="1"/>
  <c r="D610" i="17"/>
  <c r="D863" i="17" s="1"/>
  <c r="D1116" i="17" s="1"/>
  <c r="E589" i="13"/>
  <c r="E842" i="13" s="1"/>
  <c r="F522" i="17"/>
  <c r="F775" i="17" s="1"/>
  <c r="F1028" i="17" s="1"/>
  <c r="F754" i="13"/>
  <c r="F1007" i="13" s="1"/>
  <c r="F1260" i="13" s="1"/>
  <c r="C754" i="17"/>
  <c r="C1007" i="17" s="1"/>
  <c r="C1260" i="17" s="1"/>
  <c r="D745" i="13"/>
  <c r="D998" i="13" s="1"/>
  <c r="D1251" i="13" s="1"/>
  <c r="E534" i="17"/>
  <c r="E787" i="17" s="1"/>
  <c r="E1040" i="17" s="1"/>
  <c r="F714" i="13"/>
  <c r="F967" i="13" s="1"/>
  <c r="F1220" i="13" s="1"/>
  <c r="G655" i="17"/>
  <c r="G908" i="17" s="1"/>
  <c r="G1161" i="17" s="1"/>
  <c r="C655" i="13"/>
  <c r="C908" i="13" s="1"/>
  <c r="C1161" i="13" s="1"/>
  <c r="D760" i="17"/>
  <c r="D1013" i="17" s="1"/>
  <c r="D1266" i="17" s="1"/>
  <c r="E747" i="17"/>
  <c r="E1000" i="17" s="1"/>
  <c r="E1253" i="17" s="1"/>
  <c r="F568" i="13"/>
  <c r="F821" i="13" s="1"/>
  <c r="F1074" i="13" s="1"/>
  <c r="G553" i="17"/>
  <c r="G806" i="17" s="1"/>
  <c r="G1059" i="17" s="1"/>
  <c r="C553" i="13"/>
  <c r="C806" i="13" s="1"/>
  <c r="C1059" i="13" s="1"/>
  <c r="D623" i="17"/>
  <c r="D876" i="17" s="1"/>
  <c r="D1129" i="17" s="1"/>
  <c r="E728" i="13"/>
  <c r="E981" i="13" s="1"/>
  <c r="E1234" i="13" s="1"/>
  <c r="F699" i="17"/>
  <c r="F952" i="17" s="1"/>
  <c r="F1205" i="17" s="1"/>
  <c r="G573" i="13"/>
  <c r="G826" i="13" s="1"/>
  <c r="G1079" i="13" s="1"/>
  <c r="C573" i="17"/>
  <c r="C826" i="17" s="1"/>
  <c r="C1079" i="17" s="1"/>
  <c r="D724" i="17"/>
  <c r="D977" i="17" s="1"/>
  <c r="D1230" i="17" s="1"/>
  <c r="E715" i="17"/>
  <c r="E968" i="17" s="1"/>
  <c r="E1221" i="17" s="1"/>
  <c r="F579" i="13"/>
  <c r="F832" i="13" s="1"/>
  <c r="F1085" i="13" s="1"/>
  <c r="G634" i="13"/>
  <c r="G887" i="13" s="1"/>
  <c r="G1140" i="13" s="1"/>
  <c r="C634" i="17"/>
  <c r="C887" i="17" s="1"/>
  <c r="C1140" i="17" s="1"/>
  <c r="D744" i="13"/>
  <c r="D997" i="13" s="1"/>
  <c r="D1250" i="13" s="1"/>
  <c r="E648" i="13"/>
  <c r="E901" i="13" s="1"/>
  <c r="E1154" i="13" s="1"/>
  <c r="G561" i="17"/>
  <c r="G814" i="17" s="1"/>
  <c r="G1067" i="17" s="1"/>
  <c r="G618" i="17"/>
  <c r="G871" i="17" s="1"/>
  <c r="G1124" i="17" s="1"/>
  <c r="C618" i="13"/>
  <c r="C871" i="13" s="1"/>
  <c r="C1124" i="13" s="1"/>
  <c r="D581" i="17"/>
  <c r="D834" i="17" s="1"/>
  <c r="D1087" i="17" s="1"/>
  <c r="E645" i="17"/>
  <c r="E898" i="17" s="1"/>
  <c r="E1151" i="17" s="1"/>
  <c r="F711" i="17"/>
  <c r="F964" i="17" s="1"/>
  <c r="F1217" i="17" s="1"/>
  <c r="G570" i="17"/>
  <c r="G823" i="17" s="1"/>
  <c r="G1076" i="17" s="1"/>
  <c r="C570" i="17"/>
  <c r="C823" i="17" s="1"/>
  <c r="C1076" i="17" s="1"/>
  <c r="D702" i="17"/>
  <c r="D955" i="17" s="1"/>
  <c r="D1208" i="17" s="1"/>
  <c r="E709" i="17"/>
  <c r="E962" i="17" s="1"/>
  <c r="E1215" i="17" s="1"/>
  <c r="F564" i="13"/>
  <c r="F817" i="13" s="1"/>
  <c r="F1070" i="13" s="1"/>
  <c r="D576" i="17"/>
  <c r="D829" i="17" s="1"/>
  <c r="D1082" i="17" s="1"/>
  <c r="E684" i="17"/>
  <c r="E937" i="17" s="1"/>
  <c r="E1190" i="17" s="1"/>
  <c r="F682" i="13"/>
  <c r="F935" i="13" s="1"/>
  <c r="F1188" i="13" s="1"/>
  <c r="G707" i="17"/>
  <c r="G960" i="17" s="1"/>
  <c r="G1213" i="17" s="1"/>
  <c r="C707" i="17"/>
  <c r="C960" i="17" s="1"/>
  <c r="C1213" i="17" s="1"/>
  <c r="D629" i="17"/>
  <c r="D882" i="17" s="1"/>
  <c r="D1135" i="17" s="1"/>
  <c r="E639" i="13"/>
  <c r="E892" i="13" s="1"/>
  <c r="E1145" i="13" s="1"/>
  <c r="F613" i="13"/>
  <c r="F866" i="13" s="1"/>
  <c r="F1119" i="13" s="1"/>
  <c r="G620" i="13"/>
  <c r="G873" i="13" s="1"/>
  <c r="G1126" i="13" s="1"/>
  <c r="C620" i="13"/>
  <c r="C873" i="13" s="1"/>
  <c r="C1126" i="13" s="1"/>
  <c r="D93" i="9"/>
  <c r="D124" i="9" s="1"/>
  <c r="E544" i="13"/>
  <c r="E797" i="13" s="1"/>
  <c r="E1050" i="13" s="1"/>
  <c r="F665" i="13"/>
  <c r="F918" i="13" s="1"/>
  <c r="F1171" i="13" s="1"/>
  <c r="G616" i="13"/>
  <c r="G869" i="13" s="1"/>
  <c r="C616" i="13"/>
  <c r="C869" i="13" s="1"/>
  <c r="D530" i="13"/>
  <c r="D783" i="13" s="1"/>
  <c r="E654" i="13"/>
  <c r="E907" i="13" s="1"/>
  <c r="E1160" i="13" s="1"/>
  <c r="F577" i="17"/>
  <c r="F830" i="17" s="1"/>
  <c r="F1083" i="17" s="1"/>
  <c r="G612" i="13"/>
  <c r="G865" i="13" s="1"/>
  <c r="G1118" i="13" s="1"/>
  <c r="C612" i="13"/>
  <c r="C865" i="13" s="1"/>
  <c r="C1118" i="13" s="1"/>
  <c r="D588" i="17"/>
  <c r="D841" i="17" s="1"/>
  <c r="D1094" i="17" s="1"/>
  <c r="E730" i="13"/>
  <c r="E983" i="13" s="1"/>
  <c r="E1236" i="13" s="1"/>
  <c r="F596" i="17"/>
  <c r="F849" i="17" s="1"/>
  <c r="F1102" i="17" s="1"/>
  <c r="G552" i="17"/>
  <c r="G805" i="17" s="1"/>
  <c r="G1058" i="17" s="1"/>
  <c r="C552" i="17"/>
  <c r="C805" i="17" s="1"/>
  <c r="C1058" i="17" s="1"/>
  <c r="D572" i="17"/>
  <c r="D825" i="17" s="1"/>
  <c r="D1078" i="17" s="1"/>
  <c r="E679" i="13"/>
  <c r="E932" i="13" s="1"/>
  <c r="E1185" i="13" s="1"/>
  <c r="F584" i="13"/>
  <c r="F837" i="13" s="1"/>
  <c r="F1090" i="13" s="1"/>
  <c r="G537" i="17"/>
  <c r="G790" i="17" s="1"/>
  <c r="G1043" i="17" s="1"/>
  <c r="C537" i="13"/>
  <c r="C790" i="13" s="1"/>
  <c r="C1043" i="13" s="1"/>
  <c r="D721" i="13"/>
  <c r="D974" i="13" s="1"/>
  <c r="D1227" i="13" s="1"/>
  <c r="E524" i="17"/>
  <c r="E777" i="17" s="1"/>
  <c r="E1030" i="17" s="1"/>
  <c r="G600" i="17"/>
  <c r="G853" i="17" s="1"/>
  <c r="G1106" i="17" s="1"/>
  <c r="C600" i="13"/>
  <c r="C853" i="13" s="1"/>
  <c r="C1106" i="13" s="1"/>
  <c r="D697" i="13"/>
  <c r="D950" i="13" s="1"/>
  <c r="D1203" i="13" s="1"/>
  <c r="E585" i="13"/>
  <c r="E838" i="13" s="1"/>
  <c r="E1091" i="13" s="1"/>
  <c r="F96" i="9"/>
  <c r="F127" i="9" s="1"/>
  <c r="F158" i="9" s="1"/>
  <c r="C96" i="9"/>
  <c r="C127" i="9" s="1"/>
  <c r="C158" i="9" s="1"/>
  <c r="D647" i="13"/>
  <c r="D900" i="13" s="1"/>
  <c r="D1153" i="13" s="1"/>
  <c r="E660" i="13"/>
  <c r="E913" i="13" s="1"/>
  <c r="E1166" i="13" s="1"/>
  <c r="F593" i="17"/>
  <c r="F846" i="17" s="1"/>
  <c r="F1099" i="17" s="1"/>
  <c r="G606" i="17"/>
  <c r="G859" i="17" s="1"/>
  <c r="G1112" i="17" s="1"/>
  <c r="C606" i="13"/>
  <c r="C859" i="13" s="1"/>
  <c r="C1112" i="13" s="1"/>
  <c r="D559" i="17"/>
  <c r="D812" i="17" s="1"/>
  <c r="D1065" i="17" s="1"/>
  <c r="E542" i="13"/>
  <c r="E795" i="13" s="1"/>
  <c r="E1048" i="13" s="1"/>
  <c r="F604" i="17"/>
  <c r="F857" i="17" s="1"/>
  <c r="F1110" i="17" s="1"/>
  <c r="G696" i="13"/>
  <c r="G949" i="13" s="1"/>
  <c r="G1202" i="13" s="1"/>
  <c r="C696" i="13"/>
  <c r="C949" i="13" s="1"/>
  <c r="C1202" i="13" s="1"/>
  <c r="D683" i="13"/>
  <c r="D936" i="13" s="1"/>
  <c r="D1189" i="13" s="1"/>
  <c r="E541" i="17"/>
  <c r="E794" i="17" s="1"/>
  <c r="E1047" i="17" s="1"/>
  <c r="F763" i="17"/>
  <c r="F1016" i="17" s="1"/>
  <c r="F1269" i="17" s="1"/>
  <c r="G608" i="13"/>
  <c r="G861" i="13" s="1"/>
  <c r="G1114" i="13" s="1"/>
  <c r="C608" i="17"/>
  <c r="C861" i="17" s="1"/>
  <c r="C1114" i="17" s="1"/>
  <c r="D686" i="13"/>
  <c r="D939" i="13" s="1"/>
  <c r="D1192" i="13" s="1"/>
  <c r="E720" i="13"/>
  <c r="E973" i="13" s="1"/>
  <c r="E1226" i="13" s="1"/>
  <c r="F749" i="17"/>
  <c r="F1002" i="17" s="1"/>
  <c r="F1255" i="17" s="1"/>
  <c r="G739" i="13"/>
  <c r="G992" i="13" s="1"/>
  <c r="G1245" i="13" s="1"/>
  <c r="C739" i="13"/>
  <c r="C992" i="13" s="1"/>
  <c r="C1245" i="13" s="1"/>
  <c r="D753" i="17"/>
  <c r="D1006" i="17" s="1"/>
  <c r="D1259" i="17" s="1"/>
  <c r="E80" i="9"/>
  <c r="E111" i="9" s="1"/>
  <c r="F762" i="17"/>
  <c r="F1015" i="17" s="1"/>
  <c r="F1268" i="17" s="1"/>
  <c r="G691" i="13"/>
  <c r="G944" i="13" s="1"/>
  <c r="G1197" i="13" s="1"/>
  <c r="C691" i="13"/>
  <c r="C944" i="13" s="1"/>
  <c r="C1197" i="13" s="1"/>
  <c r="D717" i="17"/>
  <c r="D970" i="17" s="1"/>
  <c r="D1223" i="17" s="1"/>
  <c r="E694" i="17"/>
  <c r="E947" i="17" s="1"/>
  <c r="E1200" i="17" s="1"/>
  <c r="F758" i="17"/>
  <c r="F1011" i="17" s="1"/>
  <c r="F1264" i="17" s="1"/>
  <c r="G698" i="17"/>
  <c r="G951" i="17" s="1"/>
  <c r="G1204" i="17" s="1"/>
  <c r="C698" i="17"/>
  <c r="C951" i="17" s="1"/>
  <c r="C1204" i="17" s="1"/>
  <c r="D727" i="13"/>
  <c r="D980" i="13" s="1"/>
  <c r="D1233" i="13" s="1"/>
  <c r="E750" i="17"/>
  <c r="E1003" i="17" s="1"/>
  <c r="E1256" i="17" s="1"/>
  <c r="F638" i="17"/>
  <c r="F891" i="17" s="1"/>
  <c r="F1144" i="17" s="1"/>
  <c r="G605" i="13"/>
  <c r="G858" i="13" s="1"/>
  <c r="G1111" i="13" s="1"/>
  <c r="C605" i="13"/>
  <c r="C858" i="13" s="1"/>
  <c r="C1111" i="13" s="1"/>
  <c r="D527" i="17"/>
  <c r="D780" i="17" s="1"/>
  <c r="D1033" i="17" s="1"/>
  <c r="E662" i="13"/>
  <c r="E915" i="13" s="1"/>
  <c r="E1168" i="13" s="1"/>
  <c r="F756" i="13"/>
  <c r="F1009" i="13" s="1"/>
  <c r="G718" i="17"/>
  <c r="G971" i="17" s="1"/>
  <c r="G1224" i="17" s="1"/>
  <c r="C718" i="13"/>
  <c r="C971" i="13" s="1"/>
  <c r="C1224" i="13" s="1"/>
  <c r="D653" i="17"/>
  <c r="D906" i="17" s="1"/>
  <c r="D1159" i="17" s="1"/>
  <c r="E687" i="13"/>
  <c r="E940" i="13" s="1"/>
  <c r="E1193" i="13" s="1"/>
  <c r="F574" i="13"/>
  <c r="F827" i="13" s="1"/>
  <c r="F1080" i="13" s="1"/>
  <c r="G667" i="13"/>
  <c r="G920" i="13" s="1"/>
  <c r="G1173" i="13" s="1"/>
  <c r="C667" i="13"/>
  <c r="C920" i="13" s="1"/>
  <c r="C1173" i="13" s="1"/>
  <c r="D733" i="17"/>
  <c r="D986" i="17" s="1"/>
  <c r="D1239" i="17" s="1"/>
  <c r="E646" i="13"/>
  <c r="E899" i="13" s="1"/>
  <c r="E1152" i="13" s="1"/>
  <c r="G547" i="17"/>
  <c r="G800" i="17" s="1"/>
  <c r="G1053" i="17" s="1"/>
  <c r="G519" i="13"/>
  <c r="G772" i="13" s="1"/>
  <c r="G1025" i="13" s="1"/>
  <c r="C519" i="13"/>
  <c r="C772" i="13" s="1"/>
  <c r="C1025" i="13" s="1"/>
  <c r="D595" i="17"/>
  <c r="D848" i="17" s="1"/>
  <c r="D1101" i="17" s="1"/>
  <c r="E643" i="17"/>
  <c r="E896" i="17" s="1"/>
  <c r="E1149" i="17" s="1"/>
  <c r="F635" i="17"/>
  <c r="F888" i="17" s="1"/>
  <c r="F1141" i="17" s="1"/>
  <c r="F614" i="13"/>
  <c r="F867" i="13" s="1"/>
  <c r="F1120" i="13" s="1"/>
  <c r="C614" i="13"/>
  <c r="C867" i="13" s="1"/>
  <c r="C1120" i="13" s="1"/>
  <c r="D97" i="9"/>
  <c r="D128" i="9" s="1"/>
  <c r="D159" i="9" s="1"/>
  <c r="E658" i="17"/>
  <c r="E911" i="17" s="1"/>
  <c r="E1164" i="17" s="1"/>
  <c r="F729" i="17"/>
  <c r="F982" i="17" s="1"/>
  <c r="F1235" i="17" s="1"/>
  <c r="G678" i="17"/>
  <c r="G931" i="17" s="1"/>
  <c r="G1184" i="17" s="1"/>
  <c r="C678" i="17"/>
  <c r="C931" i="17" s="1"/>
  <c r="C1184" i="17" s="1"/>
  <c r="D591" i="13"/>
  <c r="D844" i="13" s="1"/>
  <c r="D1097" i="13" s="1"/>
  <c r="E625" i="13"/>
  <c r="E878" i="13" s="1"/>
  <c r="E1131" i="13" s="1"/>
  <c r="F761" i="17"/>
  <c r="F1014" i="17" s="1"/>
  <c r="F1267" i="17" s="1"/>
  <c r="G685" i="13"/>
  <c r="G938" i="13" s="1"/>
  <c r="G1191" i="13" s="1"/>
  <c r="C685" i="17"/>
  <c r="C938" i="17" s="1"/>
  <c r="C1191" i="17" s="1"/>
  <c r="D735" i="13"/>
  <c r="D988" i="13" s="1"/>
  <c r="D1241" i="13" s="1"/>
  <c r="E731" i="17"/>
  <c r="E984" i="17" s="1"/>
  <c r="E1237" i="17" s="1"/>
  <c r="F732" i="13"/>
  <c r="F985" i="13" s="1"/>
  <c r="F1238" i="13" s="1"/>
  <c r="G708" i="13"/>
  <c r="G961" i="13" s="1"/>
  <c r="G1214" i="13" s="1"/>
  <c r="C708" i="13"/>
  <c r="C961" i="13" s="1"/>
  <c r="C1214" i="13" s="1"/>
  <c r="D627" i="13"/>
  <c r="D880" i="13" s="1"/>
  <c r="D1133" i="13" s="1"/>
  <c r="E523" i="13"/>
  <c r="E776" i="13" s="1"/>
  <c r="E1029" i="13" s="1"/>
  <c r="F672" i="17"/>
  <c r="F925" i="17" s="1"/>
  <c r="F1178" i="17" s="1"/>
  <c r="G545" i="13"/>
  <c r="G798" i="13" s="1"/>
  <c r="G1051" i="13" s="1"/>
  <c r="C545" i="17"/>
  <c r="C798" i="17" s="1"/>
  <c r="C1051" i="17" s="1"/>
  <c r="D692" i="13"/>
  <c r="D945" i="13" s="1"/>
  <c r="D1198" i="13" s="1"/>
  <c r="E670" i="17"/>
  <c r="E923" i="17" s="1"/>
  <c r="E1176" i="17" s="1"/>
  <c r="F622" i="17"/>
  <c r="F875" i="17" s="1"/>
  <c r="F1128" i="17" s="1"/>
  <c r="G619" i="17"/>
  <c r="G872" i="17" s="1"/>
  <c r="G1125" i="17" s="1"/>
  <c r="C619" i="13"/>
  <c r="C872" i="13" s="1"/>
  <c r="C1125" i="13" s="1"/>
  <c r="D701" i="17"/>
  <c r="D954" i="17" s="1"/>
  <c r="D1207" i="17" s="1"/>
  <c r="E630" i="13"/>
  <c r="E883" i="13" s="1"/>
  <c r="E1136" i="13" s="1"/>
  <c r="F594" i="13"/>
  <c r="F847" i="13" s="1"/>
  <c r="F1100" i="13" s="1"/>
  <c r="G601" i="17"/>
  <c r="G854" i="17" s="1"/>
  <c r="G1107" i="17" s="1"/>
  <c r="C601" i="13"/>
  <c r="C854" i="13" s="1"/>
  <c r="C1107" i="13" s="1"/>
  <c r="D690" i="17"/>
  <c r="D943" i="17" s="1"/>
  <c r="D1196" i="17" s="1"/>
  <c r="E611" i="17"/>
  <c r="E864" i="17" s="1"/>
  <c r="E1117" i="17" s="1"/>
  <c r="G640" i="17"/>
  <c r="G893" i="17" s="1"/>
  <c r="G1146" i="17" s="1"/>
  <c r="C640" i="13"/>
  <c r="C893" i="13" s="1"/>
  <c r="C1146" i="13" s="1"/>
  <c r="D621" i="17"/>
  <c r="D874" i="17" s="1"/>
  <c r="D1127" i="17" s="1"/>
  <c r="D610" i="13"/>
  <c r="D863" i="13" s="1"/>
  <c r="D1116" i="13" s="1"/>
  <c r="E589" i="17"/>
  <c r="E842" i="17" s="1"/>
  <c r="F522" i="13"/>
  <c r="F775" i="13" s="1"/>
  <c r="F1028" i="13" s="1"/>
  <c r="G754" i="17"/>
  <c r="G1007" i="17" s="1"/>
  <c r="G1260" i="17" s="1"/>
  <c r="C754" i="13"/>
  <c r="C1007" i="13" s="1"/>
  <c r="C1260" i="13" s="1"/>
  <c r="D745" i="17"/>
  <c r="D998" i="17" s="1"/>
  <c r="D1251" i="17" s="1"/>
  <c r="E534" i="13"/>
  <c r="E787" i="13" s="1"/>
  <c r="E1040" i="13" s="1"/>
  <c r="F714" i="17"/>
  <c r="F967" i="17" s="1"/>
  <c r="F1220" i="17" s="1"/>
  <c r="G655" i="13"/>
  <c r="G908" i="13" s="1"/>
  <c r="G1161" i="13" s="1"/>
  <c r="C655" i="17"/>
  <c r="C908" i="17" s="1"/>
  <c r="C1161" i="17" s="1"/>
  <c r="D760" i="13"/>
  <c r="D1013" i="13" s="1"/>
  <c r="D1266" i="13" s="1"/>
  <c r="E747" i="13"/>
  <c r="E1000" i="13" s="1"/>
  <c r="E1253" i="13" s="1"/>
  <c r="F568" i="17"/>
  <c r="F821" i="17" s="1"/>
  <c r="F1074" i="17" s="1"/>
  <c r="G553" i="13"/>
  <c r="G806" i="13" s="1"/>
  <c r="G1059" i="13" s="1"/>
  <c r="C553" i="17"/>
  <c r="C806" i="17" s="1"/>
  <c r="C1059" i="17" s="1"/>
  <c r="D623" i="13"/>
  <c r="D876" i="13" s="1"/>
  <c r="D1129" i="13" s="1"/>
  <c r="E728" i="17"/>
  <c r="E981" i="17" s="1"/>
  <c r="E1234" i="17" s="1"/>
  <c r="F699" i="13"/>
  <c r="F952" i="13" s="1"/>
  <c r="F1205" i="13" s="1"/>
  <c r="G573" i="17"/>
  <c r="G826" i="17" s="1"/>
  <c r="G1079" i="17" s="1"/>
  <c r="C573" i="13"/>
  <c r="C826" i="13" s="1"/>
  <c r="C1079" i="13" s="1"/>
  <c r="D724" i="13"/>
  <c r="D977" i="13" s="1"/>
  <c r="D1230" i="13" s="1"/>
  <c r="E715" i="13"/>
  <c r="E968" i="13" s="1"/>
  <c r="E1221" i="13" s="1"/>
  <c r="F579" i="17"/>
  <c r="F832" i="17" s="1"/>
  <c r="F1085" i="17" s="1"/>
  <c r="G634" i="17"/>
  <c r="G887" i="17" s="1"/>
  <c r="G1140" i="17" s="1"/>
  <c r="C634" i="13"/>
  <c r="C887" i="13" s="1"/>
  <c r="C1140" i="13" s="1"/>
  <c r="D744" i="17"/>
  <c r="D997" i="17" s="1"/>
  <c r="D1250" i="17" s="1"/>
  <c r="E648" i="17"/>
  <c r="E901" i="17" s="1"/>
  <c r="E1154" i="17" s="1"/>
  <c r="F561" i="13"/>
  <c r="F814" i="13" s="1"/>
  <c r="F1067" i="13" s="1"/>
  <c r="G618" i="13"/>
  <c r="G871" i="13" s="1"/>
  <c r="G1124" i="13" s="1"/>
  <c r="C618" i="17"/>
  <c r="C871" i="17" s="1"/>
  <c r="C1124" i="17" s="1"/>
  <c r="D581" i="13"/>
  <c r="D834" i="13" s="1"/>
  <c r="D1087" i="13" s="1"/>
  <c r="E645" i="13"/>
  <c r="E898" i="13" s="1"/>
  <c r="E1151" i="13" s="1"/>
  <c r="F711" i="13"/>
  <c r="F964" i="13" s="1"/>
  <c r="F1217" i="13" s="1"/>
  <c r="G570" i="13"/>
  <c r="G823" i="13" s="1"/>
  <c r="G1076" i="13" s="1"/>
  <c r="C570" i="13"/>
  <c r="C823" i="13" s="1"/>
  <c r="C1076" i="13" s="1"/>
  <c r="D702" i="13"/>
  <c r="D955" i="13" s="1"/>
  <c r="D1208" i="13" s="1"/>
  <c r="E709" i="13"/>
  <c r="E962" i="13" s="1"/>
  <c r="E1215" i="13" s="1"/>
  <c r="F564" i="17"/>
  <c r="F817" i="17" s="1"/>
  <c r="F1070" i="17" s="1"/>
  <c r="F82" i="9"/>
  <c r="F113" i="9" s="1"/>
  <c r="F144" i="9" s="1"/>
  <c r="C82" i="9"/>
  <c r="C113" i="9" s="1"/>
  <c r="C144" i="9" s="1"/>
  <c r="D576" i="13"/>
  <c r="D829" i="13" s="1"/>
  <c r="D1082" i="13" s="1"/>
  <c r="E684" i="13"/>
  <c r="E937" i="13" s="1"/>
  <c r="E1190" i="13" s="1"/>
  <c r="F682" i="17"/>
  <c r="F935" i="17" s="1"/>
  <c r="F1188" i="17" s="1"/>
  <c r="G707" i="13"/>
  <c r="G960" i="13" s="1"/>
  <c r="G1213" i="13" s="1"/>
  <c r="C707" i="13"/>
  <c r="C960" i="13" s="1"/>
  <c r="C1213" i="13" s="1"/>
  <c r="D629" i="13"/>
  <c r="D882" i="13" s="1"/>
  <c r="D1135" i="13" s="1"/>
  <c r="E639" i="17"/>
  <c r="E892" i="17" s="1"/>
  <c r="E1145" i="17" s="1"/>
  <c r="F613" i="17"/>
  <c r="F866" i="17" s="1"/>
  <c r="F1119" i="17" s="1"/>
  <c r="G620" i="17"/>
  <c r="G873" i="17" s="1"/>
  <c r="G1126" i="17" s="1"/>
  <c r="C620" i="17"/>
  <c r="C873" i="17" s="1"/>
  <c r="C1126" i="17" s="1"/>
  <c r="E544" i="17"/>
  <c r="E797" i="17" s="1"/>
  <c r="E1050" i="17" s="1"/>
  <c r="F665" i="17"/>
  <c r="F918" i="17" s="1"/>
  <c r="F1171" i="17" s="1"/>
  <c r="G616" i="17"/>
  <c r="G869" i="17" s="1"/>
  <c r="C616" i="17"/>
  <c r="C869" i="17" s="1"/>
  <c r="D530" i="17"/>
  <c r="D783" i="17" s="1"/>
  <c r="E654" i="17"/>
  <c r="E907" i="17" s="1"/>
  <c r="E1160" i="17" s="1"/>
  <c r="F577" i="13"/>
  <c r="F830" i="13" s="1"/>
  <c r="F1083" i="13" s="1"/>
  <c r="G612" i="17"/>
  <c r="G865" i="17" s="1"/>
  <c r="G1118" i="17" s="1"/>
  <c r="C612" i="17"/>
  <c r="C865" i="17" s="1"/>
  <c r="C1118" i="17" s="1"/>
  <c r="D588" i="13"/>
  <c r="D841" i="13" s="1"/>
  <c r="D1094" i="13" s="1"/>
  <c r="E730" i="17"/>
  <c r="E983" i="17" s="1"/>
  <c r="E1236" i="17" s="1"/>
  <c r="F596" i="13"/>
  <c r="F849" i="13" s="1"/>
  <c r="F1102" i="13" s="1"/>
  <c r="G552" i="13"/>
  <c r="G805" i="13" s="1"/>
  <c r="G1058" i="13" s="1"/>
  <c r="C552" i="13"/>
  <c r="C805" i="13" s="1"/>
  <c r="C1058" i="13" s="1"/>
  <c r="D572" i="13"/>
  <c r="D825" i="13" s="1"/>
  <c r="D1078" i="13" s="1"/>
  <c r="E679" i="17"/>
  <c r="E932" i="17" s="1"/>
  <c r="E1185" i="17" s="1"/>
  <c r="F584" i="17"/>
  <c r="F837" i="17" s="1"/>
  <c r="F1090" i="17" s="1"/>
  <c r="G537" i="13"/>
  <c r="G790" i="13" s="1"/>
  <c r="G1043" i="13" s="1"/>
  <c r="C537" i="17"/>
  <c r="C790" i="17" s="1"/>
  <c r="C1043" i="17" s="1"/>
  <c r="D721" i="17"/>
  <c r="D974" i="17" s="1"/>
  <c r="D1227" i="17" s="1"/>
  <c r="E524" i="13"/>
  <c r="E777" i="13" s="1"/>
  <c r="E1030" i="13" s="1"/>
  <c r="F89" i="9"/>
  <c r="F120" i="9" s="1"/>
  <c r="F151" i="9" s="1"/>
  <c r="F42" i="10" s="1"/>
  <c r="G600" i="13"/>
  <c r="G853" i="13" s="1"/>
  <c r="G1106" i="13" s="1"/>
  <c r="C600" i="17"/>
  <c r="C853" i="17" s="1"/>
  <c r="C1106" i="17" s="1"/>
  <c r="D697" i="17"/>
  <c r="D950" i="17" s="1"/>
  <c r="D1203" i="17" s="1"/>
  <c r="E585" i="17"/>
  <c r="E838" i="17" s="1"/>
  <c r="E1091" i="17" s="1"/>
  <c r="F95" i="9"/>
  <c r="F126" i="9" s="1"/>
  <c r="F157" i="9" s="1"/>
  <c r="F48" i="10" s="1"/>
  <c r="D647" i="17"/>
  <c r="D900" i="17" s="1"/>
  <c r="D1153" i="17" s="1"/>
  <c r="E660" i="17"/>
  <c r="E913" i="17" s="1"/>
  <c r="E1166" i="17" s="1"/>
  <c r="F593" i="13"/>
  <c r="F846" i="13" s="1"/>
  <c r="F1099" i="13" s="1"/>
  <c r="G606" i="13"/>
  <c r="G859" i="13" s="1"/>
  <c r="G1112" i="13" s="1"/>
  <c r="C606" i="17"/>
  <c r="C859" i="17" s="1"/>
  <c r="C1112" i="17" s="1"/>
  <c r="D559" i="13"/>
  <c r="D812" i="13" s="1"/>
  <c r="D1065" i="13" s="1"/>
  <c r="E542" i="17"/>
  <c r="E795" i="17" s="1"/>
  <c r="E1048" i="17" s="1"/>
  <c r="F604" i="13"/>
  <c r="F857" i="13" s="1"/>
  <c r="F1110" i="13" s="1"/>
  <c r="G696" i="17"/>
  <c r="G949" i="17" s="1"/>
  <c r="G1202" i="17" s="1"/>
  <c r="C696" i="17"/>
  <c r="C949" i="17" s="1"/>
  <c r="C1202" i="17" s="1"/>
  <c r="D683" i="17"/>
  <c r="D936" i="17" s="1"/>
  <c r="D1189" i="17" s="1"/>
  <c r="E541" i="13"/>
  <c r="E794" i="13" s="1"/>
  <c r="E1047" i="13" s="1"/>
  <c r="F763" i="13"/>
  <c r="F1016" i="13" s="1"/>
  <c r="F1269" i="13" s="1"/>
  <c r="F608" i="17"/>
  <c r="F861" i="17" s="1"/>
  <c r="F1114" i="17" s="1"/>
  <c r="C608" i="13"/>
  <c r="C861" i="13" s="1"/>
  <c r="C1114" i="13" s="1"/>
  <c r="D686" i="17"/>
  <c r="D939" i="17" s="1"/>
  <c r="D1192" i="17" s="1"/>
  <c r="E720" i="17"/>
  <c r="E973" i="17" s="1"/>
  <c r="E1226" i="17" s="1"/>
  <c r="F749" i="13"/>
  <c r="F1002" i="13" s="1"/>
  <c r="F1255" i="13" s="1"/>
  <c r="G739" i="17"/>
  <c r="G992" i="17" s="1"/>
  <c r="G1245" i="17" s="1"/>
  <c r="C739" i="17"/>
  <c r="C992" i="17" s="1"/>
  <c r="C1245" i="17" s="1"/>
  <c r="D753" i="13"/>
  <c r="D1006" i="13" s="1"/>
  <c r="D1259" i="13" s="1"/>
  <c r="F762" i="13"/>
  <c r="F1015" i="13" s="1"/>
  <c r="F1268" i="13" s="1"/>
  <c r="G691" i="17"/>
  <c r="G944" i="17" s="1"/>
  <c r="G1197" i="17" s="1"/>
  <c r="C691" i="17"/>
  <c r="C944" i="17" s="1"/>
  <c r="C1197" i="17" s="1"/>
  <c r="D717" i="13"/>
  <c r="D970" i="13" s="1"/>
  <c r="D1223" i="13" s="1"/>
  <c r="E694" i="13"/>
  <c r="E947" i="13" s="1"/>
  <c r="E1200" i="13" s="1"/>
  <c r="F758" i="13"/>
  <c r="F1011" i="13" s="1"/>
  <c r="F1264" i="13" s="1"/>
  <c r="G698" i="13"/>
  <c r="G951" i="13" s="1"/>
  <c r="G1204" i="13" s="1"/>
  <c r="C698" i="13"/>
  <c r="C951" i="13" s="1"/>
  <c r="C1204" i="13" s="1"/>
  <c r="D727" i="17"/>
  <c r="D980" i="17" s="1"/>
  <c r="D1233" i="17" s="1"/>
  <c r="E750" i="13"/>
  <c r="E1003" i="13" s="1"/>
  <c r="F638" i="13"/>
  <c r="F891" i="13" s="1"/>
  <c r="F1144" i="13" s="1"/>
  <c r="F605" i="13"/>
  <c r="F858" i="13" s="1"/>
  <c r="F1111" i="13" s="1"/>
  <c r="C605" i="17"/>
  <c r="C858" i="17" s="1"/>
  <c r="C1111" i="17" s="1"/>
  <c r="D527" i="13"/>
  <c r="D780" i="13" s="1"/>
  <c r="D1033" i="13" s="1"/>
  <c r="E662" i="17"/>
  <c r="E915" i="17" s="1"/>
  <c r="E1168" i="17" s="1"/>
  <c r="F756" i="17"/>
  <c r="F1009" i="17" s="1"/>
  <c r="F718" i="13"/>
  <c r="F971" i="13" s="1"/>
  <c r="F1224" i="13" s="1"/>
  <c r="C718" i="17"/>
  <c r="C971" i="17" s="1"/>
  <c r="C1224" i="17" s="1"/>
  <c r="D653" i="13"/>
  <c r="D906" i="13" s="1"/>
  <c r="D1159" i="13" s="1"/>
  <c r="E687" i="17"/>
  <c r="E940" i="17" s="1"/>
  <c r="E1193" i="17" s="1"/>
  <c r="F574" i="17"/>
  <c r="F827" i="17" s="1"/>
  <c r="F1080" i="17" s="1"/>
  <c r="G667" i="17"/>
  <c r="G920" i="17" s="1"/>
  <c r="G1173" i="17" s="1"/>
  <c r="C667" i="17"/>
  <c r="C920" i="17" s="1"/>
  <c r="C1173" i="17" s="1"/>
  <c r="D733" i="13"/>
  <c r="D986" i="13" s="1"/>
  <c r="D1239" i="13" s="1"/>
  <c r="E646" i="17"/>
  <c r="E899" i="17" s="1"/>
  <c r="E1152" i="17" s="1"/>
  <c r="F547" i="17"/>
  <c r="F800" i="17" s="1"/>
  <c r="F1053" i="17" s="1"/>
  <c r="G519" i="17"/>
  <c r="G772" i="17" s="1"/>
  <c r="G1025" i="17" s="1"/>
  <c r="C519" i="17"/>
  <c r="C772" i="17" s="1"/>
  <c r="C1025" i="17" s="1"/>
  <c r="D595" i="13"/>
  <c r="D848" i="13" s="1"/>
  <c r="D1101" i="13" s="1"/>
  <c r="E643" i="13"/>
  <c r="E896" i="13" s="1"/>
  <c r="E1149" i="13" s="1"/>
  <c r="F635" i="13"/>
  <c r="F888" i="13" s="1"/>
  <c r="F1141" i="13" s="1"/>
  <c r="G614" i="13"/>
  <c r="G867" i="13" s="1"/>
  <c r="G1120" i="13" s="1"/>
  <c r="C614" i="17"/>
  <c r="C867" i="17" s="1"/>
  <c r="C1120" i="17" s="1"/>
  <c r="E658" i="13"/>
  <c r="E911" i="13" s="1"/>
  <c r="E1164" i="13" s="1"/>
  <c r="F729" i="13"/>
  <c r="F982" i="13" s="1"/>
  <c r="F1235" i="13" s="1"/>
  <c r="G678" i="13"/>
  <c r="G931" i="13" s="1"/>
  <c r="G1184" i="13" s="1"/>
  <c r="C678" i="13"/>
  <c r="C931" i="13" s="1"/>
  <c r="C1184" i="13" s="1"/>
  <c r="D591" i="17"/>
  <c r="D844" i="17" s="1"/>
  <c r="D1097" i="17" s="1"/>
  <c r="E625" i="17"/>
  <c r="E878" i="17" s="1"/>
  <c r="E1131" i="17" s="1"/>
  <c r="F761" i="13"/>
  <c r="F1014" i="13" s="1"/>
  <c r="G685" i="17"/>
  <c r="G938" i="17" s="1"/>
  <c r="G1191" i="17" s="1"/>
  <c r="C685" i="13"/>
  <c r="C938" i="13" s="1"/>
  <c r="C1191" i="13" s="1"/>
  <c r="D735" i="17"/>
  <c r="D988" i="17" s="1"/>
  <c r="D1241" i="17" s="1"/>
  <c r="E731" i="13"/>
  <c r="E984" i="13" s="1"/>
  <c r="E1237" i="13" s="1"/>
  <c r="F732" i="17"/>
  <c r="F985" i="17" s="1"/>
  <c r="F1238" i="17" s="1"/>
  <c r="G708" i="17"/>
  <c r="G961" i="17" s="1"/>
  <c r="G1214" i="17" s="1"/>
  <c r="C708" i="17"/>
  <c r="C961" i="17" s="1"/>
  <c r="C1214" i="17" s="1"/>
  <c r="D627" i="17"/>
  <c r="D880" i="17" s="1"/>
  <c r="D1133" i="17" s="1"/>
  <c r="E523" i="17"/>
  <c r="E776" i="17" s="1"/>
  <c r="E1029" i="17" s="1"/>
  <c r="F672" i="13"/>
  <c r="F925" i="13" s="1"/>
  <c r="F1178" i="13" s="1"/>
  <c r="F545" i="13"/>
  <c r="F798" i="13" s="1"/>
  <c r="F1051" i="13" s="1"/>
  <c r="C545" i="13"/>
  <c r="C798" i="13" s="1"/>
  <c r="C1051" i="13" s="1"/>
  <c r="D692" i="17"/>
  <c r="D945" i="17" s="1"/>
  <c r="D1198" i="17" s="1"/>
  <c r="E670" i="13"/>
  <c r="E923" i="13" s="1"/>
  <c r="E1176" i="13" s="1"/>
  <c r="F622" i="13"/>
  <c r="F875" i="13" s="1"/>
  <c r="F1128" i="13" s="1"/>
  <c r="G619" i="13"/>
  <c r="G872" i="13" s="1"/>
  <c r="G1125" i="13" s="1"/>
  <c r="C619" i="17"/>
  <c r="C872" i="17" s="1"/>
  <c r="C1125" i="17" s="1"/>
  <c r="D701" i="13"/>
  <c r="D954" i="13" s="1"/>
  <c r="D1207" i="13" s="1"/>
  <c r="E630" i="17"/>
  <c r="E883" i="17" s="1"/>
  <c r="E1136" i="17" s="1"/>
  <c r="F594" i="17"/>
  <c r="F847" i="17" s="1"/>
  <c r="F1100" i="17" s="1"/>
  <c r="G601" i="13"/>
  <c r="G854" i="13" s="1"/>
  <c r="G1107" i="13" s="1"/>
  <c r="C601" i="17"/>
  <c r="C854" i="17" s="1"/>
  <c r="C1107" i="17" s="1"/>
  <c r="D690" i="13"/>
  <c r="D943" i="13" s="1"/>
  <c r="D1196" i="13" s="1"/>
  <c r="E611" i="13"/>
  <c r="E864" i="13" s="1"/>
  <c r="E1117" i="13" s="1"/>
  <c r="G90" i="9"/>
  <c r="G121" i="9" s="1"/>
  <c r="G152" i="9" s="1"/>
  <c r="G43" i="10" s="1"/>
  <c r="G640" i="13"/>
  <c r="G893" i="13" s="1"/>
  <c r="G1146" i="13" s="1"/>
  <c r="C640" i="17"/>
  <c r="C893" i="17" s="1"/>
  <c r="C1146" i="17" s="1"/>
  <c r="D621" i="13"/>
  <c r="D874" i="13" s="1"/>
  <c r="D1127" i="13" s="1"/>
  <c r="G754" i="13"/>
  <c r="G1007" i="13" s="1"/>
  <c r="G1260" i="13" s="1"/>
  <c r="G745" i="17"/>
  <c r="G998" i="17" s="1"/>
  <c r="G1251" i="17" s="1"/>
  <c r="C745" i="13"/>
  <c r="C998" i="13" s="1"/>
  <c r="C1251" i="13" s="1"/>
  <c r="D534" i="13"/>
  <c r="D787" i="13" s="1"/>
  <c r="D1040" i="13" s="1"/>
  <c r="E714" i="13"/>
  <c r="E967" i="13" s="1"/>
  <c r="E1220" i="13" s="1"/>
  <c r="F655" i="13"/>
  <c r="F908" i="13" s="1"/>
  <c r="F1161" i="13" s="1"/>
  <c r="G760" i="13"/>
  <c r="G1013" i="13" s="1"/>
  <c r="G1266" i="13" s="1"/>
  <c r="C760" i="17"/>
  <c r="C1013" i="17" s="1"/>
  <c r="C1266" i="17" s="1"/>
  <c r="D747" i="13"/>
  <c r="D1000" i="13" s="1"/>
  <c r="D1253" i="13" s="1"/>
  <c r="E568" i="17"/>
  <c r="E821" i="17" s="1"/>
  <c r="E1074" i="17" s="1"/>
  <c r="F553" i="13"/>
  <c r="F806" i="13" s="1"/>
  <c r="F1059" i="13" s="1"/>
  <c r="G623" i="17"/>
  <c r="G876" i="17" s="1"/>
  <c r="G1129" i="17" s="1"/>
  <c r="C623" i="13"/>
  <c r="C876" i="13" s="1"/>
  <c r="C1129" i="13" s="1"/>
  <c r="D728" i="13"/>
  <c r="D981" i="13" s="1"/>
  <c r="D1234" i="13" s="1"/>
  <c r="E699" i="13"/>
  <c r="E952" i="13" s="1"/>
  <c r="E1205" i="13" s="1"/>
  <c r="F573" i="13"/>
  <c r="F826" i="13" s="1"/>
  <c r="F1079" i="13" s="1"/>
  <c r="G724" i="17"/>
  <c r="G977" i="17" s="1"/>
  <c r="G1230" i="17" s="1"/>
  <c r="C724" i="13"/>
  <c r="C977" i="13" s="1"/>
  <c r="C1230" i="13" s="1"/>
  <c r="D715" i="17"/>
  <c r="D968" i="17" s="1"/>
  <c r="D1221" i="17" s="1"/>
  <c r="E579" i="13"/>
  <c r="E832" i="13" s="1"/>
  <c r="E1085" i="13" s="1"/>
  <c r="F634" i="13"/>
  <c r="F887" i="13" s="1"/>
  <c r="F1140" i="13" s="1"/>
  <c r="G744" i="17"/>
  <c r="G997" i="17" s="1"/>
  <c r="G1250" i="17" s="1"/>
  <c r="C744" i="17"/>
  <c r="C997" i="17" s="1"/>
  <c r="C1250" i="17" s="1"/>
  <c r="D648" i="17"/>
  <c r="D901" i="17" s="1"/>
  <c r="D1154" i="17" s="1"/>
  <c r="E561" i="17"/>
  <c r="E814" i="17" s="1"/>
  <c r="E1067" i="17" s="1"/>
  <c r="F618" i="17"/>
  <c r="F871" i="17" s="1"/>
  <c r="F1124" i="17" s="1"/>
  <c r="G581" i="13"/>
  <c r="G834" i="13" s="1"/>
  <c r="G1087" i="13" s="1"/>
  <c r="C581" i="13"/>
  <c r="C834" i="13" s="1"/>
  <c r="C1087" i="13" s="1"/>
  <c r="D645" i="17"/>
  <c r="D898" i="17" s="1"/>
  <c r="D1151" i="17" s="1"/>
  <c r="E711" i="17"/>
  <c r="E964" i="17" s="1"/>
  <c r="E1217" i="17" s="1"/>
  <c r="F570" i="13"/>
  <c r="F823" i="13" s="1"/>
  <c r="F1076" i="13" s="1"/>
  <c r="G702" i="17"/>
  <c r="G955" i="17" s="1"/>
  <c r="G1208" i="17" s="1"/>
  <c r="C702" i="13"/>
  <c r="C955" i="13" s="1"/>
  <c r="C1208" i="13" s="1"/>
  <c r="D709" i="13"/>
  <c r="D962" i="13" s="1"/>
  <c r="D1215" i="13" s="1"/>
  <c r="E564" i="13"/>
  <c r="E817" i="13" s="1"/>
  <c r="E1070" i="13" s="1"/>
  <c r="G82" i="9"/>
  <c r="G113" i="9" s="1"/>
  <c r="G144" i="9" s="1"/>
  <c r="G576" i="17"/>
  <c r="G829" i="17" s="1"/>
  <c r="G1082" i="17" s="1"/>
  <c r="C576" i="13"/>
  <c r="C829" i="13" s="1"/>
  <c r="C1082" i="13" s="1"/>
  <c r="D684" i="17"/>
  <c r="D937" i="17" s="1"/>
  <c r="D1190" i="17" s="1"/>
  <c r="E682" i="13"/>
  <c r="E935" i="13" s="1"/>
  <c r="E1188" i="13" s="1"/>
  <c r="F707" i="13"/>
  <c r="F960" i="13" s="1"/>
  <c r="F1213" i="13" s="1"/>
  <c r="G629" i="13"/>
  <c r="G882" i="13" s="1"/>
  <c r="G1135" i="13" s="1"/>
  <c r="C629" i="13"/>
  <c r="C882" i="13" s="1"/>
  <c r="C1135" i="13" s="1"/>
  <c r="D639" i="13"/>
  <c r="D892" i="13" s="1"/>
  <c r="D1145" i="13" s="1"/>
  <c r="E613" i="17"/>
  <c r="E866" i="17" s="1"/>
  <c r="E1119" i="17" s="1"/>
  <c r="F620" i="13"/>
  <c r="F873" i="13" s="1"/>
  <c r="F1126" i="13" s="1"/>
  <c r="D544" i="13"/>
  <c r="D797" i="13" s="1"/>
  <c r="D1050" i="13" s="1"/>
  <c r="E665" i="13"/>
  <c r="E918" i="13" s="1"/>
  <c r="E1171" i="13" s="1"/>
  <c r="F616" i="17"/>
  <c r="F869" i="17" s="1"/>
  <c r="G530" i="17"/>
  <c r="G783" i="17" s="1"/>
  <c r="C530" i="17"/>
  <c r="C783" i="17" s="1"/>
  <c r="D654" i="17"/>
  <c r="D907" i="17" s="1"/>
  <c r="D1160" i="17" s="1"/>
  <c r="E577" i="17"/>
  <c r="E830" i="17" s="1"/>
  <c r="E1083" i="17" s="1"/>
  <c r="F612" i="17"/>
  <c r="F865" i="17" s="1"/>
  <c r="F1118" i="17" s="1"/>
  <c r="G588" i="17"/>
  <c r="G841" i="17" s="1"/>
  <c r="G1094" i="17" s="1"/>
  <c r="C588" i="17"/>
  <c r="C841" i="17" s="1"/>
  <c r="C1094" i="17" s="1"/>
  <c r="D730" i="13"/>
  <c r="D983" i="13" s="1"/>
  <c r="D1236" i="13" s="1"/>
  <c r="E596" i="17"/>
  <c r="E849" i="17" s="1"/>
  <c r="E1102" i="17" s="1"/>
  <c r="F552" i="13"/>
  <c r="F805" i="13" s="1"/>
  <c r="F1058" i="13" s="1"/>
  <c r="G572" i="13"/>
  <c r="G825" i="13" s="1"/>
  <c r="G1078" i="13" s="1"/>
  <c r="C572" i="17"/>
  <c r="C825" i="17" s="1"/>
  <c r="C1078" i="17" s="1"/>
  <c r="D679" i="17"/>
  <c r="D932" i="17" s="1"/>
  <c r="D1185" i="17" s="1"/>
  <c r="E584" i="13"/>
  <c r="E837" i="13" s="1"/>
  <c r="E1090" i="13" s="1"/>
  <c r="F537" i="17"/>
  <c r="F790" i="17" s="1"/>
  <c r="F1043" i="17" s="1"/>
  <c r="G721" i="17"/>
  <c r="G974" i="17" s="1"/>
  <c r="G1227" i="17" s="1"/>
  <c r="C721" i="13"/>
  <c r="C974" i="13" s="1"/>
  <c r="C1227" i="13" s="1"/>
  <c r="D524" i="17"/>
  <c r="D777" i="17" s="1"/>
  <c r="D1030" i="17" s="1"/>
  <c r="F600" i="17"/>
  <c r="F853" i="17" s="1"/>
  <c r="F1106" i="17" s="1"/>
  <c r="G697" i="17"/>
  <c r="G950" i="17" s="1"/>
  <c r="G1203" i="17" s="1"/>
  <c r="C697" i="13"/>
  <c r="C950" i="13" s="1"/>
  <c r="C1203" i="13" s="1"/>
  <c r="D585" i="13"/>
  <c r="D838" i="13" s="1"/>
  <c r="D1091" i="13" s="1"/>
  <c r="E95" i="9"/>
  <c r="E126" i="9" s="1"/>
  <c r="E157" i="9" s="1"/>
  <c r="E48" i="10" s="1"/>
  <c r="G96" i="9"/>
  <c r="G127" i="9" s="1"/>
  <c r="G158" i="9" s="1"/>
  <c r="G647" i="17"/>
  <c r="G900" i="17" s="1"/>
  <c r="G1153" i="17" s="1"/>
  <c r="C647" i="17"/>
  <c r="C900" i="17" s="1"/>
  <c r="C1153" i="17" s="1"/>
  <c r="D660" i="13"/>
  <c r="D913" i="13" s="1"/>
  <c r="D1166" i="13" s="1"/>
  <c r="E593" i="17"/>
  <c r="E846" i="17" s="1"/>
  <c r="E1099" i="17" s="1"/>
  <c r="F606" i="13"/>
  <c r="F859" i="13" s="1"/>
  <c r="F1112" i="13" s="1"/>
  <c r="G559" i="13"/>
  <c r="G812" i="13" s="1"/>
  <c r="G1065" i="13" s="1"/>
  <c r="C559" i="13"/>
  <c r="C812" i="13" s="1"/>
  <c r="C1065" i="13" s="1"/>
  <c r="D542" i="17"/>
  <c r="D795" i="17" s="1"/>
  <c r="D1048" i="17" s="1"/>
  <c r="E604" i="17"/>
  <c r="E857" i="17" s="1"/>
  <c r="E1110" i="17" s="1"/>
  <c r="F696" i="17"/>
  <c r="F949" i="17" s="1"/>
  <c r="F1202" i="17" s="1"/>
  <c r="G683" i="17"/>
  <c r="G936" i="17" s="1"/>
  <c r="G1189" i="17" s="1"/>
  <c r="C683" i="17"/>
  <c r="C936" i="17" s="1"/>
  <c r="C1189" i="17" s="1"/>
  <c r="D541" i="13"/>
  <c r="D794" i="13" s="1"/>
  <c r="D1047" i="13" s="1"/>
  <c r="E763" i="13"/>
  <c r="E1016" i="13" s="1"/>
  <c r="E1269" i="13" s="1"/>
  <c r="G608" i="17"/>
  <c r="G861" i="17" s="1"/>
  <c r="G1114" i="17" s="1"/>
  <c r="G686" i="17"/>
  <c r="G939" i="17" s="1"/>
  <c r="G1192" i="17" s="1"/>
  <c r="C686" i="17"/>
  <c r="C939" i="17" s="1"/>
  <c r="C1192" i="17" s="1"/>
  <c r="D720" i="17"/>
  <c r="D973" i="17" s="1"/>
  <c r="D1226" i="17" s="1"/>
  <c r="E749" i="13"/>
  <c r="E1002" i="13" s="1"/>
  <c r="E1255" i="13" s="1"/>
  <c r="F739" i="13"/>
  <c r="F992" i="13" s="1"/>
  <c r="F1245" i="13" s="1"/>
  <c r="G753" i="13"/>
  <c r="G1006" i="13" s="1"/>
  <c r="G1259" i="13" s="1"/>
  <c r="C753" i="17"/>
  <c r="C1006" i="17" s="1"/>
  <c r="C1259" i="17" s="1"/>
  <c r="E762" i="13"/>
  <c r="E1015" i="13" s="1"/>
  <c r="E1268" i="13" s="1"/>
  <c r="F691" i="13"/>
  <c r="F944" i="13" s="1"/>
  <c r="F1197" i="13" s="1"/>
  <c r="G717" i="17"/>
  <c r="G970" i="17" s="1"/>
  <c r="G1223" i="17" s="1"/>
  <c r="C717" i="17"/>
  <c r="C970" i="17" s="1"/>
  <c r="C1223" i="17" s="1"/>
  <c r="D694" i="17"/>
  <c r="D947" i="17" s="1"/>
  <c r="D1200" i="17" s="1"/>
  <c r="E758" i="17"/>
  <c r="E1011" i="17" s="1"/>
  <c r="E1264" i="17" s="1"/>
  <c r="F698" i="13"/>
  <c r="F951" i="13" s="1"/>
  <c r="F1204" i="13" s="1"/>
  <c r="G727" i="17"/>
  <c r="G980" i="17" s="1"/>
  <c r="G1233" i="17" s="1"/>
  <c r="C727" i="13"/>
  <c r="C980" i="13" s="1"/>
  <c r="C1233" i="13" s="1"/>
  <c r="D750" i="17"/>
  <c r="D1003" i="17" s="1"/>
  <c r="D1256" i="17" s="1"/>
  <c r="E638" i="17"/>
  <c r="E891" i="17" s="1"/>
  <c r="E1144" i="17" s="1"/>
  <c r="G605" i="17"/>
  <c r="G858" i="17" s="1"/>
  <c r="G1111" i="17" s="1"/>
  <c r="G527" i="13"/>
  <c r="G780" i="13" s="1"/>
  <c r="G1033" i="13" s="1"/>
  <c r="C527" i="17"/>
  <c r="C780" i="17" s="1"/>
  <c r="C1033" i="17" s="1"/>
  <c r="D662" i="17"/>
  <c r="D915" i="17" s="1"/>
  <c r="D1168" i="17" s="1"/>
  <c r="E756" i="13"/>
  <c r="E1009" i="13" s="1"/>
  <c r="G718" i="13"/>
  <c r="G971" i="13" s="1"/>
  <c r="G1224" i="13" s="1"/>
  <c r="G653" i="13"/>
  <c r="G906" i="13" s="1"/>
  <c r="G1159" i="13" s="1"/>
  <c r="C653" i="17"/>
  <c r="C906" i="17" s="1"/>
  <c r="C1159" i="17" s="1"/>
  <c r="D687" i="13"/>
  <c r="D940" i="13" s="1"/>
  <c r="D1193" i="13" s="1"/>
  <c r="E574" i="13"/>
  <c r="E827" i="13" s="1"/>
  <c r="E1080" i="13" s="1"/>
  <c r="F667" i="13"/>
  <c r="F920" i="13" s="1"/>
  <c r="F1173" i="13" s="1"/>
  <c r="G733" i="17"/>
  <c r="G986" i="17" s="1"/>
  <c r="G1239" i="17" s="1"/>
  <c r="C733" i="13"/>
  <c r="C986" i="13" s="1"/>
  <c r="C1239" i="13" s="1"/>
  <c r="D646" i="17"/>
  <c r="D899" i="17" s="1"/>
  <c r="D1152" i="17" s="1"/>
  <c r="E547" i="17"/>
  <c r="E800" i="17" s="1"/>
  <c r="E1053" i="17" s="1"/>
  <c r="F519" i="17"/>
  <c r="F772" i="17" s="1"/>
  <c r="F1025" i="17" s="1"/>
  <c r="G595" i="13"/>
  <c r="G848" i="13" s="1"/>
  <c r="G1101" i="13" s="1"/>
  <c r="C595" i="17"/>
  <c r="C848" i="17" s="1"/>
  <c r="C1101" i="17" s="1"/>
  <c r="D643" i="17"/>
  <c r="D896" i="17" s="1"/>
  <c r="D1149" i="17" s="1"/>
  <c r="E635" i="13"/>
  <c r="E888" i="13" s="1"/>
  <c r="E1141" i="13" s="1"/>
  <c r="G614" i="17"/>
  <c r="G867" i="17" s="1"/>
  <c r="G1120" i="17" s="1"/>
  <c r="G97" i="9"/>
  <c r="G128" i="9" s="1"/>
  <c r="G159" i="9" s="1"/>
  <c r="C97" i="9"/>
  <c r="C128" i="9" s="1"/>
  <c r="C159" i="9" s="1"/>
  <c r="D658" i="13"/>
  <c r="D911" i="13" s="1"/>
  <c r="D1164" i="13" s="1"/>
  <c r="E729" i="17"/>
  <c r="E982" i="17" s="1"/>
  <c r="E1235" i="17" s="1"/>
  <c r="F678" i="13"/>
  <c r="F931" i="13" s="1"/>
  <c r="F1184" i="13" s="1"/>
  <c r="F591" i="17"/>
  <c r="F844" i="17" s="1"/>
  <c r="F1097" i="17" s="1"/>
  <c r="C591" i="17"/>
  <c r="C844" i="17" s="1"/>
  <c r="C1097" i="17" s="1"/>
  <c r="D625" i="17"/>
  <c r="D878" i="17" s="1"/>
  <c r="D1131" i="17" s="1"/>
  <c r="E761" i="13"/>
  <c r="E1014" i="13" s="1"/>
  <c r="F685" i="17"/>
  <c r="F938" i="17" s="1"/>
  <c r="F1191" i="17" s="1"/>
  <c r="G735" i="17"/>
  <c r="G988" i="17" s="1"/>
  <c r="G1241" i="17" s="1"/>
  <c r="C735" i="17"/>
  <c r="C988" i="17" s="1"/>
  <c r="C1241" i="17" s="1"/>
  <c r="D731" i="13"/>
  <c r="D984" i="13" s="1"/>
  <c r="D1237" i="13" s="1"/>
  <c r="E732" i="13"/>
  <c r="E985" i="13" s="1"/>
  <c r="E1238" i="13" s="1"/>
  <c r="F708" i="17"/>
  <c r="F961" i="17" s="1"/>
  <c r="F1214" i="17" s="1"/>
  <c r="F627" i="13"/>
  <c r="F880" i="13" s="1"/>
  <c r="F1133" i="13" s="1"/>
  <c r="C627" i="13"/>
  <c r="C880" i="13" s="1"/>
  <c r="C1133" i="13" s="1"/>
  <c r="D523" i="13"/>
  <c r="D776" i="13" s="1"/>
  <c r="D1029" i="13" s="1"/>
  <c r="E672" i="13"/>
  <c r="E925" i="13" s="1"/>
  <c r="E1178" i="13" s="1"/>
  <c r="G545" i="17"/>
  <c r="G798" i="17" s="1"/>
  <c r="G1051" i="17" s="1"/>
  <c r="G692" i="13"/>
  <c r="G945" i="13" s="1"/>
  <c r="G1198" i="13" s="1"/>
  <c r="C692" i="17"/>
  <c r="C945" i="17" s="1"/>
  <c r="C1198" i="17" s="1"/>
  <c r="D670" i="17"/>
  <c r="D923" i="17" s="1"/>
  <c r="D1176" i="17" s="1"/>
  <c r="E622" i="17"/>
  <c r="E875" i="17" s="1"/>
  <c r="E1128" i="17" s="1"/>
  <c r="F619" i="13"/>
  <c r="F872" i="13" s="1"/>
  <c r="F1125" i="13" s="1"/>
  <c r="G701" i="13"/>
  <c r="G954" i="13" s="1"/>
  <c r="G1207" i="13" s="1"/>
  <c r="C701" i="17"/>
  <c r="C954" i="17" s="1"/>
  <c r="C1207" i="17" s="1"/>
  <c r="D630" i="17"/>
  <c r="D883" i="17" s="1"/>
  <c r="D1136" i="17" s="1"/>
  <c r="E594" i="13"/>
  <c r="E847" i="13" s="1"/>
  <c r="E1100" i="13" s="1"/>
  <c r="F601" i="13"/>
  <c r="F854" i="13" s="1"/>
  <c r="F1107" i="13" s="1"/>
  <c r="G690" i="13"/>
  <c r="G943" i="13" s="1"/>
  <c r="G1196" i="13" s="1"/>
  <c r="C690" i="17"/>
  <c r="C943" i="17" s="1"/>
  <c r="C1196" i="17" s="1"/>
  <c r="D611" i="13"/>
  <c r="D864" i="13" s="1"/>
  <c r="D1117" i="13" s="1"/>
  <c r="E90" i="9"/>
  <c r="E121" i="9" s="1"/>
  <c r="E152" i="9" s="1"/>
  <c r="E43" i="10" s="1"/>
  <c r="F640" i="13"/>
  <c r="F893" i="13" s="1"/>
  <c r="F1146" i="13" s="1"/>
  <c r="G621" i="17"/>
  <c r="G874" i="17" s="1"/>
  <c r="G1127" i="17" s="1"/>
  <c r="C621" i="13"/>
  <c r="C874" i="13" s="1"/>
  <c r="C1127" i="13" s="1"/>
  <c r="G610" i="17"/>
  <c r="G863" i="17" s="1"/>
  <c r="G1116" i="17" s="1"/>
  <c r="C610" i="17"/>
  <c r="C863" i="17" s="1"/>
  <c r="C1116" i="17" s="1"/>
  <c r="D589" i="13"/>
  <c r="D842" i="13" s="1"/>
  <c r="E522" i="13"/>
  <c r="E775" i="13" s="1"/>
  <c r="E1028" i="13" s="1"/>
  <c r="F754" i="17"/>
  <c r="F1007" i="17" s="1"/>
  <c r="F1260" i="17" s="1"/>
  <c r="F745" i="13"/>
  <c r="F998" i="13" s="1"/>
  <c r="F1251" i="13" s="1"/>
  <c r="C745" i="17"/>
  <c r="C998" i="17" s="1"/>
  <c r="C1251" i="17" s="1"/>
  <c r="D534" i="17"/>
  <c r="D787" i="17" s="1"/>
  <c r="D1040" i="17" s="1"/>
  <c r="E714" i="17"/>
  <c r="E967" i="17" s="1"/>
  <c r="E1220" i="17" s="1"/>
  <c r="F655" i="17"/>
  <c r="F908" i="17" s="1"/>
  <c r="F1161" i="17" s="1"/>
  <c r="G760" i="17"/>
  <c r="G1013" i="17" s="1"/>
  <c r="G1266" i="17" s="1"/>
  <c r="C760" i="13"/>
  <c r="C1013" i="13" s="1"/>
  <c r="C1266" i="13" s="1"/>
  <c r="D747" i="17"/>
  <c r="D1000" i="17" s="1"/>
  <c r="D1253" i="17" s="1"/>
  <c r="E568" i="13"/>
  <c r="E821" i="13" s="1"/>
  <c r="E1074" i="13" s="1"/>
  <c r="F553" i="17"/>
  <c r="F806" i="17" s="1"/>
  <c r="F1059" i="17" s="1"/>
  <c r="G623" i="13"/>
  <c r="G876" i="13" s="1"/>
  <c r="G1129" i="13" s="1"/>
  <c r="C623" i="17"/>
  <c r="C876" i="17" s="1"/>
  <c r="C1129" i="17" s="1"/>
  <c r="D728" i="17"/>
  <c r="D981" i="17" s="1"/>
  <c r="D1234" i="17" s="1"/>
  <c r="E699" i="17"/>
  <c r="E952" i="17" s="1"/>
  <c r="E1205" i="17" s="1"/>
  <c r="F573" i="17"/>
  <c r="F826" i="17" s="1"/>
  <c r="F1079" i="17" s="1"/>
  <c r="G724" i="13"/>
  <c r="G977" i="13" s="1"/>
  <c r="G1230" i="13" s="1"/>
  <c r="C724" i="17"/>
  <c r="C977" i="17" s="1"/>
  <c r="C1230" i="17" s="1"/>
  <c r="D715" i="13"/>
  <c r="D968" i="13" s="1"/>
  <c r="D1221" i="13" s="1"/>
  <c r="E579" i="17"/>
  <c r="E832" i="17" s="1"/>
  <c r="E1085" i="17" s="1"/>
  <c r="F634" i="17"/>
  <c r="F887" i="17" s="1"/>
  <c r="F1140" i="17" s="1"/>
  <c r="G744" i="13"/>
  <c r="G997" i="13" s="1"/>
  <c r="G1250" i="13" s="1"/>
  <c r="C744" i="13"/>
  <c r="C997" i="13" s="1"/>
  <c r="C1250" i="13" s="1"/>
  <c r="D648" i="13"/>
  <c r="D901" i="13" s="1"/>
  <c r="D1154" i="13" s="1"/>
  <c r="E561" i="13"/>
  <c r="E814" i="13" s="1"/>
  <c r="E1067" i="13" s="1"/>
  <c r="F618" i="13"/>
  <c r="F871" i="13" s="1"/>
  <c r="F1124" i="13" s="1"/>
  <c r="G581" i="17"/>
  <c r="G834" i="17" s="1"/>
  <c r="G1087" i="17" s="1"/>
  <c r="C581" i="17"/>
  <c r="C834" i="17" s="1"/>
  <c r="C1087" i="17" s="1"/>
  <c r="D645" i="13"/>
  <c r="D898" i="13" s="1"/>
  <c r="D1151" i="13" s="1"/>
  <c r="E711" i="13"/>
  <c r="E964" i="13" s="1"/>
  <c r="E1217" i="13" s="1"/>
  <c r="F570" i="17"/>
  <c r="F823" i="17" s="1"/>
  <c r="F1076" i="17" s="1"/>
  <c r="G702" i="13"/>
  <c r="G955" i="13" s="1"/>
  <c r="G1208" i="13" s="1"/>
  <c r="C702" i="17"/>
  <c r="C955" i="17" s="1"/>
  <c r="C1208" i="17" s="1"/>
  <c r="D709" i="17"/>
  <c r="D962" i="17" s="1"/>
  <c r="D1215" i="17" s="1"/>
  <c r="E564" i="17"/>
  <c r="E817" i="17" s="1"/>
  <c r="E1070" i="17" s="1"/>
  <c r="F576" i="17"/>
  <c r="F829" i="17" s="1"/>
  <c r="F1082" i="17" s="1"/>
  <c r="C576" i="17"/>
  <c r="C829" i="17" s="1"/>
  <c r="C1082" i="17" s="1"/>
  <c r="D684" i="13"/>
  <c r="D937" i="13" s="1"/>
  <c r="D1190" i="13" s="1"/>
  <c r="E682" i="17"/>
  <c r="E935" i="17" s="1"/>
  <c r="E1188" i="17" s="1"/>
  <c r="F707" i="17"/>
  <c r="F960" i="17" s="1"/>
  <c r="F1213" i="17" s="1"/>
  <c r="G629" i="17"/>
  <c r="G882" i="17" s="1"/>
  <c r="G1135" i="17" s="1"/>
  <c r="C629" i="17"/>
  <c r="C882" i="17" s="1"/>
  <c r="C1135" i="17" s="1"/>
  <c r="D639" i="17"/>
  <c r="D892" i="17" s="1"/>
  <c r="D1145" i="17" s="1"/>
  <c r="E613" i="13"/>
  <c r="E866" i="13" s="1"/>
  <c r="E1119" i="13" s="1"/>
  <c r="F620" i="17"/>
  <c r="F873" i="17" s="1"/>
  <c r="F1126" i="17" s="1"/>
  <c r="F93" i="9"/>
  <c r="F124" i="9" s="1"/>
  <c r="F155" i="9" s="1"/>
  <c r="F46" i="10" s="1"/>
  <c r="C93" i="9"/>
  <c r="C124" i="9" s="1"/>
  <c r="D544" i="17"/>
  <c r="D797" i="17" s="1"/>
  <c r="D1050" i="17" s="1"/>
  <c r="E665" i="17"/>
  <c r="E918" i="17" s="1"/>
  <c r="E1171" i="17" s="1"/>
  <c r="F616" i="13"/>
  <c r="F869" i="13" s="1"/>
  <c r="G530" i="13"/>
  <c r="G783" i="13" s="1"/>
  <c r="C530" i="13"/>
  <c r="C783" i="13" s="1"/>
  <c r="D654" i="13"/>
  <c r="D907" i="13" s="1"/>
  <c r="D1160" i="13" s="1"/>
  <c r="E577" i="13"/>
  <c r="E830" i="13" s="1"/>
  <c r="E1083" i="13" s="1"/>
  <c r="F612" i="13"/>
  <c r="F865" i="13" s="1"/>
  <c r="F1118" i="13" s="1"/>
  <c r="G588" i="13"/>
  <c r="G841" i="13" s="1"/>
  <c r="G1094" i="13" s="1"/>
  <c r="C588" i="13"/>
  <c r="C841" i="13" s="1"/>
  <c r="C1094" i="13" s="1"/>
  <c r="D730" i="17"/>
  <c r="D983" i="17" s="1"/>
  <c r="D1236" i="17" s="1"/>
  <c r="E596" i="13"/>
  <c r="E849" i="13" s="1"/>
  <c r="E1102" i="13" s="1"/>
  <c r="F552" i="17"/>
  <c r="F805" i="17" s="1"/>
  <c r="F1058" i="17" s="1"/>
  <c r="G572" i="17"/>
  <c r="G825" i="17" s="1"/>
  <c r="G1078" i="17" s="1"/>
  <c r="C572" i="13"/>
  <c r="C825" i="13" s="1"/>
  <c r="C1078" i="13" s="1"/>
  <c r="D679" i="13"/>
  <c r="D932" i="13" s="1"/>
  <c r="D1185" i="13" s="1"/>
  <c r="E584" i="17"/>
  <c r="E837" i="17" s="1"/>
  <c r="E1090" i="17" s="1"/>
  <c r="F537" i="13"/>
  <c r="F790" i="13" s="1"/>
  <c r="F1043" i="13" s="1"/>
  <c r="G721" i="13"/>
  <c r="G974" i="13" s="1"/>
  <c r="G1227" i="13" s="1"/>
  <c r="C721" i="17"/>
  <c r="C974" i="17" s="1"/>
  <c r="C1227" i="17" s="1"/>
  <c r="D524" i="13"/>
  <c r="D777" i="13" s="1"/>
  <c r="D1030" i="13" s="1"/>
  <c r="E89" i="9"/>
  <c r="E120" i="9" s="1"/>
  <c r="E151" i="9" s="1"/>
  <c r="E42" i="10" s="1"/>
  <c r="F600" i="13"/>
  <c r="F853" i="13" s="1"/>
  <c r="F1106" i="13" s="1"/>
  <c r="G697" i="13"/>
  <c r="G950" i="13" s="1"/>
  <c r="G1203" i="13" s="1"/>
  <c r="C697" i="17"/>
  <c r="C950" i="17" s="1"/>
  <c r="C1203" i="17" s="1"/>
  <c r="D585" i="17"/>
  <c r="D838" i="17" s="1"/>
  <c r="D1091" i="17" s="1"/>
  <c r="G647" i="13"/>
  <c r="G900" i="13" s="1"/>
  <c r="G1153" i="13" s="1"/>
  <c r="C647" i="13"/>
  <c r="C900" i="13" s="1"/>
  <c r="C1153" i="13" s="1"/>
  <c r="D660" i="17"/>
  <c r="D913" i="17" s="1"/>
  <c r="D1166" i="17" s="1"/>
  <c r="E593" i="13"/>
  <c r="E846" i="13" s="1"/>
  <c r="E1099" i="13" s="1"/>
  <c r="F606" i="17"/>
  <c r="F859" i="17" s="1"/>
  <c r="F1112" i="17" s="1"/>
  <c r="G559" i="17"/>
  <c r="G812" i="17" s="1"/>
  <c r="G1065" i="17" s="1"/>
  <c r="C559" i="17"/>
  <c r="C812" i="17" s="1"/>
  <c r="C1065" i="17" s="1"/>
  <c r="D542" i="13"/>
  <c r="D795" i="13" s="1"/>
  <c r="D1048" i="13" s="1"/>
  <c r="E604" i="13"/>
  <c r="E857" i="13" s="1"/>
  <c r="E1110" i="13" s="1"/>
  <c r="F696" i="13"/>
  <c r="F949" i="13" s="1"/>
  <c r="F1202" i="13" s="1"/>
  <c r="G683" i="13"/>
  <c r="G936" i="13" s="1"/>
  <c r="G1189" i="13" s="1"/>
  <c r="C683" i="13"/>
  <c r="C936" i="13" s="1"/>
  <c r="C1189" i="13" s="1"/>
  <c r="D541" i="17"/>
  <c r="D794" i="17" s="1"/>
  <c r="D1047" i="17" s="1"/>
  <c r="E763" i="17"/>
  <c r="E1016" i="17" s="1"/>
  <c r="E1269" i="17" s="1"/>
  <c r="F608" i="13"/>
  <c r="F861" i="13" s="1"/>
  <c r="F1114" i="13" s="1"/>
  <c r="F686" i="17"/>
  <c r="F939" i="17" s="1"/>
  <c r="F1192" i="17" s="1"/>
  <c r="C686" i="13"/>
  <c r="C939" i="13" s="1"/>
  <c r="C1192" i="13" s="1"/>
  <c r="D720" i="13"/>
  <c r="D973" i="13" s="1"/>
  <c r="D1226" i="13" s="1"/>
  <c r="E749" i="17"/>
  <c r="E1002" i="17" s="1"/>
  <c r="E1255" i="17" s="1"/>
  <c r="F739" i="17"/>
  <c r="F992" i="17" s="1"/>
  <c r="F1245" i="17" s="1"/>
  <c r="G753" i="17"/>
  <c r="G1006" i="17" s="1"/>
  <c r="G1259" i="17" s="1"/>
  <c r="C753" i="13"/>
  <c r="C1006" i="13" s="1"/>
  <c r="C1259" i="13" s="1"/>
  <c r="D80" i="9"/>
  <c r="D111" i="9" s="1"/>
  <c r="E762" i="17"/>
  <c r="E1015" i="17" s="1"/>
  <c r="E1268" i="17" s="1"/>
  <c r="F691" i="17"/>
  <c r="F944" i="17" s="1"/>
  <c r="F1197" i="17" s="1"/>
  <c r="G717" i="13"/>
  <c r="G970" i="13" s="1"/>
  <c r="G1223" i="13" s="1"/>
  <c r="C717" i="13"/>
  <c r="C970" i="13" s="1"/>
  <c r="C1223" i="13" s="1"/>
  <c r="D694" i="13"/>
  <c r="D947" i="13" s="1"/>
  <c r="D1200" i="13" s="1"/>
  <c r="E758" i="13"/>
  <c r="E1011" i="13" s="1"/>
  <c r="E1264" i="13" s="1"/>
  <c r="F698" i="17"/>
  <c r="F951" i="17" s="1"/>
  <c r="F1204" i="17" s="1"/>
  <c r="G727" i="13"/>
  <c r="G980" i="13" s="1"/>
  <c r="G1233" i="13" s="1"/>
  <c r="C727" i="17"/>
  <c r="C980" i="17" s="1"/>
  <c r="C1233" i="17" s="1"/>
  <c r="D750" i="13"/>
  <c r="D1003" i="13" s="1"/>
  <c r="E638" i="13"/>
  <c r="E891" i="13" s="1"/>
  <c r="E1144" i="13" s="1"/>
  <c r="F605" i="17"/>
  <c r="F858" i="17" s="1"/>
  <c r="F1111" i="17" s="1"/>
  <c r="G527" i="17"/>
  <c r="G780" i="17" s="1"/>
  <c r="G1033" i="17" s="1"/>
  <c r="C527" i="13"/>
  <c r="C780" i="13" s="1"/>
  <c r="C1033" i="13" s="1"/>
  <c r="D662" i="13"/>
  <c r="D915" i="13" s="1"/>
  <c r="D1168" i="13" s="1"/>
  <c r="E756" i="17"/>
  <c r="E1009" i="17" s="1"/>
  <c r="F718" i="17"/>
  <c r="F971" i="17" s="1"/>
  <c r="F1224" i="17" s="1"/>
  <c r="F653" i="13"/>
  <c r="F906" i="13" s="1"/>
  <c r="F1159" i="13" s="1"/>
  <c r="C653" i="13"/>
  <c r="C906" i="13" s="1"/>
  <c r="C1159" i="13" s="1"/>
  <c r="D687" i="17"/>
  <c r="D940" i="17" s="1"/>
  <c r="D1193" i="17" s="1"/>
  <c r="E574" i="17"/>
  <c r="E827" i="17" s="1"/>
  <c r="E1080" i="17" s="1"/>
  <c r="F667" i="17"/>
  <c r="F920" i="17" s="1"/>
  <c r="F1173" i="17" s="1"/>
  <c r="G733" i="13"/>
  <c r="G986" i="13" s="1"/>
  <c r="G1239" i="13" s="1"/>
  <c r="C733" i="17"/>
  <c r="C986" i="17" s="1"/>
  <c r="C1239" i="17" s="1"/>
  <c r="D646" i="13"/>
  <c r="D899" i="13" s="1"/>
  <c r="D1152" i="13" s="1"/>
  <c r="E547" i="13"/>
  <c r="E800" i="13" s="1"/>
  <c r="E1053" i="13" s="1"/>
  <c r="F519" i="13"/>
  <c r="F772" i="13" s="1"/>
  <c r="F1025" i="13" s="1"/>
  <c r="G595" i="17"/>
  <c r="G848" i="17" s="1"/>
  <c r="G1101" i="17" s="1"/>
  <c r="C595" i="13"/>
  <c r="C848" i="13" s="1"/>
  <c r="C1101" i="13" s="1"/>
  <c r="D643" i="13"/>
  <c r="D896" i="13" s="1"/>
  <c r="D1149" i="13" s="1"/>
  <c r="E635" i="17"/>
  <c r="E888" i="17" s="1"/>
  <c r="E1141" i="17" s="1"/>
  <c r="F614" i="17"/>
  <c r="F867" i="17" s="1"/>
  <c r="F1120" i="17" s="1"/>
  <c r="F97" i="9"/>
  <c r="F128" i="9" s="1"/>
  <c r="F159" i="9" s="1"/>
  <c r="D658" i="17"/>
  <c r="D911" i="17" s="1"/>
  <c r="D1164" i="17" s="1"/>
  <c r="E729" i="13"/>
  <c r="E982" i="13" s="1"/>
  <c r="E1235" i="13" s="1"/>
  <c r="F678" i="17"/>
  <c r="F931" i="17" s="1"/>
  <c r="F1184" i="17" s="1"/>
  <c r="G591" i="13"/>
  <c r="G844" i="13" s="1"/>
  <c r="G1097" i="13" s="1"/>
  <c r="C591" i="13"/>
  <c r="C844" i="13" s="1"/>
  <c r="C1097" i="13" s="1"/>
  <c r="D625" i="13"/>
  <c r="D878" i="13" s="1"/>
  <c r="D1131" i="13" s="1"/>
  <c r="E761" i="17"/>
  <c r="E1014" i="17" s="1"/>
  <c r="E1267" i="17" s="1"/>
  <c r="F685" i="13"/>
  <c r="F938" i="13" s="1"/>
  <c r="F1191" i="13" s="1"/>
  <c r="F735" i="17"/>
  <c r="F988" i="17" s="1"/>
  <c r="F1241" i="17" s="1"/>
  <c r="C735" i="13"/>
  <c r="C988" i="13" s="1"/>
  <c r="C1241" i="13" s="1"/>
  <c r="D731" i="17"/>
  <c r="D984" i="17" s="1"/>
  <c r="D1237" i="17" s="1"/>
  <c r="E732" i="17"/>
  <c r="E985" i="17" s="1"/>
  <c r="E1238" i="17" s="1"/>
  <c r="F708" i="13"/>
  <c r="F961" i="13" s="1"/>
  <c r="F1214" i="13" s="1"/>
  <c r="G627" i="13"/>
  <c r="G880" i="13" s="1"/>
  <c r="G1133" i="13" s="1"/>
  <c r="C627" i="17"/>
  <c r="C880" i="17" s="1"/>
  <c r="C1133" i="17" s="1"/>
  <c r="D523" i="17"/>
  <c r="D776" i="17" s="1"/>
  <c r="D1029" i="17" s="1"/>
  <c r="E672" i="17"/>
  <c r="E925" i="17" s="1"/>
  <c r="E1178" i="17" s="1"/>
  <c r="F545" i="17"/>
  <c r="F798" i="17" s="1"/>
  <c r="F1051" i="17" s="1"/>
  <c r="G692" i="17"/>
  <c r="G945" i="17" s="1"/>
  <c r="G1198" i="17" s="1"/>
  <c r="C692" i="13"/>
  <c r="C945" i="13" s="1"/>
  <c r="C1198" i="13" s="1"/>
  <c r="D670" i="13"/>
  <c r="D923" i="13" s="1"/>
  <c r="D1176" i="13" s="1"/>
  <c r="E622" i="13"/>
  <c r="E875" i="13" s="1"/>
  <c r="E1128" i="13" s="1"/>
  <c r="F619" i="17"/>
  <c r="F872" i="17" s="1"/>
  <c r="F1125" i="17" s="1"/>
  <c r="G701" i="17"/>
  <c r="G954" i="17" s="1"/>
  <c r="G1207" i="17" s="1"/>
  <c r="C701" i="13"/>
  <c r="C954" i="13" s="1"/>
  <c r="C1207" i="13" s="1"/>
  <c r="D630" i="13"/>
  <c r="D883" i="13" s="1"/>
  <c r="D1136" i="13" s="1"/>
  <c r="E594" i="17"/>
  <c r="E847" i="17" s="1"/>
  <c r="E1100" i="17" s="1"/>
  <c r="F601" i="17"/>
  <c r="F854" i="17" s="1"/>
  <c r="F1107" i="17" s="1"/>
  <c r="G690" i="17"/>
  <c r="G943" i="17" s="1"/>
  <c r="G1196" i="17" s="1"/>
  <c r="C690" i="13"/>
  <c r="C943" i="13" s="1"/>
  <c r="C1196" i="13" s="1"/>
  <c r="D611" i="17"/>
  <c r="D864" i="17" s="1"/>
  <c r="D1117" i="17" s="1"/>
  <c r="F640" i="17"/>
  <c r="F893" i="17" s="1"/>
  <c r="F1146" i="17" s="1"/>
  <c r="G621" i="13"/>
  <c r="G874" i="13" s="1"/>
  <c r="G1127" i="13" s="1"/>
  <c r="C621" i="17"/>
  <c r="C874" i="17" s="1"/>
  <c r="C1127" i="17" s="1"/>
  <c r="G28" i="18" l="1"/>
  <c r="G65" i="10"/>
  <c r="G43" i="12" s="1"/>
  <c r="E38" i="10"/>
  <c r="E142" i="9"/>
  <c r="D36" i="10"/>
  <c r="D138" i="9"/>
  <c r="G40" i="15"/>
  <c r="G28" i="16" s="1"/>
  <c r="G1262" i="17"/>
  <c r="G38" i="10"/>
  <c r="G142" i="9"/>
  <c r="G31" i="18"/>
  <c r="G68" i="10"/>
  <c r="G46" i="12" s="1"/>
  <c r="G25" i="15"/>
  <c r="G37" i="15" s="1"/>
  <c r="G25" i="16" s="1"/>
  <c r="G1256" i="13"/>
  <c r="C25" i="18"/>
  <c r="C62" i="10"/>
  <c r="C40" i="12" s="1"/>
  <c r="F25" i="18"/>
  <c r="F62" i="10"/>
  <c r="F40" i="12" s="1"/>
  <c r="D62" i="10"/>
  <c r="D40" i="12" s="1"/>
  <c r="D25" i="18"/>
  <c r="D13" i="18"/>
  <c r="D57" i="10"/>
  <c r="D35" i="12" s="1"/>
  <c r="E26" i="15"/>
  <c r="E38" i="15" s="1"/>
  <c r="E26" i="16" s="1"/>
  <c r="E1263" i="13"/>
  <c r="F1265" i="13"/>
  <c r="F27" i="15"/>
  <c r="F39" i="15" s="1"/>
  <c r="F27" i="16" s="1"/>
  <c r="G765" i="13"/>
  <c r="G771" i="13"/>
  <c r="F39" i="10"/>
  <c r="F49" i="10"/>
  <c r="G32" i="18"/>
  <c r="G69" i="10"/>
  <c r="G47" i="12" s="1"/>
  <c r="F1267" i="13"/>
  <c r="F29" i="15"/>
  <c r="F41" i="15" s="1"/>
  <c r="F29" i="16" s="1"/>
  <c r="F40" i="15"/>
  <c r="F28" i="16" s="1"/>
  <c r="F1262" i="17"/>
  <c r="E68" i="10"/>
  <c r="E46" i="12" s="1"/>
  <c r="E31" i="18"/>
  <c r="D1267" i="13"/>
  <c r="D29" i="15"/>
  <c r="D41" i="15" s="1"/>
  <c r="D29" i="16" s="1"/>
  <c r="D1262" i="17"/>
  <c r="D40" i="15"/>
  <c r="D28" i="16" s="1"/>
  <c r="D1265" i="13"/>
  <c r="D27" i="15"/>
  <c r="D39" i="15" s="1"/>
  <c r="D27" i="16" s="1"/>
  <c r="G63" i="10"/>
  <c r="G41" i="12" s="1"/>
  <c r="G26" i="18"/>
  <c r="C26" i="15"/>
  <c r="C38" i="15" s="1"/>
  <c r="C26" i="16" s="1"/>
  <c r="C1263" i="13"/>
  <c r="G138" i="9"/>
  <c r="G36" i="10"/>
  <c r="C26" i="18"/>
  <c r="C63" i="10"/>
  <c r="C41" i="12" s="1"/>
  <c r="D1263" i="13"/>
  <c r="D26" i="15"/>
  <c r="D38" i="15" s="1"/>
  <c r="D26" i="16" s="1"/>
  <c r="C138" i="9"/>
  <c r="C36" i="10"/>
  <c r="G765" i="17"/>
  <c r="G771" i="17"/>
  <c r="F37" i="10"/>
  <c r="F140" i="9"/>
  <c r="C39" i="10"/>
  <c r="C49" i="10"/>
  <c r="D1256" i="13"/>
  <c r="D25" i="15"/>
  <c r="D37" i="15" s="1"/>
  <c r="D25" i="16" s="1"/>
  <c r="C64" i="10"/>
  <c r="C42" i="12" s="1"/>
  <c r="C27" i="18"/>
  <c r="C13" i="18"/>
  <c r="C57" i="10"/>
  <c r="C35" i="12" s="1"/>
  <c r="E99" i="9"/>
  <c r="E105" i="9"/>
  <c r="G1263" i="13"/>
  <c r="G26" i="15"/>
  <c r="G38" i="15" s="1"/>
  <c r="G26" i="16" s="1"/>
  <c r="E27" i="15"/>
  <c r="E39" i="15" s="1"/>
  <c r="E27" i="16" s="1"/>
  <c r="E1265" i="13"/>
  <c r="F765" i="13"/>
  <c r="F771" i="13"/>
  <c r="E28" i="18"/>
  <c r="E65" i="10"/>
  <c r="E43" i="12" s="1"/>
  <c r="F64" i="10"/>
  <c r="F42" i="12" s="1"/>
  <c r="F27" i="18"/>
  <c r="G64" i="10"/>
  <c r="G42" i="12" s="1"/>
  <c r="G27" i="18"/>
  <c r="E138" i="9"/>
  <c r="E36" i="10"/>
  <c r="F57" i="10"/>
  <c r="F35" i="12" s="1"/>
  <c r="F13" i="18"/>
  <c r="E13" i="18"/>
  <c r="E57" i="10"/>
  <c r="E35" i="12" s="1"/>
  <c r="D771" i="17"/>
  <c r="D765" i="17"/>
  <c r="E63" i="10"/>
  <c r="E41" i="12" s="1"/>
  <c r="E26" i="18"/>
  <c r="D99" i="9"/>
  <c r="D105" i="9"/>
  <c r="E67" i="10"/>
  <c r="E45" i="12" s="1"/>
  <c r="E30" i="18"/>
  <c r="G25" i="18"/>
  <c r="G62" i="10"/>
  <c r="G40" i="12" s="1"/>
  <c r="E40" i="15"/>
  <c r="E28" i="16" s="1"/>
  <c r="E1262" i="17"/>
  <c r="D142" i="9"/>
  <c r="D38" i="10"/>
  <c r="E1267" i="13"/>
  <c r="E29" i="15"/>
  <c r="E41" i="15" s="1"/>
  <c r="E29" i="16" s="1"/>
  <c r="E70" i="10"/>
  <c r="E48" i="12" s="1"/>
  <c r="E33" i="18"/>
  <c r="F25" i="15"/>
  <c r="F37" i="15" s="1"/>
  <c r="F25" i="16" s="1"/>
  <c r="F1256" i="13"/>
  <c r="D64" i="10"/>
  <c r="D42" i="12" s="1"/>
  <c r="D27" i="18"/>
  <c r="D140" i="9"/>
  <c r="D37" i="10"/>
  <c r="F36" i="10"/>
  <c r="F138" i="9"/>
  <c r="C771" i="13"/>
  <c r="C765" i="13"/>
  <c r="F32" i="18"/>
  <c r="F69" i="10"/>
  <c r="F47" i="12" s="1"/>
  <c r="G57" i="10"/>
  <c r="G35" i="12" s="1"/>
  <c r="G13" i="18"/>
  <c r="F65" i="10"/>
  <c r="F43" i="12" s="1"/>
  <c r="F28" i="18"/>
  <c r="C40" i="15"/>
  <c r="C28" i="16" s="1"/>
  <c r="C1262" i="17"/>
  <c r="G33" i="18"/>
  <c r="G70" i="10"/>
  <c r="G48" i="12" s="1"/>
  <c r="C25" i="15"/>
  <c r="C37" i="15" s="1"/>
  <c r="C25" i="16" s="1"/>
  <c r="C1256" i="13"/>
  <c r="E765" i="13"/>
  <c r="E771" i="13"/>
  <c r="D32" i="18"/>
  <c r="D69" i="10"/>
  <c r="D47" i="12" s="1"/>
  <c r="E69" i="10"/>
  <c r="E47" i="12" s="1"/>
  <c r="E32" i="18"/>
  <c r="E140" i="9"/>
  <c r="E37" i="10"/>
  <c r="F63" i="10"/>
  <c r="F41" i="12" s="1"/>
  <c r="F26" i="18"/>
  <c r="C765" i="17"/>
  <c r="C771" i="17"/>
  <c r="F26" i="15"/>
  <c r="F38" i="15" s="1"/>
  <c r="F26" i="16" s="1"/>
  <c r="F1263" i="13"/>
  <c r="F68" i="10"/>
  <c r="F46" i="12" s="1"/>
  <c r="F31" i="18"/>
  <c r="F70" i="10"/>
  <c r="F48" i="12" s="1"/>
  <c r="F33" i="18"/>
  <c r="G1267" i="13"/>
  <c r="G29" i="15"/>
  <c r="G41" i="15" s="1"/>
  <c r="G29" i="16" s="1"/>
  <c r="F38" i="10"/>
  <c r="F142" i="9"/>
  <c r="C29" i="15"/>
  <c r="C41" i="15" s="1"/>
  <c r="C29" i="16" s="1"/>
  <c r="C1267" i="13"/>
  <c r="D28" i="18"/>
  <c r="D65" i="10"/>
  <c r="D43" i="12" s="1"/>
  <c r="E29" i="18"/>
  <c r="E66" i="10"/>
  <c r="E44" i="12" s="1"/>
  <c r="C99" i="9"/>
  <c r="C105" i="9"/>
  <c r="G99" i="9"/>
  <c r="G105" i="9"/>
  <c r="F99" i="9"/>
  <c r="F105" i="9"/>
  <c r="G140" i="9"/>
  <c r="G37" i="10"/>
  <c r="C1265" i="13"/>
  <c r="C27" i="15"/>
  <c r="C39" i="15" s="1"/>
  <c r="C27" i="16" s="1"/>
  <c r="D771" i="13"/>
  <c r="D765" i="13"/>
  <c r="C37" i="10"/>
  <c r="E27" i="18"/>
  <c r="E64" i="10"/>
  <c r="E42" i="12" s="1"/>
  <c r="E1256" i="13"/>
  <c r="E25" i="15"/>
  <c r="E37" i="15" s="1"/>
  <c r="E25" i="16" s="1"/>
  <c r="C142" i="9"/>
  <c r="C38" i="10"/>
  <c r="D70" i="10"/>
  <c r="D48" i="12" s="1"/>
  <c r="D33" i="18"/>
  <c r="E765" i="17"/>
  <c r="E771" i="17"/>
  <c r="D49" i="10"/>
  <c r="D39" i="10"/>
  <c r="F30" i="18"/>
  <c r="F67" i="10"/>
  <c r="F45" i="12" s="1"/>
  <c r="E39" i="10"/>
  <c r="E49" i="10"/>
  <c r="G67" i="10"/>
  <c r="G45" i="12" s="1"/>
  <c r="G30" i="18"/>
  <c r="F771" i="17"/>
  <c r="F765" i="17"/>
  <c r="G49" i="10"/>
  <c r="G39" i="10"/>
  <c r="D63" i="10"/>
  <c r="D41" i="12" s="1"/>
  <c r="D26" i="18"/>
  <c r="E62" i="10"/>
  <c r="E40" i="12" s="1"/>
  <c r="E25" i="18"/>
  <c r="D30" i="18"/>
  <c r="D67" i="10"/>
  <c r="D45" i="12" s="1"/>
  <c r="G27" i="15"/>
  <c r="G39" i="15" s="1"/>
  <c r="G27" i="16" s="1"/>
  <c r="G1265" i="13"/>
  <c r="F1024" i="17" l="1"/>
  <c r="F1018" i="17"/>
  <c r="D34" i="18"/>
  <c r="D35" i="18"/>
  <c r="D36" i="18"/>
  <c r="D71" i="10"/>
  <c r="D49" i="12" s="1"/>
  <c r="G59" i="10"/>
  <c r="G37" i="12" s="1"/>
  <c r="G17" i="18"/>
  <c r="G16" i="18"/>
  <c r="E130" i="9"/>
  <c r="E136" i="9"/>
  <c r="E34" i="10" s="1"/>
  <c r="C36" i="18"/>
  <c r="C35" i="18"/>
  <c r="C34" i="18"/>
  <c r="C71" i="10"/>
  <c r="C49" i="12" s="1"/>
  <c r="C1024" i="13"/>
  <c r="C24" i="15"/>
  <c r="C1018" i="13"/>
  <c r="F24" i="15"/>
  <c r="F1018" i="13"/>
  <c r="F1024" i="13"/>
  <c r="F36" i="18"/>
  <c r="F34" i="18"/>
  <c r="F35" i="18"/>
  <c r="F71" i="10"/>
  <c r="F49" i="12" s="1"/>
  <c r="F130" i="9"/>
  <c r="F136" i="9"/>
  <c r="F34" i="10" s="1"/>
  <c r="E34" i="18"/>
  <c r="E35" i="18"/>
  <c r="E71" i="10"/>
  <c r="E49" i="12" s="1"/>
  <c r="E36" i="18"/>
  <c r="C59" i="10"/>
  <c r="C37" i="12" s="1"/>
  <c r="C17" i="18"/>
  <c r="C16" i="18"/>
  <c r="E24" i="15"/>
  <c r="E1018" i="13"/>
  <c r="E1024" i="13"/>
  <c r="F59" i="10"/>
  <c r="F37" i="12" s="1"/>
  <c r="F16" i="18"/>
  <c r="F17" i="18"/>
  <c r="F61" i="10"/>
  <c r="F39" i="12" s="1"/>
  <c r="F24" i="18"/>
  <c r="D58" i="10"/>
  <c r="D36" i="12" s="1"/>
  <c r="D14" i="18"/>
  <c r="D15" i="18"/>
  <c r="E1018" i="17"/>
  <c r="E1024" i="17"/>
  <c r="C1018" i="17"/>
  <c r="C1024" i="17"/>
  <c r="E15" i="18"/>
  <c r="E14" i="18"/>
  <c r="E58" i="10"/>
  <c r="E36" i="12" s="1"/>
  <c r="C61" i="10"/>
  <c r="C39" i="12" s="1"/>
  <c r="C24" i="18"/>
  <c r="E61" i="10"/>
  <c r="E39" i="12" s="1"/>
  <c r="E24" i="18"/>
  <c r="G136" i="9"/>
  <c r="G34" i="10" s="1"/>
  <c r="G130" i="9"/>
  <c r="F58" i="10"/>
  <c r="F36" i="12" s="1"/>
  <c r="F15" i="18"/>
  <c r="F14" i="18"/>
  <c r="D1018" i="17"/>
  <c r="D1024" i="17"/>
  <c r="G1018" i="17"/>
  <c r="G1024" i="17"/>
  <c r="G1024" i="13"/>
  <c r="G24" i="15"/>
  <c r="G1018" i="13"/>
  <c r="G24" i="18"/>
  <c r="G61" i="10"/>
  <c r="G39" i="12" s="1"/>
  <c r="D1024" i="13"/>
  <c r="D24" i="15"/>
  <c r="D1018" i="13"/>
  <c r="E16" i="18"/>
  <c r="E17" i="18"/>
  <c r="E59" i="10"/>
  <c r="E37" i="12" s="1"/>
  <c r="D59" i="10"/>
  <c r="D37" i="12" s="1"/>
  <c r="D16" i="18"/>
  <c r="D17" i="18"/>
  <c r="G14" i="18"/>
  <c r="G58" i="10"/>
  <c r="G36" i="12" s="1"/>
  <c r="G15" i="18"/>
  <c r="E18" i="18"/>
  <c r="E19" i="18"/>
  <c r="E60" i="10"/>
  <c r="E38" i="12" s="1"/>
  <c r="E23" i="18"/>
  <c r="E20" i="18"/>
  <c r="E21" i="18"/>
  <c r="E22" i="18"/>
  <c r="C22" i="18"/>
  <c r="C19" i="18"/>
  <c r="C23" i="18"/>
  <c r="C60" i="10"/>
  <c r="C38" i="12" s="1"/>
  <c r="C20" i="18"/>
  <c r="C21" i="18"/>
  <c r="C18" i="18"/>
  <c r="C136" i="9"/>
  <c r="C34" i="10" s="1"/>
  <c r="C130" i="9"/>
  <c r="G35" i="18"/>
  <c r="G71" i="10"/>
  <c r="G49" i="12" s="1"/>
  <c r="G36" i="18"/>
  <c r="G34" i="18"/>
  <c r="D24" i="18"/>
  <c r="D61" i="10"/>
  <c r="D39" i="12" s="1"/>
  <c r="F22" i="18"/>
  <c r="F21" i="18"/>
  <c r="F23" i="18"/>
  <c r="F20" i="18"/>
  <c r="F18" i="18"/>
  <c r="F60" i="10"/>
  <c r="F38" i="12" s="1"/>
  <c r="F19" i="18"/>
  <c r="D23" i="18"/>
  <c r="D22" i="18"/>
  <c r="D21" i="18"/>
  <c r="D60" i="10"/>
  <c r="D38" i="12" s="1"/>
  <c r="D18" i="18"/>
  <c r="D20" i="18"/>
  <c r="D19" i="18"/>
  <c r="D130" i="9"/>
  <c r="D136" i="9"/>
  <c r="D34" i="10" s="1"/>
  <c r="C15" i="18"/>
  <c r="C14" i="18"/>
  <c r="C58" i="10"/>
  <c r="C36" i="12" s="1"/>
  <c r="G23" i="18"/>
  <c r="G20" i="18"/>
  <c r="G19" i="18"/>
  <c r="G21" i="18"/>
  <c r="G22" i="18"/>
  <c r="G18" i="18"/>
  <c r="G60" i="10"/>
  <c r="G38" i="12" s="1"/>
  <c r="G1271" i="17" l="1"/>
  <c r="G1019" i="17"/>
  <c r="C1019" i="13"/>
  <c r="C1271" i="13"/>
  <c r="E12" i="18"/>
  <c r="E83" i="18" s="1"/>
  <c r="E114" i="18" s="1"/>
  <c r="E145" i="18" s="1"/>
  <c r="E56" i="10"/>
  <c r="C36" i="15"/>
  <c r="C30" i="15"/>
  <c r="C31" i="15"/>
  <c r="E131" i="9"/>
  <c r="E51" i="10"/>
  <c r="E161" i="9"/>
  <c r="E50" i="10" s="1"/>
  <c r="E81" i="18"/>
  <c r="E112" i="18" s="1"/>
  <c r="E143" i="18" s="1"/>
  <c r="G161" i="9"/>
  <c r="G50" i="10" s="1"/>
  <c r="G131" i="9"/>
  <c r="G51" i="10"/>
  <c r="C1271" i="17"/>
  <c r="C1019" i="17"/>
  <c r="E96" i="18"/>
  <c r="E127" i="18" s="1"/>
  <c r="E158" i="18" s="1"/>
  <c r="D12" i="18"/>
  <c r="D79" i="18" s="1"/>
  <c r="D110" i="18" s="1"/>
  <c r="D141" i="18" s="1"/>
  <c r="D56" i="10"/>
  <c r="D85" i="18"/>
  <c r="D116" i="18" s="1"/>
  <c r="D147" i="18" s="1"/>
  <c r="C51" i="10"/>
  <c r="C131" i="9"/>
  <c r="C161" i="9"/>
  <c r="C50" i="10" s="1"/>
  <c r="E80" i="18"/>
  <c r="E111" i="18" s="1"/>
  <c r="E142" i="18" s="1"/>
  <c r="E79" i="18"/>
  <c r="E110" i="18" s="1"/>
  <c r="E141" i="18" s="1"/>
  <c r="G1019" i="13"/>
  <c r="G1271" i="13"/>
  <c r="G56" i="10"/>
  <c r="G12" i="18"/>
  <c r="G79" i="18" s="1"/>
  <c r="G110" i="18" s="1"/>
  <c r="G141" i="18" s="1"/>
  <c r="D98" i="18"/>
  <c r="D129" i="18" s="1"/>
  <c r="D160" i="18" s="1"/>
  <c r="G36" i="15"/>
  <c r="G31" i="15"/>
  <c r="G30" i="15"/>
  <c r="D1019" i="17"/>
  <c r="D1271" i="17"/>
  <c r="E86" i="18"/>
  <c r="E117" i="18" s="1"/>
  <c r="E148" i="18" s="1"/>
  <c r="F86" i="18"/>
  <c r="F117" i="18" s="1"/>
  <c r="F148" i="18" s="1"/>
  <c r="F56" i="10"/>
  <c r="F73" i="10" s="1"/>
  <c r="F12" i="18"/>
  <c r="D97" i="18"/>
  <c r="D128" i="18" s="1"/>
  <c r="D159" i="18" s="1"/>
  <c r="D84" i="18"/>
  <c r="D115" i="18" s="1"/>
  <c r="D146" i="18" s="1"/>
  <c r="D131" i="9"/>
  <c r="D51" i="10"/>
  <c r="D161" i="9"/>
  <c r="D50" i="10" s="1"/>
  <c r="F83" i="18"/>
  <c r="F114" i="18" s="1"/>
  <c r="F145" i="18" s="1"/>
  <c r="C12" i="18"/>
  <c r="C85" i="18" s="1"/>
  <c r="C116" i="18" s="1"/>
  <c r="C147" i="18" s="1"/>
  <c r="C56" i="10"/>
  <c r="E78" i="18"/>
  <c r="E109" i="18" s="1"/>
  <c r="E140" i="18" s="1"/>
  <c r="D81" i="18"/>
  <c r="D112" i="18" s="1"/>
  <c r="D143" i="18" s="1"/>
  <c r="F84" i="18"/>
  <c r="F115" i="18" s="1"/>
  <c r="F146" i="18" s="1"/>
  <c r="G97" i="18"/>
  <c r="G128" i="18" s="1"/>
  <c r="G159" i="18" s="1"/>
  <c r="E84" i="18"/>
  <c r="E115" i="18" s="1"/>
  <c r="E146" i="18" s="1"/>
  <c r="D1019" i="13"/>
  <c r="D1271" i="13"/>
  <c r="E1019" i="17"/>
  <c r="E1271" i="17"/>
  <c r="F161" i="9"/>
  <c r="F50" i="10" s="1"/>
  <c r="F131" i="9"/>
  <c r="F51" i="10"/>
  <c r="F1019" i="13"/>
  <c r="F1271" i="13"/>
  <c r="D96" i="18"/>
  <c r="D127" i="18" s="1"/>
  <c r="D158" i="18" s="1"/>
  <c r="F36" i="15"/>
  <c r="F31" i="15"/>
  <c r="F30" i="15"/>
  <c r="F1019" i="17"/>
  <c r="F1271" i="17"/>
  <c r="D36" i="15"/>
  <c r="D31" i="15"/>
  <c r="D30" i="15"/>
  <c r="F76" i="18"/>
  <c r="F107" i="18" s="1"/>
  <c r="F138" i="18" s="1"/>
  <c r="E76" i="18"/>
  <c r="E107" i="18" s="1"/>
  <c r="E138" i="18" s="1"/>
  <c r="G80" i="18"/>
  <c r="G111" i="18" s="1"/>
  <c r="G142" i="18" s="1"/>
  <c r="F81" i="18"/>
  <c r="F112" i="18" s="1"/>
  <c r="F143" i="18" s="1"/>
  <c r="E82" i="18"/>
  <c r="E113" i="18" s="1"/>
  <c r="E144" i="18" s="1"/>
  <c r="D78" i="18"/>
  <c r="D109" i="18" s="1"/>
  <c r="D140" i="18" s="1"/>
  <c r="F77" i="18"/>
  <c r="F108" i="18" s="1"/>
  <c r="F139" i="18" s="1"/>
  <c r="E77" i="18"/>
  <c r="E108" i="18" s="1"/>
  <c r="E139" i="18" s="1"/>
  <c r="D77" i="18"/>
  <c r="D108" i="18" s="1"/>
  <c r="D139" i="18" s="1"/>
  <c r="F79" i="18"/>
  <c r="F110" i="18" s="1"/>
  <c r="F141" i="18" s="1"/>
  <c r="E1019" i="13"/>
  <c r="E1271" i="13"/>
  <c r="E30" i="15"/>
  <c r="E36" i="15"/>
  <c r="E31" i="15"/>
  <c r="C98" i="18"/>
  <c r="C129" i="18" s="1"/>
  <c r="C160" i="18" s="1"/>
  <c r="C97" i="18" l="1"/>
  <c r="C128" i="18" s="1"/>
  <c r="C159" i="18" s="1"/>
  <c r="C83" i="18"/>
  <c r="C114" i="18" s="1"/>
  <c r="C145" i="18" s="1"/>
  <c r="C96" i="18"/>
  <c r="C127" i="18" s="1"/>
  <c r="C158" i="18" s="1"/>
  <c r="G85" i="18"/>
  <c r="G116" i="18" s="1"/>
  <c r="G147" i="18" s="1"/>
  <c r="G78" i="18"/>
  <c r="G109" i="18" s="1"/>
  <c r="G140" i="18" s="1"/>
  <c r="G77" i="18"/>
  <c r="G108" i="18" s="1"/>
  <c r="G139" i="18" s="1"/>
  <c r="C84" i="18"/>
  <c r="C115" i="18" s="1"/>
  <c r="C146" i="18" s="1"/>
  <c r="G96" i="18"/>
  <c r="G127" i="18" s="1"/>
  <c r="G158" i="18" s="1"/>
  <c r="G98" i="18"/>
  <c r="G129" i="18" s="1"/>
  <c r="G160" i="18" s="1"/>
  <c r="G37" i="18"/>
  <c r="G74" i="18"/>
  <c r="G91" i="18"/>
  <c r="G122" i="18" s="1"/>
  <c r="G153" i="18" s="1"/>
  <c r="G95" i="18"/>
  <c r="G126" i="18" s="1"/>
  <c r="G157" i="18" s="1"/>
  <c r="G87" i="18"/>
  <c r="G118" i="18" s="1"/>
  <c r="G149" i="18" s="1"/>
  <c r="G90" i="18"/>
  <c r="G121" i="18" s="1"/>
  <c r="G152" i="18" s="1"/>
  <c r="G93" i="18"/>
  <c r="G124" i="18" s="1"/>
  <c r="G155" i="18" s="1"/>
  <c r="G89" i="18"/>
  <c r="G120" i="18" s="1"/>
  <c r="G151" i="18" s="1"/>
  <c r="G88" i="18"/>
  <c r="G119" i="18" s="1"/>
  <c r="G150" i="18" s="1"/>
  <c r="G92" i="18"/>
  <c r="G123" i="18" s="1"/>
  <c r="G154" i="18" s="1"/>
  <c r="G94" i="18"/>
  <c r="G125" i="18" s="1"/>
  <c r="G156" i="18" s="1"/>
  <c r="G75" i="18"/>
  <c r="G106" i="18" s="1"/>
  <c r="G137" i="18" s="1"/>
  <c r="D83" i="18"/>
  <c r="D114" i="18" s="1"/>
  <c r="D145" i="18" s="1"/>
  <c r="G73" i="10"/>
  <c r="G72" i="10"/>
  <c r="G34" i="12"/>
  <c r="C77" i="18"/>
  <c r="C108" i="18" s="1"/>
  <c r="C139" i="18" s="1"/>
  <c r="D86" i="18"/>
  <c r="D117" i="18" s="1"/>
  <c r="D148" i="18" s="1"/>
  <c r="F80" i="18"/>
  <c r="F111" i="18" s="1"/>
  <c r="F142" i="18" s="1"/>
  <c r="F74" i="18"/>
  <c r="F37" i="18"/>
  <c r="F91" i="18"/>
  <c r="F122" i="18" s="1"/>
  <c r="F153" i="18" s="1"/>
  <c r="F95" i="18"/>
  <c r="F126" i="18" s="1"/>
  <c r="F157" i="18" s="1"/>
  <c r="F90" i="18"/>
  <c r="F121" i="18" s="1"/>
  <c r="F152" i="18" s="1"/>
  <c r="F87" i="18"/>
  <c r="F118" i="18" s="1"/>
  <c r="F149" i="18" s="1"/>
  <c r="F94" i="18"/>
  <c r="F125" i="18" s="1"/>
  <c r="F156" i="18" s="1"/>
  <c r="F89" i="18"/>
  <c r="F120" i="18" s="1"/>
  <c r="F151" i="18" s="1"/>
  <c r="F75" i="18"/>
  <c r="F106" i="18" s="1"/>
  <c r="F137" i="18" s="1"/>
  <c r="F92" i="18"/>
  <c r="F123" i="18" s="1"/>
  <c r="F154" i="18" s="1"/>
  <c r="F88" i="18"/>
  <c r="F119" i="18" s="1"/>
  <c r="F150" i="18" s="1"/>
  <c r="F93" i="18"/>
  <c r="F124" i="18" s="1"/>
  <c r="F155" i="18" s="1"/>
  <c r="F96" i="18"/>
  <c r="F127" i="18" s="1"/>
  <c r="F158" i="18" s="1"/>
  <c r="F97" i="18"/>
  <c r="F128" i="18" s="1"/>
  <c r="F159" i="18" s="1"/>
  <c r="G83" i="18"/>
  <c r="G114" i="18" s="1"/>
  <c r="G145" i="18" s="1"/>
  <c r="C76" i="18"/>
  <c r="C107" i="18" s="1"/>
  <c r="C138" i="18" s="1"/>
  <c r="D82" i="18"/>
  <c r="D113" i="18" s="1"/>
  <c r="D144" i="18" s="1"/>
  <c r="E43" i="15"/>
  <c r="E24" i="16"/>
  <c r="E42" i="15"/>
  <c r="F34" i="12"/>
  <c r="F72" i="10"/>
  <c r="G24" i="16"/>
  <c r="G43" i="15"/>
  <c r="G42" i="15"/>
  <c r="F85" i="18"/>
  <c r="F116" i="18" s="1"/>
  <c r="F147" i="18" s="1"/>
  <c r="E97" i="18"/>
  <c r="E128" i="18" s="1"/>
  <c r="E159" i="18" s="1"/>
  <c r="G84" i="18"/>
  <c r="G115" i="18" s="1"/>
  <c r="G146" i="18" s="1"/>
  <c r="C79" i="18"/>
  <c r="C110" i="18" s="1"/>
  <c r="C141" i="18" s="1"/>
  <c r="C34" i="12"/>
  <c r="F98" i="18"/>
  <c r="F129" i="18" s="1"/>
  <c r="F160" i="18" s="1"/>
  <c r="D34" i="12"/>
  <c r="C24" i="16"/>
  <c r="C42" i="15"/>
  <c r="C43" i="15"/>
  <c r="F78" i="18"/>
  <c r="F109" i="18" s="1"/>
  <c r="F140" i="18" s="1"/>
  <c r="D42" i="15"/>
  <c r="D24" i="16"/>
  <c r="D43" i="15"/>
  <c r="F43" i="15"/>
  <c r="F42" i="15"/>
  <c r="F24" i="16"/>
  <c r="C82" i="18"/>
  <c r="C113" i="18" s="1"/>
  <c r="C144" i="18" s="1"/>
  <c r="C74" i="18"/>
  <c r="C37" i="18"/>
  <c r="C95" i="18"/>
  <c r="C126" i="18" s="1"/>
  <c r="C157" i="18" s="1"/>
  <c r="C70" i="10" s="1"/>
  <c r="C48" i="12" s="1"/>
  <c r="C93" i="18"/>
  <c r="C124" i="18" s="1"/>
  <c r="C155" i="18" s="1"/>
  <c r="C68" i="10" s="1"/>
  <c r="C46" i="12" s="1"/>
  <c r="C91" i="18"/>
  <c r="C122" i="18" s="1"/>
  <c r="C153" i="18" s="1"/>
  <c r="C66" i="10" s="1"/>
  <c r="C44" i="12" s="1"/>
  <c r="C92" i="18"/>
  <c r="C123" i="18" s="1"/>
  <c r="C154" i="18" s="1"/>
  <c r="C67" i="10" s="1"/>
  <c r="C45" i="12" s="1"/>
  <c r="C90" i="18"/>
  <c r="C121" i="18" s="1"/>
  <c r="C152" i="18" s="1"/>
  <c r="C65" i="10" s="1"/>
  <c r="C43" i="12" s="1"/>
  <c r="C94" i="18"/>
  <c r="C125" i="18" s="1"/>
  <c r="C156" i="18" s="1"/>
  <c r="C69" i="10" s="1"/>
  <c r="C47" i="12" s="1"/>
  <c r="C87" i="18"/>
  <c r="C118" i="18" s="1"/>
  <c r="C149" i="18" s="1"/>
  <c r="C88" i="18"/>
  <c r="C119" i="18" s="1"/>
  <c r="C150" i="18" s="1"/>
  <c r="C75" i="18"/>
  <c r="C106" i="18" s="1"/>
  <c r="C137" i="18" s="1"/>
  <c r="C89" i="18"/>
  <c r="C120" i="18" s="1"/>
  <c r="C151" i="18" s="1"/>
  <c r="C78" i="18"/>
  <c r="C109" i="18" s="1"/>
  <c r="C140" i="18" s="1"/>
  <c r="C81" i="18"/>
  <c r="C112" i="18" s="1"/>
  <c r="C143" i="18" s="1"/>
  <c r="D80" i="18"/>
  <c r="D111" i="18" s="1"/>
  <c r="D142" i="18" s="1"/>
  <c r="D74" i="18"/>
  <c r="D37" i="18"/>
  <c r="D93" i="18"/>
  <c r="D124" i="18" s="1"/>
  <c r="D155" i="18" s="1"/>
  <c r="D68" i="10" s="1"/>
  <c r="D72" i="10" s="1"/>
  <c r="D91" i="18"/>
  <c r="D122" i="18" s="1"/>
  <c r="D153" i="18" s="1"/>
  <c r="D92" i="18"/>
  <c r="D123" i="18" s="1"/>
  <c r="D154" i="18" s="1"/>
  <c r="D95" i="18"/>
  <c r="D126" i="18" s="1"/>
  <c r="D157" i="18" s="1"/>
  <c r="D94" i="18"/>
  <c r="D125" i="18" s="1"/>
  <c r="D156" i="18" s="1"/>
  <c r="D89" i="18"/>
  <c r="D120" i="18" s="1"/>
  <c r="D151" i="18" s="1"/>
  <c r="D88" i="18"/>
  <c r="D119" i="18" s="1"/>
  <c r="D150" i="18" s="1"/>
  <c r="D75" i="18"/>
  <c r="D106" i="18" s="1"/>
  <c r="D137" i="18" s="1"/>
  <c r="D90" i="18"/>
  <c r="D121" i="18" s="1"/>
  <c r="D152" i="18" s="1"/>
  <c r="D87" i="18"/>
  <c r="D118" i="18" s="1"/>
  <c r="D149" i="18" s="1"/>
  <c r="F82" i="18"/>
  <c r="F113" i="18" s="1"/>
  <c r="F144" i="18" s="1"/>
  <c r="E73" i="10"/>
  <c r="E72" i="10"/>
  <c r="E34" i="12"/>
  <c r="G86" i="18"/>
  <c r="G117" i="18" s="1"/>
  <c r="G148" i="18" s="1"/>
  <c r="D76" i="18"/>
  <c r="D107" i="18" s="1"/>
  <c r="D138" i="18" s="1"/>
  <c r="C80" i="18"/>
  <c r="C111" i="18" s="1"/>
  <c r="C142" i="18" s="1"/>
  <c r="C86" i="18"/>
  <c r="C117" i="18" s="1"/>
  <c r="C148" i="18" s="1"/>
  <c r="G82" i="18"/>
  <c r="G113" i="18" s="1"/>
  <c r="G144" i="18" s="1"/>
  <c r="G81" i="18"/>
  <c r="G112" i="18" s="1"/>
  <c r="G143" i="18" s="1"/>
  <c r="E98" i="18"/>
  <c r="E129" i="18" s="1"/>
  <c r="E160" i="18" s="1"/>
  <c r="E37" i="18"/>
  <c r="E74" i="18"/>
  <c r="E93" i="18"/>
  <c r="E124" i="18" s="1"/>
  <c r="E155" i="18" s="1"/>
  <c r="E87" i="18"/>
  <c r="E118" i="18" s="1"/>
  <c r="E149" i="18" s="1"/>
  <c r="E94" i="18"/>
  <c r="E125" i="18" s="1"/>
  <c r="E156" i="18" s="1"/>
  <c r="E92" i="18"/>
  <c r="E123" i="18" s="1"/>
  <c r="E154" i="18" s="1"/>
  <c r="E95" i="18"/>
  <c r="E126" i="18" s="1"/>
  <c r="E157" i="18" s="1"/>
  <c r="E90" i="18"/>
  <c r="E121" i="18" s="1"/>
  <c r="E152" i="18" s="1"/>
  <c r="E91" i="18"/>
  <c r="E122" i="18" s="1"/>
  <c r="E153" i="18" s="1"/>
  <c r="E75" i="18"/>
  <c r="E106" i="18" s="1"/>
  <c r="E137" i="18" s="1"/>
  <c r="E88" i="18"/>
  <c r="E119" i="18" s="1"/>
  <c r="E150" i="18" s="1"/>
  <c r="E89" i="18"/>
  <c r="E120" i="18" s="1"/>
  <c r="E151" i="18" s="1"/>
  <c r="G76" i="18"/>
  <c r="G107" i="18" s="1"/>
  <c r="G138" i="18" s="1"/>
  <c r="E85" i="18"/>
  <c r="E116" i="18" s="1"/>
  <c r="E147" i="18" s="1"/>
  <c r="C73" i="10" l="1"/>
  <c r="C50" i="12"/>
  <c r="D46" i="12"/>
  <c r="D73" i="10"/>
  <c r="D50" i="12"/>
  <c r="D59" i="12"/>
  <c r="D17" i="20" s="1"/>
  <c r="D63" i="12"/>
  <c r="D21" i="20" s="1"/>
  <c r="D66" i="12"/>
  <c r="D24" i="20" s="1"/>
  <c r="D60" i="12"/>
  <c r="D18" i="20" s="1"/>
  <c r="D71" i="12"/>
  <c r="D29" i="20" s="1"/>
  <c r="D68" i="12"/>
  <c r="D26" i="20" s="1"/>
  <c r="D58" i="12"/>
  <c r="D16" i="20" s="1"/>
  <c r="D69" i="12"/>
  <c r="D27" i="20" s="1"/>
  <c r="D56" i="12"/>
  <c r="D64" i="12"/>
  <c r="D22" i="20" s="1"/>
  <c r="D62" i="12"/>
  <c r="D20" i="20" s="1"/>
  <c r="D65" i="12"/>
  <c r="D23" i="20" s="1"/>
  <c r="D57" i="12"/>
  <c r="D15" i="20" s="1"/>
  <c r="D67" i="12"/>
  <c r="D25" i="20" s="1"/>
  <c r="D61" i="12"/>
  <c r="D19" i="20" s="1"/>
  <c r="D70" i="12"/>
  <c r="D28" i="20" s="1"/>
  <c r="F38" i="18"/>
  <c r="E99" i="18"/>
  <c r="E105" i="18"/>
  <c r="D30" i="16"/>
  <c r="D36" i="16"/>
  <c r="D40" i="16"/>
  <c r="D47" i="20" s="1"/>
  <c r="D38" i="16"/>
  <c r="D45" i="20" s="1"/>
  <c r="D41" i="16"/>
  <c r="D48" i="20" s="1"/>
  <c r="D37" i="16"/>
  <c r="D44" i="20" s="1"/>
  <c r="D39" i="16"/>
  <c r="D46" i="20" s="1"/>
  <c r="F105" i="18"/>
  <c r="F99" i="18"/>
  <c r="E38" i="18"/>
  <c r="D38" i="18"/>
  <c r="C38" i="18"/>
  <c r="C72" i="10"/>
  <c r="G36" i="16"/>
  <c r="G30" i="16"/>
  <c r="G39" i="16"/>
  <c r="G46" i="20" s="1"/>
  <c r="G37" i="16"/>
  <c r="G44" i="20" s="1"/>
  <c r="G40" i="16"/>
  <c r="G47" i="20" s="1"/>
  <c r="G41" i="16"/>
  <c r="G48" i="20" s="1"/>
  <c r="G38" i="16"/>
  <c r="G45" i="20" s="1"/>
  <c r="E50" i="12"/>
  <c r="E70" i="12"/>
  <c r="E28" i="20" s="1"/>
  <c r="E62" i="12"/>
  <c r="E20" i="20" s="1"/>
  <c r="E71" i="12"/>
  <c r="E29" i="20" s="1"/>
  <c r="E59" i="12"/>
  <c r="E17" i="20" s="1"/>
  <c r="E67" i="12"/>
  <c r="E25" i="20" s="1"/>
  <c r="E66" i="12"/>
  <c r="E24" i="20" s="1"/>
  <c r="E65" i="12"/>
  <c r="E23" i="20" s="1"/>
  <c r="E61" i="12"/>
  <c r="E19" i="20" s="1"/>
  <c r="E69" i="12"/>
  <c r="E27" i="20" s="1"/>
  <c r="E57" i="12"/>
  <c r="E15" i="20" s="1"/>
  <c r="E63" i="12"/>
  <c r="E21" i="20" s="1"/>
  <c r="E64" i="12"/>
  <c r="E22" i="20" s="1"/>
  <c r="E56" i="12"/>
  <c r="E60" i="12"/>
  <c r="E18" i="20" s="1"/>
  <c r="E68" i="12"/>
  <c r="E26" i="20" s="1"/>
  <c r="E58" i="12"/>
  <c r="E16" i="20" s="1"/>
  <c r="D99" i="18"/>
  <c r="D105" i="18"/>
  <c r="C99" i="18"/>
  <c r="C105" i="18"/>
  <c r="C61" i="12"/>
  <c r="C19" i="20" s="1"/>
  <c r="C58" i="12"/>
  <c r="C16" i="20" s="1"/>
  <c r="C59" i="12"/>
  <c r="C17" i="20" s="1"/>
  <c r="C66" i="12"/>
  <c r="C24" i="20" s="1"/>
  <c r="C57" i="12"/>
  <c r="C15" i="20" s="1"/>
  <c r="C60" i="12"/>
  <c r="C18" i="20" s="1"/>
  <c r="C67" i="12"/>
  <c r="C25" i="20" s="1"/>
  <c r="C70" i="12"/>
  <c r="C28" i="20" s="1"/>
  <c r="C63" i="12"/>
  <c r="C21" i="20" s="1"/>
  <c r="C65" i="12"/>
  <c r="C23" i="20" s="1"/>
  <c r="C71" i="12"/>
  <c r="C29" i="20" s="1"/>
  <c r="C69" i="12"/>
  <c r="C27" i="20" s="1"/>
  <c r="C68" i="12"/>
  <c r="C26" i="20" s="1"/>
  <c r="C62" i="12"/>
  <c r="C20" i="20" s="1"/>
  <c r="C56" i="12"/>
  <c r="C64" i="12"/>
  <c r="C22" i="20" s="1"/>
  <c r="F50" i="12"/>
  <c r="F64" i="12"/>
  <c r="F22" i="20" s="1"/>
  <c r="F61" i="12"/>
  <c r="F19" i="20" s="1"/>
  <c r="F67" i="12"/>
  <c r="F25" i="20" s="1"/>
  <c r="F70" i="12"/>
  <c r="F28" i="20" s="1"/>
  <c r="F57" i="12"/>
  <c r="F15" i="20" s="1"/>
  <c r="F59" i="12"/>
  <c r="F17" i="20" s="1"/>
  <c r="F69" i="12"/>
  <c r="F27" i="20" s="1"/>
  <c r="F62" i="12"/>
  <c r="F20" i="20" s="1"/>
  <c r="F68" i="12"/>
  <c r="F26" i="20" s="1"/>
  <c r="F71" i="12"/>
  <c r="F29" i="20" s="1"/>
  <c r="F66" i="12"/>
  <c r="F24" i="20" s="1"/>
  <c r="F60" i="12"/>
  <c r="F18" i="20" s="1"/>
  <c r="F56" i="12"/>
  <c r="F58" i="12"/>
  <c r="F16" i="20" s="1"/>
  <c r="F63" i="12"/>
  <c r="F21" i="20" s="1"/>
  <c r="F65" i="12"/>
  <c r="F23" i="20" s="1"/>
  <c r="G99" i="18"/>
  <c r="G105" i="18"/>
  <c r="F30" i="16"/>
  <c r="F36" i="16"/>
  <c r="F39" i="16"/>
  <c r="F46" i="20" s="1"/>
  <c r="F41" i="16"/>
  <c r="F48" i="20" s="1"/>
  <c r="F40" i="16"/>
  <c r="F47" i="20" s="1"/>
  <c r="F38" i="16"/>
  <c r="F45" i="20" s="1"/>
  <c r="F37" i="16"/>
  <c r="F44" i="20" s="1"/>
  <c r="G50" i="12"/>
  <c r="G63" i="12"/>
  <c r="G21" i="20" s="1"/>
  <c r="G69" i="12"/>
  <c r="G27" i="20" s="1"/>
  <c r="G59" i="12"/>
  <c r="G17" i="20" s="1"/>
  <c r="G65" i="12"/>
  <c r="G23" i="20" s="1"/>
  <c r="G61" i="12"/>
  <c r="G19" i="20" s="1"/>
  <c r="G64" i="12"/>
  <c r="G22" i="20" s="1"/>
  <c r="G66" i="12"/>
  <c r="G24" i="20" s="1"/>
  <c r="G58" i="12"/>
  <c r="G16" i="20" s="1"/>
  <c r="G62" i="12"/>
  <c r="G20" i="20" s="1"/>
  <c r="G71" i="12"/>
  <c r="G29" i="20" s="1"/>
  <c r="G60" i="12"/>
  <c r="G18" i="20" s="1"/>
  <c r="G57" i="12"/>
  <c r="G15" i="20" s="1"/>
  <c r="G70" i="12"/>
  <c r="G28" i="20" s="1"/>
  <c r="G68" i="12"/>
  <c r="G26" i="20" s="1"/>
  <c r="G67" i="12"/>
  <c r="G25" i="20" s="1"/>
  <c r="G56" i="12"/>
  <c r="G38" i="18"/>
  <c r="C36" i="16"/>
  <c r="C30" i="16"/>
  <c r="C37" i="16"/>
  <c r="C44" i="20" s="1"/>
  <c r="C39" i="16"/>
  <c r="C46" i="20" s="1"/>
  <c r="C40" i="16"/>
  <c r="C47" i="20" s="1"/>
  <c r="C38" i="16"/>
  <c r="C45" i="20" s="1"/>
  <c r="C41" i="16"/>
  <c r="C48" i="20" s="1"/>
  <c r="E36" i="16"/>
  <c r="E30" i="16"/>
  <c r="E40" i="16"/>
  <c r="E47" i="20" s="1"/>
  <c r="E41" i="16"/>
  <c r="E48" i="20" s="1"/>
  <c r="E39" i="16"/>
  <c r="E46" i="20" s="1"/>
  <c r="E37" i="16"/>
  <c r="E44" i="20" s="1"/>
  <c r="E38" i="16"/>
  <c r="E45" i="20" s="1"/>
  <c r="E42" i="16" l="1"/>
  <c r="C42" i="16"/>
  <c r="F42" i="16"/>
  <c r="G130" i="18"/>
  <c r="G136" i="18"/>
  <c r="F130" i="18"/>
  <c r="F136" i="18"/>
  <c r="E130" i="18"/>
  <c r="E136" i="18"/>
  <c r="E72" i="12"/>
  <c r="E73" i="12"/>
  <c r="E14" i="20"/>
  <c r="C130" i="18"/>
  <c r="C136" i="18"/>
  <c r="E12" i="21"/>
  <c r="E43" i="20"/>
  <c r="E43" i="16"/>
  <c r="C12" i="21"/>
  <c r="C43" i="20"/>
  <c r="C43" i="16"/>
  <c r="C73" i="12"/>
  <c r="C14" i="20"/>
  <c r="C72" i="12"/>
  <c r="D14" i="20"/>
  <c r="D72" i="12"/>
  <c r="D73" i="12"/>
  <c r="F14" i="20"/>
  <c r="F73" i="12"/>
  <c r="F72" i="12"/>
  <c r="D130" i="18"/>
  <c r="D136" i="18"/>
  <c r="G42" i="16"/>
  <c r="F43" i="16"/>
  <c r="F12" i="21"/>
  <c r="F43" i="20"/>
  <c r="D42" i="16"/>
  <c r="G72" i="12"/>
  <c r="G14" i="20"/>
  <c r="G73" i="12"/>
  <c r="G12" i="21"/>
  <c r="G43" i="20"/>
  <c r="G43" i="16"/>
  <c r="D43" i="16"/>
  <c r="D12" i="21"/>
  <c r="D43" i="20"/>
  <c r="C32" i="21" l="1"/>
  <c r="C56" i="21" s="1"/>
  <c r="C56" i="20" s="1"/>
  <c r="C34" i="21"/>
  <c r="C58" i="21" s="1"/>
  <c r="C58" i="20" s="1"/>
  <c r="C30" i="21"/>
  <c r="C33" i="21"/>
  <c r="C57" i="21" s="1"/>
  <c r="C57" i="20" s="1"/>
  <c r="C35" i="21"/>
  <c r="C59" i="21" s="1"/>
  <c r="C59" i="20" s="1"/>
  <c r="C31" i="21"/>
  <c r="C55" i="21" s="1"/>
  <c r="C55" i="20" s="1"/>
  <c r="E131" i="18"/>
  <c r="E161" i="18"/>
  <c r="E32" i="21"/>
  <c r="E56" i="21" s="1"/>
  <c r="E56" i="20" s="1"/>
  <c r="E33" i="21"/>
  <c r="E57" i="21" s="1"/>
  <c r="E57" i="20" s="1"/>
  <c r="E34" i="21"/>
  <c r="E58" i="21" s="1"/>
  <c r="E58" i="20" s="1"/>
  <c r="E30" i="21"/>
  <c r="E35" i="21"/>
  <c r="E59" i="21" s="1"/>
  <c r="E59" i="20" s="1"/>
  <c r="E31" i="21"/>
  <c r="E55" i="21" s="1"/>
  <c r="E55" i="20" s="1"/>
  <c r="G34" i="21"/>
  <c r="G58" i="21" s="1"/>
  <c r="G58" i="20" s="1"/>
  <c r="G30" i="21"/>
  <c r="G32" i="21"/>
  <c r="G56" i="21" s="1"/>
  <c r="G56" i="20" s="1"/>
  <c r="G33" i="21"/>
  <c r="G57" i="21" s="1"/>
  <c r="G57" i="20" s="1"/>
  <c r="G35" i="21"/>
  <c r="G59" i="21" s="1"/>
  <c r="G59" i="20" s="1"/>
  <c r="G31" i="21"/>
  <c r="G55" i="21" s="1"/>
  <c r="G55" i="20" s="1"/>
  <c r="D131" i="18"/>
  <c r="D161" i="18"/>
  <c r="F131" i="18"/>
  <c r="F161" i="18"/>
  <c r="F34" i="21"/>
  <c r="F58" i="21" s="1"/>
  <c r="F58" i="20" s="1"/>
  <c r="F32" i="21"/>
  <c r="F56" i="21" s="1"/>
  <c r="F56" i="20" s="1"/>
  <c r="F31" i="21"/>
  <c r="F55" i="21" s="1"/>
  <c r="F55" i="20" s="1"/>
  <c r="F33" i="21"/>
  <c r="F57" i="21" s="1"/>
  <c r="F57" i="20" s="1"/>
  <c r="F30" i="21"/>
  <c r="F35" i="21"/>
  <c r="F59" i="21" s="1"/>
  <c r="F59" i="20" s="1"/>
  <c r="C131" i="18"/>
  <c r="C161" i="18"/>
  <c r="D34" i="21"/>
  <c r="D58" i="21" s="1"/>
  <c r="D58" i="20" s="1"/>
  <c r="D32" i="21"/>
  <c r="D56" i="21" s="1"/>
  <c r="D56" i="20" s="1"/>
  <c r="D30" i="21"/>
  <c r="D35" i="21"/>
  <c r="D59" i="21" s="1"/>
  <c r="D59" i="20" s="1"/>
  <c r="D33" i="21"/>
  <c r="D57" i="21" s="1"/>
  <c r="D57" i="20" s="1"/>
  <c r="D31" i="21"/>
  <c r="D55" i="21" s="1"/>
  <c r="D55" i="20" s="1"/>
  <c r="G131" i="18"/>
  <c r="G161" i="18"/>
  <c r="F36" i="21" l="1"/>
  <c r="F54" i="21"/>
  <c r="F54" i="20" s="1"/>
  <c r="D36" i="21"/>
  <c r="D54" i="21"/>
  <c r="D54" i="20" s="1"/>
  <c r="E36" i="21"/>
  <c r="E54" i="21"/>
  <c r="E54" i="20" s="1"/>
  <c r="C36" i="21"/>
  <c r="C54" i="21"/>
  <c r="C54" i="20" s="1"/>
  <c r="G36" i="21"/>
  <c r="G54" i="21"/>
  <c r="G54" i="20" s="1"/>
</calcChain>
</file>

<file path=xl/sharedStrings.xml><?xml version="1.0" encoding="utf-8"?>
<sst xmlns="http://schemas.openxmlformats.org/spreadsheetml/2006/main" count="1853" uniqueCount="495">
  <si>
    <t>Modelo Tarifario Simplificado
(Art. 30.2.b Reglamento (UE) 2017/460)</t>
  </si>
  <si>
    <t>Simplified Tariff Model
(Art. 30.2.b Regulation (UE) 2017/460)</t>
  </si>
  <si>
    <t>Description of the Tariff Model</t>
  </si>
  <si>
    <t>Descripción del Modelo Tarifario</t>
  </si>
  <si>
    <t>Leyenda</t>
  </si>
  <si>
    <t>Legend</t>
  </si>
  <si>
    <t>Datos de entrada / Input data</t>
  </si>
  <si>
    <t>TOTAL</t>
  </si>
  <si>
    <t>Allowed revenue to be recovered by commodity-based transmission tariffs</t>
  </si>
  <si>
    <t>Retribución reconocida a recuperar por tarifas de transporte basadas en volumen</t>
  </si>
  <si>
    <t>Punto de entrada / 
Entry point</t>
  </si>
  <si>
    <t>Año / Year</t>
  </si>
  <si>
    <t>Tipo de punto de entrada / Type of entry point</t>
  </si>
  <si>
    <t>CI Tarifa</t>
  </si>
  <si>
    <t>CI Almería</t>
  </si>
  <si>
    <t>VIP Pirineos</t>
  </si>
  <si>
    <t>VIP Ibérico</t>
  </si>
  <si>
    <t>PR Barcelona</t>
  </si>
  <si>
    <t>PR Cartagena</t>
  </si>
  <si>
    <t>PR Huelva</t>
  </si>
  <si>
    <t>PR Bilbao</t>
  </si>
  <si>
    <t>PR Sagunto</t>
  </si>
  <si>
    <t>PR Mugardos</t>
  </si>
  <si>
    <t>YAC Marismas</t>
  </si>
  <si>
    <t>YAC Poseidón</t>
  </si>
  <si>
    <t>YAC Viura</t>
  </si>
  <si>
    <t>AASS Serrablo</t>
  </si>
  <si>
    <t>AASS Gaviota</t>
  </si>
  <si>
    <t>AASS Yela</t>
  </si>
  <si>
    <t>AASS Marismas</t>
  </si>
  <si>
    <t>Conexión Internacional / Interconnection points</t>
  </si>
  <si>
    <t>Planta GNL / LNG Plant</t>
  </si>
  <si>
    <t>Producción Nacional / Production facilities</t>
  </si>
  <si>
    <t>AA.SS / Storage facilities</t>
  </si>
  <si>
    <t>Biogás / Biogas</t>
  </si>
  <si>
    <t>2.- Escenario de demanda por punto de entrada / Demand scenario by entry point</t>
  </si>
  <si>
    <t>3.- Escenario de demanda por punto de salida / Demand scenario by exit point</t>
  </si>
  <si>
    <t>Punto de salida / 
Exit point</t>
  </si>
  <si>
    <t>Salida Nacional / 
National exit</t>
  </si>
  <si>
    <t>Tipo de Consumidor / 
Type of customers</t>
  </si>
  <si>
    <t>&gt; 60 Bar</t>
  </si>
  <si>
    <t xml:space="preserve"> 16  - 60 Bar</t>
  </si>
  <si>
    <t>4-16 Bar</t>
  </si>
  <si>
    <t>&lt; 4 Bar</t>
  </si>
  <si>
    <t>Nivel de Presión / 
Pressure level</t>
  </si>
  <si>
    <t>Generación Eléctrica / Electricity generation</t>
  </si>
  <si>
    <t>Demanda Convencional / Conventional Demand</t>
  </si>
  <si>
    <t>4.- Detalle de la demanda nacional por tipo de consumidor / Detail of national demand by type of customer</t>
  </si>
  <si>
    <t>Salida Nacional / 
National Customers</t>
  </si>
  <si>
    <t>Entrada</t>
  </si>
  <si>
    <t>Entry</t>
  </si>
  <si>
    <t>Salida</t>
  </si>
  <si>
    <t>Exit</t>
  </si>
  <si>
    <t>Badajoz</t>
  </si>
  <si>
    <t>Tuy</t>
  </si>
  <si>
    <t>Irún</t>
  </si>
  <si>
    <t>Larrau</t>
  </si>
  <si>
    <t>Punto físico / Physical point</t>
  </si>
  <si>
    <t>oct 21 - sep 22</t>
  </si>
  <si>
    <t>oct 22 - sep 23</t>
  </si>
  <si>
    <t>oct 23 - sep 24</t>
  </si>
  <si>
    <t>oct 24 - sep 25</t>
  </si>
  <si>
    <t>oct 25 - sep 26</t>
  </si>
  <si>
    <t>1 - Capacidad contratada equivalente prevista / Forecasted equivalent contracted capacity (MWh/día)</t>
  </si>
  <si>
    <t>Salida Nacional / National exit</t>
  </si>
  <si>
    <t>1 - Desde cada punto de entrada a cada punto de salida / From each entry point to each exit point</t>
  </si>
  <si>
    <t>Punto de salida / Exit point</t>
  </si>
  <si>
    <t>Punto de Entrada / Entry point</t>
  </si>
  <si>
    <t>Punto de entrada físico/ Phisical entry point</t>
  </si>
  <si>
    <t>Punto de entrada/ Entry point</t>
  </si>
  <si>
    <t>Peajes de entrada por punto físico / Entry tariff by physical point</t>
  </si>
  <si>
    <t>Peajes de entrada  / Entry tariff</t>
  </si>
  <si>
    <t>GNL / LNG</t>
  </si>
  <si>
    <t>AASS</t>
  </si>
  <si>
    <t>Ajuste de los peajes de entrada  / Adjustments of entry tariff</t>
  </si>
  <si>
    <t>Peajes de salida por punto físico / Exit tariff by physical point</t>
  </si>
  <si>
    <t>Peajes de salida / Exit tariff</t>
  </si>
  <si>
    <t>Ajuste de los peajes de salida  / Adjustments of exit tariff</t>
  </si>
  <si>
    <t>GNL/ LNG</t>
  </si>
  <si>
    <t>1.- Retribución reconocida (€) / Allowed revenue (€)</t>
  </si>
  <si>
    <t>2.1 - Volumen (MWh) / Volume (MWh)</t>
  </si>
  <si>
    <t>2.2 - Capacidad contratada equivalente prevista (MWh/día) / Forecasted equivalent contracted capacity (MWh/day)</t>
  </si>
  <si>
    <t>3.1 - Volumen (MWh) / Volume (MWh)</t>
  </si>
  <si>
    <t>3.2 - Capacidad contratada equivalente prevista (MWh/día) / Forecasted equivalent contracted capacity (MWh/day)</t>
  </si>
  <si>
    <t>4.1 - Volumen (MWh) / Volume (MWh)</t>
  </si>
  <si>
    <t>4.2 - Capacidad contratada equivalente prevista (MWh/día) / Forecasted equivalent contracted capacity (MWh/day)</t>
  </si>
  <si>
    <t>Capacidad contratada equivalente prevista por punto de entrada físico (MWh/día) / Forecasted equivalent contracted capacity by physical entry point (MWh/day)</t>
  </si>
  <si>
    <t>Matriz de distancias (km) / Distance matrix (km)</t>
  </si>
  <si>
    <t>1 - Capacidad contratada equivalente prevista (MWh/day) / Forecasted equivalent contracted capacity (MWh/día)</t>
  </si>
  <si>
    <t>2 - Distancia ponderada por capacidad (km) / Capacity weighted distance (km)</t>
  </si>
  <si>
    <t>3 - Ponderación del coste para cada entrada (%) / weight of cost for each entry (%)</t>
  </si>
  <si>
    <t>4 - Retribución a recuperar (€) / Transmission services revenue to be recovered (€)</t>
  </si>
  <si>
    <t>1 - Capacidad contratada equivalente prevista (MWh/día) / Forecasted equivalent contracted capacity (MWh/day)</t>
  </si>
  <si>
    <t>4 - Retribución a recuperar (€)  / Transmission services revenue to be recovered (€)</t>
  </si>
  <si>
    <t>Peajes de salida por punto físico para los puntos con capacidad contratada nula / Exit tariffs per physical point for points with zero contracted capacity</t>
  </si>
  <si>
    <t>Peajes de entrada por punto físico para los puntos con capacidad contratada nula / Entry tariffs per physical point for points with zero contracted capacity</t>
  </si>
  <si>
    <t>Peajes de transporte basadas en volumen / Commodity-based transmission tariffs</t>
  </si>
  <si>
    <t>2 - Volumen (MWh) / Volume (MWh)</t>
  </si>
  <si>
    <t>Tarifas de Transporte / Transmission tariffs</t>
  </si>
  <si>
    <t>1.1 - Peaje de transporte basadas en capacidad (€/(MWh/día) y año) / Capacity-based transmission tariffs (€/(MWh/day) and year))</t>
  </si>
  <si>
    <t>1.1 - Peaje de transporte basados en volumen (€/MWh) / Commodity-based transmission tariffs (€/ MWh)</t>
  </si>
  <si>
    <t>Todos / All</t>
  </si>
  <si>
    <t>1.- Tarifas de entrada / Entry Tariff</t>
  </si>
  <si>
    <t>2.- Tarifas de Salida / Exit Tariff</t>
  </si>
  <si>
    <t>2.1 - Peaje de transporte basadas en capacidad (€/(MWh/día) y año) / Capacity-based transmission tariffs (€/(MWh/day) and year))</t>
  </si>
  <si>
    <t>Punto de Salida/ Exit point</t>
  </si>
  <si>
    <t>Punto de salida/ Exit point</t>
  </si>
  <si>
    <t>Hoja "Input"</t>
  </si>
  <si>
    <t>Hoja "Input_National_Capacity"</t>
  </si>
  <si>
    <t>Hoja "Entry capacity"</t>
  </si>
  <si>
    <t>Hoja "Exit Capacity"</t>
  </si>
  <si>
    <t>Hoja "Distance Matrix_en"</t>
  </si>
  <si>
    <t>Hoja "Distance Matrix_ex"</t>
  </si>
  <si>
    <t>Hoja "Entry Tariff_1a"</t>
  </si>
  <si>
    <t>Hoja "Exit Tariff_1b"</t>
  </si>
  <si>
    <t>Hoja "Entry Tariff_1b"</t>
  </si>
  <si>
    <t>Hoja "Entry Tariff_2"</t>
  </si>
  <si>
    <t>Hoja "Entry Tariff_3"</t>
  </si>
  <si>
    <t>Hoja "Exit Tariff_1a"</t>
  </si>
  <si>
    <t>Hoja "Exit Tariff_2"</t>
  </si>
  <si>
    <t>Hoja "Exit Tariff_3"</t>
  </si>
  <si>
    <t>Hoja "Commodity tariff"</t>
  </si>
  <si>
    <t>Hoja "Final Tariff"</t>
  </si>
  <si>
    <t>Sheet "Input"</t>
  </si>
  <si>
    <t>Sheet "Input_National_Capacity"</t>
  </si>
  <si>
    <t>Sheet "Entry capacity"</t>
  </si>
  <si>
    <t>Sheet "Exit Capacity"</t>
  </si>
  <si>
    <t>Sheet "Distance Matrix_en"</t>
  </si>
  <si>
    <t>Sheet "Distance Matrix_ex"</t>
  </si>
  <si>
    <t>Sheet "Entry Tariff_1a"</t>
  </si>
  <si>
    <t>Sheet "Entry Tariff_1b"</t>
  </si>
  <si>
    <t>Sheet "Entry Tariff_2"</t>
  </si>
  <si>
    <t>Sheet "Entry Tariff_3"</t>
  </si>
  <si>
    <t>Sheet "Exit Tariff_1a"</t>
  </si>
  <si>
    <t>Sheet "Exit Tariff_1b"</t>
  </si>
  <si>
    <t>Sheet "Exit Tariff_2"</t>
  </si>
  <si>
    <t>Sheet "Exit Tariff_3"</t>
  </si>
  <si>
    <t>Sheet "Commodity tariff"</t>
  </si>
  <si>
    <t>Sheet "Final Tariff"</t>
  </si>
  <si>
    <t>YAC Marismas / AASS - Storage facilities</t>
  </si>
  <si>
    <t>Tarifas aplicables</t>
  </si>
  <si>
    <t>Capacidad contratada equivalente por punto de salida físico / Equivalent contracted capacity by physical exit point</t>
  </si>
  <si>
    <t>1 - Distribución de la capacidad contratada de los consumidores nacionales por punto físico (%) / Distribution of the contracted capacity of national consumers by physical point (%)</t>
  </si>
  <si>
    <t>Capacidad contratada equivalente prevista por punto de salida físico (MWh/día)/ Forecasted equivalent contracted capacity by physical exit point (MWh/day)</t>
  </si>
  <si>
    <t>1 - Desde cada punto de salida a cada punto de entrada / From each exit point to each entry point</t>
  </si>
  <si>
    <t>Peajes de transporte basados en volumen (€/ MWh) / Commodity-based transmission tariffs (€/ MWh)</t>
  </si>
  <si>
    <t>Entrada / Entry</t>
  </si>
  <si>
    <t>Salida / Exit</t>
  </si>
  <si>
    <t>Parámetros de entrada relacionados con la retribución, el escenario de demanda, split entrada-salida y descuentos aplicables a los peajes de entrada y salida de los AA.SS.</t>
  </si>
  <si>
    <t>Calcula la capacidad contratada prevista por punto de entrada físico desagregando la capacidad contratada en los VIP por punto físico.</t>
  </si>
  <si>
    <t>Porcentajes a aplicar para distribuir la capacidad contratada asociada a los consumidores nacionales por punto de salida de la red de transporte.</t>
  </si>
  <si>
    <t>Calcula la capacidad contratada prevista por punto de salida físico desagregando la capacidad contratada en los VIP y en la salida nacional por punto físico.</t>
  </si>
  <si>
    <t>Matriz de distancias desde cada punto de entrada a cada punto de salida.</t>
  </si>
  <si>
    <t>Matriz de distancias desde cada punto de salida a cada punto de entrada.</t>
  </si>
  <si>
    <t>Aplica la metodología establecida en la Circular XX/2019 para calcular los peajes de transporte de entrada basados en capacidad por punto físico.</t>
  </si>
  <si>
    <t>Permite calcular los precios de transporte de entrada basados en capacidad si la capacidad prevista para un punto de entrada es nula.</t>
  </si>
  <si>
    <t>Peajes de transporte de entrada basados en capacidad antes de los ajustes establecidos en el artículo 9 del Reglamento 460/2017.</t>
  </si>
  <si>
    <t>Permite calcular los precios de transporte basados en capacidad si la capacidad prevista para un punto de entrada es nula.</t>
  </si>
  <si>
    <t>Aplica la metodología establecida en la Circular XX/2019 para calcular los peajes de transporte de salida basados en capacidad por punto físico.</t>
  </si>
  <si>
    <t>Peajes de transporte de salida basados en capacidad antes de los ajustes establecidos en el artículo 9 del Reglamento 460/2017.</t>
  </si>
  <si>
    <t>Peajes de transporte de entrada basados en capacidad final.</t>
  </si>
  <si>
    <t>Peajes de transporte de salida basados en capacidad final.</t>
  </si>
  <si>
    <t>El usuario puede cambiar el valor de las celdas amarillas para estimar los resultados de las tarifas.</t>
  </si>
  <si>
    <t>Las celdas en verde se calculan automáticamente y muestran el resultado de las simulaciones sobre la base de los supuestos considerados.</t>
  </si>
  <si>
    <t>The user may change the value of the yellow cells to estimate the results on tariffs.</t>
  </si>
  <si>
    <t>Cells in green are calculated automatically and show the results of the simulations on the basis of the assumptions considered.</t>
  </si>
  <si>
    <t>Tipo de punto de salida / Type of exit point</t>
  </si>
  <si>
    <t>Percentages to be applied to distribute the contracted capacity associated to national consumers by exit point of the transmission network.</t>
  </si>
  <si>
    <t>Applies the methodology established in Circular XX / 2019 to calculate capacity -based entry transmission tariffs per physical point.</t>
  </si>
  <si>
    <t>Distance matrix from each exit point to each entry point.</t>
  </si>
  <si>
    <t>Calculate the contracted capacity per physical entry point disaggregating the capacity contracted in the VIPs by physical point.</t>
  </si>
  <si>
    <t>Calculate the contracted capacity per physical exit point disaggregating the capacity contracted in the VIPs and in the national exit by physical point.</t>
  </si>
  <si>
    <t>Distance matrix from each entry point to each exit point.</t>
  </si>
  <si>
    <t>Input parameters related to revenues, demand scenario and discount, entry -exit split, and discount applicable to tariffs at entry points from and exit points to storage facilities.</t>
  </si>
  <si>
    <t>Allows you to calculate capacity - based entry transmission tariffs if the forecasted capacity for an entry point is zero.</t>
  </si>
  <si>
    <t>Capacity - based entry transmission tariffs before the adjustments established in Article 9 of Regulation 460/2017.</t>
  </si>
  <si>
    <t>Final capacity -based entry transmission tariffs.</t>
  </si>
  <si>
    <t>Applies the methodology established in Circular XX / 2019 to calculate capacity - based exit transmission tariffs per physical point.</t>
  </si>
  <si>
    <t>Allows you to calculate capacity - based exit transmission tariffs if the forecasted capacity for an entry point is zero.</t>
  </si>
  <si>
    <t>Capacity - based exit transmission tariffs before the adjustments established in Article 9 of Regulation 460/2017.</t>
  </si>
  <si>
    <t>Final Capacity - based exit transmission tariffs.</t>
  </si>
  <si>
    <t>Final Commodity - based transmission tariffs.</t>
  </si>
  <si>
    <t>Final Tariffs.</t>
  </si>
  <si>
    <t>Generación Eléctrica / Power generation</t>
  </si>
  <si>
    <t>5 - Peajes de transporte por punto de entrada (€/(MWh/día) y año) / Entry transmission tariff (€/(MWh/day) and year)</t>
  </si>
  <si>
    <t>2 - Peajes de transporte por punto de entrada (€/(MWh/día) y año) / Entry transmission tariff (€/(MWh/day) and year)</t>
  </si>
  <si>
    <t>3 - Peajes de transporte por punto de entrada incluyendo puntos con capacidad contratada prevista nula (€/(MWh/día) y año) / Entry transmission tariff including points with zero forecasted contracted capacity (€/(MWh/day) and year)</t>
  </si>
  <si>
    <t>2 - Peajes de transporte por punto de entrada (€/(MWh/día) y año)/Entry transmission tariff (€/(MWh/day) and year)</t>
  </si>
  <si>
    <t>5 - Peajes de transporte por punto de salida (€/(MWh/día) y año)/  Exit transmission tariff (€/(MWh/day) and year)</t>
  </si>
  <si>
    <t>5 - Peajes de transporte por punto de entrada (€/(MWh/día) y año) /  Entry transmission tariff (€/(MWh/day) and year)</t>
  </si>
  <si>
    <t>3 - Peajes ajustados de transporte por punto de entrada (€/(MWh/día) y año)/ Adjusted entry transmission tariff (€/(MWh/day) and year))</t>
  </si>
  <si>
    <t>5 - Peajes de transporte por punto de salida (€/(MWh/day) and year)/Exit transmission tariff (€/(MWh/día) y año)</t>
  </si>
  <si>
    <t>2 - Peajes de transporte por punto de salida (€/(MWh/día) y año) / Exit transmission tariff (€/(MWh/day) and year)</t>
  </si>
  <si>
    <t>3 - Peajes de transporte por punto de salida incluyendo puntos con capacidad contratada prevista nula (€/(MWh/día) y año) / Exit transmission tariff including points with zero forecasted contracted capacity (€/(MWh/day) and year)</t>
  </si>
  <si>
    <t>6.- Otros parametros / Other parameters</t>
  </si>
  <si>
    <t>6.1 - Split Entrada - Salida / Entry - Exit Split</t>
  </si>
  <si>
    <t>6.2 - VIP Ibérico: Capacidad técnica por punto físico / VIP: Technical capacity by physical point</t>
  </si>
  <si>
    <t>6.3 - VIP Pirineos: Capacidad técnica por punto físico / VIP: Technical capacity by physical point</t>
  </si>
  <si>
    <t>6.4 - Descuento aplicables a los peajes de entrada y salida de los AA.SS /Discount applicable to tariffs at entry points from and exit points to storage facilities</t>
  </si>
  <si>
    <t>15.000 &lt; C ≤  50.000</t>
  </si>
  <si>
    <t>50.000 &lt; C ≤  300.000</t>
  </si>
  <si>
    <t>300.000 &lt; C ≤  1.500.000</t>
  </si>
  <si>
    <t>1.500.000 &lt; C ≤  5.000.000</t>
  </si>
  <si>
    <t>Hoja "Exit Tariff_4"</t>
  </si>
  <si>
    <t>Fixed charge per customer applicable to consumers who are not required to have equipment capable of measuring the maximum demanded</t>
  </si>
  <si>
    <t>Sheet "Exit Tariff_4"</t>
  </si>
  <si>
    <t>3 - Peajes ajustados de transporte por punto de salida (€/(MWh/día) y año) / Allowed revenues to be recovered through capacitybased transmission tariffs</t>
  </si>
  <si>
    <t>1 - Peajes ajustados de transporte por punto de salida (€/(MWh/día) y año) / Adjusted exit transmission tariff (€/(MWh/day) and year)</t>
  </si>
  <si>
    <t>3 - Retribución a recuperar a través de las tarifas de transporte basadas en capacidad (€) / 
Allowed revenues to be recovered through capacity-based transmission tariffs (€)</t>
  </si>
  <si>
    <t>RL.1</t>
  </si>
  <si>
    <t>RL.2</t>
  </si>
  <si>
    <t>RL.3</t>
  </si>
  <si>
    <t>RL.4</t>
  </si>
  <si>
    <t>RL.5</t>
  </si>
  <si>
    <t>RL.6</t>
  </si>
  <si>
    <t>4 - Número de Consumidores / Number of customers</t>
  </si>
  <si>
    <t>2.3 - Peaje de transporte basados en volumen (€/MWh) / Commodity-based transmission tariffs (€/ MWh)</t>
  </si>
  <si>
    <t>5.2 - Número de Consumidores / Number of customers</t>
  </si>
  <si>
    <t>Consumo anual (kWh) / Annual consumption (kWh)</t>
  </si>
  <si>
    <t>5.1 - Capacidad contratada equivalente prevista para cada grupo de consumidores (MWh/día) / Forecasted equivalent contracted capacity for each group of customers (MWh/day)</t>
  </si>
  <si>
    <t>2 - Capacidad contratada equivalente prevista para cada grupo de consumidores (MWh/día) / Forecasted equivalent contracted capacity for each group of customers (MWh/day)</t>
  </si>
  <si>
    <t>5 - Término por cliente de las tarifas de transportes aplicable a los consumidores que no disponen de equipos de medida que permitan medir la capacidad máxima demandada (€/consumidor y año) / Fixed charge per customer applicable to consumers without measuring equipment capable of recording maximum capacity (€/customer and year)</t>
  </si>
  <si>
    <t>Peajes por consumidor aplicable a los consumidores que no disponen de equipos de medida que permitan medir la capacidad máxima demandada / Fixed charge per customer applicable to consumers without a measuring equipment capable of recording maximum capacity</t>
  </si>
  <si>
    <t>5.- Demanda de los consumidores que no disponen de equipos de medida que permitan medir la capacidad máxima demandada / Demand for consumers  without a measuring equipment capable of recording maximum capacity</t>
  </si>
  <si>
    <t>2.2 - Término por cliente de las tarifas de transportes aplicable a los consumidores que no disponen de equipos de medida que permitan medir la capacidad máxima demandada (€/consumidor y año) / Fixed charge per customer applicable to consumers  without a measuring equipment capable of recording maximum capacity (€/customer and year)</t>
  </si>
  <si>
    <t>6.5 - Descuento aplicables a los peajes de entrada desde plantas de GNL /Discount applicable to tariffs at entry points from LNG terminals</t>
  </si>
  <si>
    <t>C ≤ 5.000</t>
  </si>
  <si>
    <t>5.000 &lt; C ≤  15.000</t>
  </si>
  <si>
    <t>Peajes de transporte basados en volumen final.</t>
  </si>
  <si>
    <t>Peajes por consumidor aplicable a los consumidores que no disponen de equipos de medida que permitan medir la capacidad máxima demandada.</t>
  </si>
  <si>
    <t xml:space="preserve">Primas obtenidas en las subastas de capacidad </t>
  </si>
  <si>
    <t>Capacity autions premium</t>
  </si>
  <si>
    <t>Retribución anual reconocida a recuperar por tarifas de transporte de capacidad</t>
  </si>
  <si>
    <t>Anual allowed revenue to be recovered by capacity-based transmission tariffs</t>
  </si>
  <si>
    <t>Compensaciones por interrumpibilidad</t>
  </si>
  <si>
    <t>Otros ingresos o costes liquidables a recuperar mediante los peajes de transporte basados en capacidad</t>
  </si>
  <si>
    <t>Revisión de la retribución anual a recuperar por tarifas de transporte de volumen</t>
  </si>
  <si>
    <t>Diferencias entre los ingresos inicialmente previstos y los ingresos reales resultantes de los peajes basado en volumen</t>
  </si>
  <si>
    <t>Otros ingresos o costes liquidables a recuperar mediante los peajes de transporte basados en volumen</t>
  </si>
  <si>
    <t>Amendments of anual allowed revenue to be recovered by capacity-based transmission tariffs</t>
  </si>
  <si>
    <t>Compensations for interruptions</t>
  </si>
  <si>
    <t xml:space="preserve">Difference between initial forecasted revenues and real revenues resulting from the application of the capacity-based transmission tariffs </t>
  </si>
  <si>
    <t>Diferencias entre los ingresos inicialmente previstos y los ingresos reales resultantes de los peajes basado en cpacidad</t>
  </si>
  <si>
    <t>Other incomes or costs to be recovered through capacity-based transmission tariffs</t>
  </si>
  <si>
    <t>Retribución anual a recuperar por tarifas de transporte de capacidad</t>
  </si>
  <si>
    <t>Annual revenue to be recovered by commodity-based transmission tariffs</t>
  </si>
  <si>
    <t>Amendments of anual allowed revenue to be recovered by commodity-based transmission tariffs</t>
  </si>
  <si>
    <t xml:space="preserve">Difference between initial forecasted revenues and real revenues resulting from the application of the commodity-based transmission tariffs </t>
  </si>
  <si>
    <t>Other incomes or costs to be recovered through commodity-based transmission tariffs</t>
  </si>
  <si>
    <t>BIO Medina Sidonia (K07)</t>
  </si>
  <si>
    <t>BIO Tudela (28A)</t>
  </si>
  <si>
    <t>BIO Mascaraque (F25)</t>
  </si>
  <si>
    <t>BIO Sagunto (15.11)</t>
  </si>
  <si>
    <t>BIO Sevilla (F07)</t>
  </si>
  <si>
    <t>YAC/AS Marismas</t>
  </si>
  <si>
    <t>B21</t>
  </si>
  <si>
    <t>K07</t>
  </si>
  <si>
    <t>28A</t>
  </si>
  <si>
    <t>F25</t>
  </si>
  <si>
    <t>15.11</t>
  </si>
  <si>
    <t>F07</t>
  </si>
  <si>
    <r>
      <t>El artículo 30.2.b del Reglamento 460/2017 de la Comisión por el que se establece  un código de red sobre la armonización de las estructuras tarifarias de transporte de gas según el cual la CNMC debe publicar : "</t>
    </r>
    <r>
      <rPr>
        <i/>
        <sz val="12"/>
        <color theme="1"/>
        <rFont val="Calibri"/>
        <family val="2"/>
        <scheme val="minor"/>
      </rPr>
      <t>al menos un modelo tarifario simplificado, que se actualizará regularmente, acompañado de la explicación de cómo se utiliza, que permita a los usuarios de la red calcular las tarifas de transporte aplicables en el período tarifario vigente y estimar su posible evolución más allá de ese período tarifario</t>
    </r>
    <r>
      <rPr>
        <sz val="12"/>
        <color theme="1"/>
        <rFont val="Calibri"/>
        <family val="2"/>
        <scheme val="minor"/>
      </rPr>
      <t>".
Este libro de Excel permite aplicar la metodología establecida en la Circular 6/2019 para calcular los peajes de transporte.
Toda la información incluida en este libro se publica únicamente a efectos informativos.
Los peajes de transporte resultantes no incluyen impuestos.</t>
    </r>
  </si>
  <si>
    <r>
      <t>The Article 30(2)(b) of the COMMISSION REGULATION (EU) 2017/460 of 16 March 2017 establishing a network code on harmonised transmission tariff structures for gas states that the CNMC shall publish: "</t>
    </r>
    <r>
      <rPr>
        <i/>
        <sz val="12"/>
        <color theme="1"/>
        <rFont val="Calibri"/>
        <family val="2"/>
        <scheme val="minor"/>
      </rPr>
      <t>at least a simplified tariff model, updated regularly, accompanied by the explanation of how to use it, enabling network users to calculate the transmission tariffs applicable for the prevailing tariff period and to estimate their possible evolution beyond such tariff period</t>
    </r>
    <r>
      <rPr>
        <sz val="12"/>
        <color theme="1"/>
        <rFont val="Calibri"/>
        <family val="2"/>
        <scheme val="minor"/>
      </rPr>
      <t xml:space="preserve">".
This Excel file allows you to apply the methodology established in Circular 6/2019 to calculate the transmission tariff.
All information included in this file is published for informational purposes only.
The transmission tariffs do not include taxes.
</t>
    </r>
  </si>
  <si>
    <t>RL.7</t>
  </si>
  <si>
    <t>5.000.000 &lt; C ≤  15.000.000</t>
  </si>
  <si>
    <t>BIO Madrid</t>
  </si>
  <si>
    <t>Revisión de la retribución anual a recuperar por tarifas de transporte de capacidad</t>
  </si>
  <si>
    <t>01.1A</t>
  </si>
  <si>
    <t>03A</t>
  </si>
  <si>
    <t>03B</t>
  </si>
  <si>
    <t>1.01</t>
  </si>
  <si>
    <t>10</t>
  </si>
  <si>
    <t>11</t>
  </si>
  <si>
    <t>12</t>
  </si>
  <si>
    <t>13</t>
  </si>
  <si>
    <t>14</t>
  </si>
  <si>
    <t>15</t>
  </si>
  <si>
    <t>15.02</t>
  </si>
  <si>
    <t>15.06A</t>
  </si>
  <si>
    <t>15.07</t>
  </si>
  <si>
    <t>15.08</t>
  </si>
  <si>
    <t>15.08A</t>
  </si>
  <si>
    <t>15.09</t>
  </si>
  <si>
    <t>15.09AD</t>
  </si>
  <si>
    <t>15.09X</t>
  </si>
  <si>
    <t>15.09X.3</t>
  </si>
  <si>
    <t>15.10</t>
  </si>
  <si>
    <t>15.12</t>
  </si>
  <si>
    <t>15.14</t>
  </si>
  <si>
    <t>15.15</t>
  </si>
  <si>
    <t>15.16</t>
  </si>
  <si>
    <t>15.17</t>
  </si>
  <si>
    <t>15.19</t>
  </si>
  <si>
    <t>15.20.05</t>
  </si>
  <si>
    <t>15.20.06</t>
  </si>
  <si>
    <t>15.20A.1</t>
  </si>
  <si>
    <t>15.21</t>
  </si>
  <si>
    <t>15.22</t>
  </si>
  <si>
    <t>15.23</t>
  </si>
  <si>
    <t>15.24</t>
  </si>
  <si>
    <t>15.26</t>
  </si>
  <si>
    <t>15.28-16</t>
  </si>
  <si>
    <t>15.30</t>
  </si>
  <si>
    <t>15.31</t>
  </si>
  <si>
    <t>15.31.1A</t>
  </si>
  <si>
    <t>15.31.3</t>
  </si>
  <si>
    <t>15.31A.4</t>
  </si>
  <si>
    <t>15.34</t>
  </si>
  <si>
    <t>16A</t>
  </si>
  <si>
    <t>19</t>
  </si>
  <si>
    <t>20</t>
  </si>
  <si>
    <t>20.00A</t>
  </si>
  <si>
    <t>21</t>
  </si>
  <si>
    <t>22</t>
  </si>
  <si>
    <t>23</t>
  </si>
  <si>
    <t>23A</t>
  </si>
  <si>
    <t>24</t>
  </si>
  <si>
    <t>24A</t>
  </si>
  <si>
    <t>25A</t>
  </si>
  <si>
    <t>25X</t>
  </si>
  <si>
    <t>26A</t>
  </si>
  <si>
    <t>27X</t>
  </si>
  <si>
    <t>28</t>
  </si>
  <si>
    <t>29</t>
  </si>
  <si>
    <t>30</t>
  </si>
  <si>
    <t>32</t>
  </si>
  <si>
    <t>33</t>
  </si>
  <si>
    <t>33X</t>
  </si>
  <si>
    <t>34</t>
  </si>
  <si>
    <t>35</t>
  </si>
  <si>
    <t>35X</t>
  </si>
  <si>
    <t>36</t>
  </si>
  <si>
    <t>38</t>
  </si>
  <si>
    <t>38X.02</t>
  </si>
  <si>
    <t>39.01</t>
  </si>
  <si>
    <t>4</t>
  </si>
  <si>
    <t>40</t>
  </si>
  <si>
    <t>41.06</t>
  </si>
  <si>
    <t>41.07X</t>
  </si>
  <si>
    <t>41-16</t>
  </si>
  <si>
    <t>43X.00</t>
  </si>
  <si>
    <t>45.01DXC</t>
  </si>
  <si>
    <t>45.02</t>
  </si>
  <si>
    <t>45.04</t>
  </si>
  <si>
    <t>45-16</t>
  </si>
  <si>
    <t>5D.03.04</t>
  </si>
  <si>
    <t>6</t>
  </si>
  <si>
    <t>7A</t>
  </si>
  <si>
    <t>7B</t>
  </si>
  <si>
    <t>9E.C.</t>
  </si>
  <si>
    <t>A10</t>
  </si>
  <si>
    <t>A3</t>
  </si>
  <si>
    <t>A36L</t>
  </si>
  <si>
    <t>A5A</t>
  </si>
  <si>
    <t>A6</t>
  </si>
  <si>
    <t>A7</t>
  </si>
  <si>
    <t>A8</t>
  </si>
  <si>
    <t>A9</t>
  </si>
  <si>
    <t>A9A</t>
  </si>
  <si>
    <t>A9B</t>
  </si>
  <si>
    <t>B02</t>
  </si>
  <si>
    <t>B04</t>
  </si>
  <si>
    <t>B05</t>
  </si>
  <si>
    <t>B07</t>
  </si>
  <si>
    <t>B08</t>
  </si>
  <si>
    <t>B10</t>
  </si>
  <si>
    <t>B14</t>
  </si>
  <si>
    <t>B18</t>
  </si>
  <si>
    <t>B19</t>
  </si>
  <si>
    <t>B20</t>
  </si>
  <si>
    <t>B22</t>
  </si>
  <si>
    <t>C1.01</t>
  </si>
  <si>
    <t>C2X.01</t>
  </si>
  <si>
    <t>CC.BE</t>
  </si>
  <si>
    <t>CC.CT.E</t>
  </si>
  <si>
    <t>CC.IB.E</t>
  </si>
  <si>
    <t>CC.SG.UF</t>
  </si>
  <si>
    <t>D03A</t>
  </si>
  <si>
    <t>D04</t>
  </si>
  <si>
    <t>D06</t>
  </si>
  <si>
    <t>D06A</t>
  </si>
  <si>
    <t>D07</t>
  </si>
  <si>
    <t>D07.14</t>
  </si>
  <si>
    <t>D12A</t>
  </si>
  <si>
    <t>D13</t>
  </si>
  <si>
    <t>D13A</t>
  </si>
  <si>
    <t>D16</t>
  </si>
  <si>
    <t>E01</t>
  </si>
  <si>
    <t>E02</t>
  </si>
  <si>
    <t>E15</t>
  </si>
  <si>
    <t>EG01</t>
  </si>
  <si>
    <t>F00</t>
  </si>
  <si>
    <t>F02</t>
  </si>
  <si>
    <t>F06.2</t>
  </si>
  <si>
    <t>F07.01</t>
  </si>
  <si>
    <t>F08</t>
  </si>
  <si>
    <t>F11</t>
  </si>
  <si>
    <t>F13</t>
  </si>
  <si>
    <t>F14</t>
  </si>
  <si>
    <t>F19</t>
  </si>
  <si>
    <t>F21</t>
  </si>
  <si>
    <t>F23</t>
  </si>
  <si>
    <t>F26</t>
  </si>
  <si>
    <t>F26.02</t>
  </si>
  <si>
    <t>F26A</t>
  </si>
  <si>
    <t>F27</t>
  </si>
  <si>
    <t>F27A</t>
  </si>
  <si>
    <t>F28</t>
  </si>
  <si>
    <t>G03</t>
  </si>
  <si>
    <t>G04</t>
  </si>
  <si>
    <t>G07</t>
  </si>
  <si>
    <t>H1</t>
  </si>
  <si>
    <t>I001</t>
  </si>
  <si>
    <t>I003</t>
  </si>
  <si>
    <t>I006</t>
  </si>
  <si>
    <t>I008X</t>
  </si>
  <si>
    <t>I012</t>
  </si>
  <si>
    <t>I014</t>
  </si>
  <si>
    <t>I015ERM</t>
  </si>
  <si>
    <t>I016</t>
  </si>
  <si>
    <t>I018</t>
  </si>
  <si>
    <t>I019</t>
  </si>
  <si>
    <t>I020</t>
  </si>
  <si>
    <t>I020A</t>
  </si>
  <si>
    <t>I022</t>
  </si>
  <si>
    <t>I023</t>
  </si>
  <si>
    <t>I024</t>
  </si>
  <si>
    <t>J01A</t>
  </si>
  <si>
    <t>K02</t>
  </si>
  <si>
    <t>K11.01</t>
  </si>
  <si>
    <t>K19</t>
  </si>
  <si>
    <t>K25</t>
  </si>
  <si>
    <t>K29</t>
  </si>
  <si>
    <t>K31</t>
  </si>
  <si>
    <t>K37</t>
  </si>
  <si>
    <t>K44</t>
  </si>
  <si>
    <t>K45</t>
  </si>
  <si>
    <t>K46</t>
  </si>
  <si>
    <t>K47</t>
  </si>
  <si>
    <t>K48</t>
  </si>
  <si>
    <t>K48.02</t>
  </si>
  <si>
    <t>K48.03</t>
  </si>
  <si>
    <t>K48.05</t>
  </si>
  <si>
    <t>K48.07</t>
  </si>
  <si>
    <t>K48.08</t>
  </si>
  <si>
    <t>K48.10</t>
  </si>
  <si>
    <t>K50</t>
  </si>
  <si>
    <t>K52</t>
  </si>
  <si>
    <t>K54</t>
  </si>
  <si>
    <t>M01</t>
  </si>
  <si>
    <t>M09</t>
  </si>
  <si>
    <t>N07</t>
  </si>
  <si>
    <t>N08</t>
  </si>
  <si>
    <t>N09</t>
  </si>
  <si>
    <t>N10.1</t>
  </si>
  <si>
    <t>O01</t>
  </si>
  <si>
    <t>O01A</t>
  </si>
  <si>
    <t>O02</t>
  </si>
  <si>
    <t>O05</t>
  </si>
  <si>
    <t>O06</t>
  </si>
  <si>
    <t>O07</t>
  </si>
  <si>
    <t>O09</t>
  </si>
  <si>
    <t>O11</t>
  </si>
  <si>
    <t>O12</t>
  </si>
  <si>
    <t>O14</t>
  </si>
  <si>
    <t>O14A</t>
  </si>
  <si>
    <t>O16</t>
  </si>
  <si>
    <t>O17</t>
  </si>
  <si>
    <t>O19</t>
  </si>
  <si>
    <t>O24</t>
  </si>
  <si>
    <t>P01</t>
  </si>
  <si>
    <t>P03</t>
  </si>
  <si>
    <t>P04</t>
  </si>
  <si>
    <t>P04A</t>
  </si>
  <si>
    <t>P06</t>
  </si>
  <si>
    <t>13A</t>
  </si>
  <si>
    <t>15.20.04</t>
  </si>
  <si>
    <t>15.31A.2</t>
  </si>
  <si>
    <t>D07A</t>
  </si>
  <si>
    <t>D08A</t>
  </si>
  <si>
    <t>D10A</t>
  </si>
  <si>
    <t>D15</t>
  </si>
  <si>
    <t>I005</t>
  </si>
  <si>
    <t>I007</t>
  </si>
  <si>
    <t>K05</t>
  </si>
  <si>
    <t>K41</t>
  </si>
  <si>
    <t>M05</t>
  </si>
  <si>
    <t>O03</t>
  </si>
  <si>
    <t>O22</t>
  </si>
  <si>
    <t>41.01</t>
  </si>
  <si>
    <t>41.10</t>
  </si>
  <si>
    <t>D01A</t>
  </si>
  <si>
    <t>YAC Poseidon</t>
  </si>
  <si>
    <t>15.03A</t>
  </si>
  <si>
    <t>BIO La Galera (15.03A)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</si>
</sst>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 _€_-;\-* #,##0.00\ _€_-;_-* &quot;-&quot;??\ _€_-;_-@_-"/>
    <numFmt numFmtId="164" formatCode="0_ ;\-0\ "/>
    <numFmt numFmtId="165" formatCode="_-* #,##0\ _€_-;\-* #,##0\ _€_-;_-* &quot;-&quot;??\ _€_-;_-@_-"/>
    <numFmt numFmtId="166" formatCode="0.0%"/>
    <numFmt numFmtId="167" formatCode="_-* #,##0.00000\ _€_-;\-* #,##0.00000\ _€_-;_-* &quot;-&quot;??\ _€_-;_-@_-"/>
    <numFmt numFmtId="168" formatCode="0.000%"/>
    <numFmt numFmtId="169" formatCode="_-* #,##0.0000\ _€_-;\-* #,##0.0000\ _€_-;_-* &quot;-&quot;??\ _€_-;_-@_-"/>
    <numFmt numFmtId="170" formatCode="_-* #,##0.000000\ _€_-;\-* #,##0.000000\ _€_-;_-* &quot;-&quot;??\ _€_-;_-@_-"/>
    <numFmt numFmtId="171" formatCode="_-* #,##0.0000000\ _€_-;\-* #,##0.0000000\ _€_-;_-* &quot;-&quot;??\ _€_-;_-@_-"/>
    <numFmt numFmtId="172" formatCode="_-* #,##0.000\ _€_-;\-* #,##0.000\ _€_-;_-* &quot;-&quot;??\ _€_-;_-@_-"/>
    <numFmt numFmtId="173" formatCode="_-* #,##0.0000000\ _€_-;\-* #,##0.0000000\ _€_-;_-* &quot;-&quot;???????\ _€_-;_-@_-"/>
    <numFmt numFmtId="174" formatCode="_-* #,##0.0\ _€_-;\-* #,##0.0\ _€_-;_-* &quot;-&quot;??\ _€_-;_-@_-"/>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8"/>
      <color theme="0"/>
      <name val="Calibri"/>
      <family val="2"/>
      <scheme val="minor"/>
    </font>
    <font>
      <b/>
      <sz val="10"/>
      <color theme="0"/>
      <name val="Arial"/>
      <family val="2"/>
    </font>
    <font>
      <sz val="12"/>
      <color theme="1"/>
      <name val="Arial"/>
      <family val="2"/>
    </font>
    <font>
      <b/>
      <sz val="11"/>
      <name val="Calibri"/>
      <family val="2"/>
      <scheme val="minor"/>
    </font>
    <font>
      <b/>
      <sz val="13"/>
      <color theme="0"/>
      <name val="Calibri"/>
      <family val="2"/>
      <scheme val="minor"/>
    </font>
    <font>
      <b/>
      <sz val="15"/>
      <color theme="0"/>
      <name val="Calibri"/>
      <family val="2"/>
      <scheme val="minor"/>
    </font>
    <font>
      <sz val="12"/>
      <color theme="1"/>
      <name val="Calibri"/>
      <family val="2"/>
      <scheme val="minor"/>
    </font>
    <font>
      <i/>
      <sz val="12"/>
      <color theme="1"/>
      <name val="Calibri"/>
      <family val="2"/>
      <scheme val="minor"/>
    </font>
    <font>
      <sz val="11"/>
      <color rgb="FFFF0000"/>
      <name val="Calibri"/>
      <family val="2"/>
      <scheme val="minor"/>
    </font>
  </fonts>
  <fills count="9">
    <fill>
      <patternFill patternType="none"/>
    </fill>
    <fill>
      <patternFill patternType="gray125"/>
    </fill>
    <fill>
      <patternFill patternType="solid">
        <fgColor rgb="FFFF6D22"/>
        <bgColor indexed="64"/>
      </patternFill>
    </fill>
    <fill>
      <patternFill patternType="solid">
        <fgColor rgb="FF7F7F7F"/>
        <bgColor indexed="64"/>
      </patternFill>
    </fill>
    <fill>
      <patternFill patternType="solid">
        <fgColor theme="1"/>
        <bgColor indexed="64"/>
      </patternFill>
    </fill>
    <fill>
      <patternFill patternType="solid">
        <fgColor theme="9" tint="0.39997558519241921"/>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96">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auto="1"/>
      </left>
      <right style="thin">
        <color auto="1"/>
      </right>
      <top style="dotted">
        <color indexed="64"/>
      </top>
      <bottom style="dotted">
        <color indexed="64"/>
      </bottom>
      <diagonal/>
    </border>
    <border>
      <left style="thin">
        <color auto="1"/>
      </left>
      <right style="thin">
        <color auto="1"/>
      </right>
      <top style="dotted">
        <color auto="1"/>
      </top>
      <bottom style="medium">
        <color indexed="64"/>
      </bottom>
      <diagonal/>
    </border>
    <border>
      <left/>
      <right style="thin">
        <color auto="1"/>
      </right>
      <top style="dotted">
        <color auto="1"/>
      </top>
      <bottom style="dotted">
        <color auto="1"/>
      </bottom>
      <diagonal/>
    </border>
    <border>
      <left/>
      <right style="thin">
        <color auto="1"/>
      </right>
      <top style="dotted">
        <color auto="1"/>
      </top>
      <bottom style="medium">
        <color indexed="64"/>
      </bottom>
      <diagonal/>
    </border>
    <border>
      <left/>
      <right style="thin">
        <color theme="0"/>
      </right>
      <top/>
      <bottom style="dotted">
        <color auto="1"/>
      </bottom>
      <diagonal/>
    </border>
    <border>
      <left style="thin">
        <color auto="1"/>
      </left>
      <right style="thin">
        <color auto="1"/>
      </right>
      <top style="dotted">
        <color indexed="64"/>
      </top>
      <bottom/>
      <diagonal/>
    </border>
    <border>
      <left/>
      <right style="thin">
        <color auto="1"/>
      </right>
      <top style="dotted">
        <color auto="1"/>
      </top>
      <bottom/>
      <diagonal/>
    </border>
    <border>
      <left style="thin">
        <color theme="0"/>
      </left>
      <right style="thin">
        <color theme="0"/>
      </right>
      <top/>
      <bottom style="dotted">
        <color auto="1"/>
      </bottom>
      <diagonal/>
    </border>
    <border>
      <left style="thin">
        <color auto="1"/>
      </left>
      <right style="thin">
        <color auto="1"/>
      </right>
      <top style="dotted">
        <color indexed="64"/>
      </top>
      <bottom style="hair">
        <color auto="1"/>
      </bottom>
      <diagonal/>
    </border>
    <border>
      <left/>
      <right style="thin">
        <color auto="1"/>
      </right>
      <top style="dotted">
        <color indexed="64"/>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diagonal/>
    </border>
    <border>
      <left/>
      <right style="thin">
        <color auto="1"/>
      </right>
      <top style="hair">
        <color auto="1"/>
      </top>
      <bottom/>
      <diagonal/>
    </border>
    <border>
      <left/>
      <right style="thin">
        <color auto="1"/>
      </right>
      <top style="thin">
        <color indexed="64"/>
      </top>
      <bottom style="thin">
        <color indexed="64"/>
      </bottom>
      <diagonal/>
    </border>
    <border>
      <left style="medium">
        <color indexed="64"/>
      </left>
      <right/>
      <top style="medium">
        <color indexed="64"/>
      </top>
      <bottom/>
      <diagonal/>
    </border>
    <border>
      <left/>
      <right style="thin">
        <color theme="0"/>
      </right>
      <top style="medium">
        <color indexed="64"/>
      </top>
      <bottom/>
      <diagonal/>
    </border>
    <border>
      <left style="thin">
        <color theme="0"/>
      </left>
      <right style="thin">
        <color theme="0"/>
      </right>
      <top style="medium">
        <color indexed="64"/>
      </top>
      <bottom style="thin">
        <color theme="0"/>
      </bottom>
      <diagonal/>
    </border>
    <border>
      <left style="thin">
        <color theme="0"/>
      </left>
      <right style="medium">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top/>
      <bottom style="dotted">
        <color auto="1"/>
      </bottom>
      <diagonal/>
    </border>
    <border>
      <left style="thin">
        <color theme="0"/>
      </left>
      <right style="medium">
        <color indexed="64"/>
      </right>
      <top style="thin">
        <color theme="0"/>
      </top>
      <bottom/>
      <diagonal/>
    </border>
    <border>
      <left style="medium">
        <color indexed="64"/>
      </left>
      <right style="thin">
        <color auto="1"/>
      </right>
      <top style="dotted">
        <color indexed="64"/>
      </top>
      <bottom style="dotted">
        <color indexed="64"/>
      </bottom>
      <diagonal/>
    </border>
    <border>
      <left style="thin">
        <color auto="1"/>
      </left>
      <right style="medium">
        <color indexed="64"/>
      </right>
      <top style="dotted">
        <color indexed="64"/>
      </top>
      <bottom style="dotted">
        <color indexed="64"/>
      </bottom>
      <diagonal/>
    </border>
    <border>
      <left style="medium">
        <color indexed="64"/>
      </left>
      <right style="thin">
        <color auto="1"/>
      </right>
      <top style="dotted">
        <color auto="1"/>
      </top>
      <bottom style="medium">
        <color indexed="64"/>
      </bottom>
      <diagonal/>
    </border>
    <border>
      <left style="thin">
        <color auto="1"/>
      </left>
      <right style="medium">
        <color indexed="64"/>
      </right>
      <top style="dotted">
        <color auto="1"/>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0"/>
      </right>
      <top style="medium">
        <color indexed="64"/>
      </top>
      <bottom style="medium">
        <color indexed="64"/>
      </bottom>
      <diagonal/>
    </border>
    <border>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medium">
        <color indexed="64"/>
      </top>
      <bottom/>
      <diagonal/>
    </border>
    <border>
      <left style="thin">
        <color theme="0"/>
      </left>
      <right style="thin">
        <color theme="0"/>
      </right>
      <top style="medium">
        <color indexed="64"/>
      </top>
      <bottom/>
      <diagonal/>
    </border>
    <border>
      <left style="medium">
        <color indexed="64"/>
      </left>
      <right style="thin">
        <color theme="0"/>
      </right>
      <top/>
      <bottom style="dotted">
        <color auto="1"/>
      </bottom>
      <diagonal/>
    </border>
    <border>
      <left style="medium">
        <color indexed="64"/>
      </left>
      <right style="thin">
        <color auto="1"/>
      </right>
      <top style="dotted">
        <color indexed="64"/>
      </top>
      <bottom/>
      <diagonal/>
    </border>
    <border>
      <left style="thin">
        <color auto="1"/>
      </left>
      <right style="medium">
        <color indexed="64"/>
      </right>
      <top style="dotted">
        <color indexed="64"/>
      </top>
      <bottom/>
      <diagonal/>
    </border>
    <border>
      <left style="medium">
        <color indexed="64"/>
      </left>
      <right style="thin">
        <color auto="1"/>
      </right>
      <top/>
      <bottom/>
      <diagonal/>
    </border>
    <border>
      <left style="medium">
        <color indexed="64"/>
      </left>
      <right style="thin">
        <color auto="1"/>
      </right>
      <top/>
      <bottom style="dotted">
        <color indexed="64"/>
      </bottom>
      <diagonal/>
    </border>
    <border>
      <left style="medium">
        <color indexed="64"/>
      </left>
      <right style="thin">
        <color auto="1"/>
      </right>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medium">
        <color indexed="64"/>
      </right>
      <top style="dotted">
        <color indexed="64"/>
      </top>
      <bottom style="hair">
        <color auto="1"/>
      </bottom>
      <diagonal/>
    </border>
    <border>
      <left style="thin">
        <color auto="1"/>
      </left>
      <right style="medium">
        <color indexed="64"/>
      </right>
      <top style="hair">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auto="1"/>
      </right>
      <top style="hair">
        <color auto="1"/>
      </top>
      <bottom/>
      <diagonal/>
    </border>
    <border>
      <left style="thin">
        <color auto="1"/>
      </left>
      <right style="medium">
        <color indexed="64"/>
      </right>
      <top style="hair">
        <color auto="1"/>
      </top>
      <bottom style="hair">
        <color auto="1"/>
      </bottom>
      <diagonal/>
    </border>
    <border>
      <left style="medium">
        <color indexed="64"/>
      </left>
      <right style="thin">
        <color indexed="64"/>
      </right>
      <top style="thin">
        <color indexed="64"/>
      </top>
      <bottom style="medium">
        <color indexed="64"/>
      </bottom>
      <diagonal/>
    </border>
    <border>
      <left/>
      <right style="thin">
        <color auto="1"/>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theme="0"/>
      </left>
      <right/>
      <top style="medium">
        <color indexed="64"/>
      </top>
      <bottom style="thin">
        <color theme="0"/>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thin">
        <color indexed="64"/>
      </left>
      <right/>
      <top/>
      <bottom style="medium">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medium">
        <color indexed="64"/>
      </left>
      <right/>
      <top style="dotted">
        <color indexed="64"/>
      </top>
      <bottom/>
      <diagonal/>
    </border>
    <border>
      <left style="medium">
        <color indexed="64"/>
      </left>
      <right/>
      <top style="hair">
        <color auto="1"/>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right style="thin">
        <color auto="1"/>
      </right>
      <top/>
      <bottom style="dotted">
        <color auto="1"/>
      </bottom>
      <diagonal/>
    </border>
    <border>
      <left style="thin">
        <color auto="1"/>
      </left>
      <right style="thin">
        <color auto="1"/>
      </right>
      <top/>
      <bottom style="dotted">
        <color indexed="64"/>
      </bottom>
      <diagonal/>
    </border>
    <border>
      <left style="thin">
        <color auto="1"/>
      </left>
      <right style="medium">
        <color indexed="64"/>
      </right>
      <top/>
      <bottom style="dotted">
        <color indexed="64"/>
      </bottom>
      <diagonal/>
    </border>
    <border>
      <left/>
      <right style="thin">
        <color auto="1"/>
      </right>
      <top/>
      <bottom/>
      <diagonal/>
    </border>
    <border>
      <left style="medium">
        <color indexed="64"/>
      </left>
      <right style="thin">
        <color auto="1"/>
      </right>
      <top/>
      <bottom style="hair">
        <color auto="1"/>
      </bottom>
      <diagonal/>
    </border>
    <border>
      <left style="medium">
        <color indexed="64"/>
      </left>
      <right/>
      <top/>
      <bottom style="thin">
        <color indexed="64"/>
      </bottom>
      <diagonal/>
    </border>
    <border>
      <left/>
      <right style="thin">
        <color theme="0"/>
      </right>
      <top/>
      <bottom style="thin">
        <color indexed="64"/>
      </bottom>
      <diagonal/>
    </border>
    <border>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indexed="64"/>
      </right>
      <top/>
      <bottom style="hair">
        <color auto="1"/>
      </bottom>
      <diagonal/>
    </border>
  </borders>
  <cellStyleXfs count="4">
    <xf numFmtId="0" fontId="0" fillId="0" borderId="0"/>
    <xf numFmtId="43" fontId="1" fillId="0" borderId="0" applyFont="0" applyFill="0" applyBorder="0" applyAlignment="0" applyProtection="0"/>
    <xf numFmtId="0" fontId="6" fillId="0" borderId="0"/>
    <xf numFmtId="9" fontId="1" fillId="0" borderId="0" applyFont="0" applyFill="0" applyBorder="0" applyAlignment="0" applyProtection="0"/>
  </cellStyleXfs>
  <cellXfs count="215">
    <xf numFmtId="0" fontId="0" fillId="0" borderId="0" xfId="0"/>
    <xf numFmtId="0" fontId="0" fillId="0" borderId="0" xfId="0" applyAlignment="1">
      <alignment vertical="center"/>
    </xf>
    <xf numFmtId="0" fontId="0" fillId="0" borderId="1" xfId="0" applyBorder="1" applyAlignment="1">
      <alignment vertical="center"/>
    </xf>
    <xf numFmtId="0" fontId="2" fillId="5" borderId="2" xfId="0" applyFont="1" applyFill="1" applyBorder="1" applyAlignment="1">
      <alignment vertical="center"/>
    </xf>
    <xf numFmtId="0" fontId="3" fillId="0" borderId="6" xfId="2" applyFont="1" applyBorder="1" applyAlignment="1">
      <alignment horizontal="left" vertical="center" wrapText="1" indent="1"/>
    </xf>
    <xf numFmtId="0" fontId="0" fillId="0" borderId="0" xfId="0" applyFont="1" applyAlignment="1">
      <alignment vertical="center"/>
    </xf>
    <xf numFmtId="0" fontId="3" fillId="0" borderId="7" xfId="2" applyFont="1" applyBorder="1" applyAlignment="1">
      <alignment horizontal="left" vertical="center" wrapText="1" indent="1"/>
    </xf>
    <xf numFmtId="0" fontId="3" fillId="0" borderId="10" xfId="2" applyFont="1" applyBorder="1" applyAlignment="1">
      <alignment horizontal="left" vertical="center" wrapText="1" indent="1"/>
    </xf>
    <xf numFmtId="0" fontId="2" fillId="6" borderId="2" xfId="0" applyFont="1" applyFill="1" applyBorder="1" applyAlignment="1">
      <alignment vertical="center"/>
    </xf>
    <xf numFmtId="165" fontId="3" fillId="6" borderId="4" xfId="1" applyNumberFormat="1" applyFont="1" applyFill="1" applyBorder="1" applyAlignment="1">
      <alignment vertical="center"/>
    </xf>
    <xf numFmtId="165" fontId="3" fillId="6" borderId="9" xfId="1" applyNumberFormat="1" applyFont="1" applyFill="1" applyBorder="1" applyAlignment="1">
      <alignment vertical="center"/>
    </xf>
    <xf numFmtId="0" fontId="3" fillId="0" borderId="10" xfId="2" applyFont="1" applyBorder="1" applyAlignment="1">
      <alignment horizontal="left" vertical="center" wrapText="1" indent="2"/>
    </xf>
    <xf numFmtId="0" fontId="3" fillId="0" borderId="13" xfId="2" applyFont="1" applyBorder="1" applyAlignment="1">
      <alignment horizontal="left" vertical="center" wrapText="1" indent="2"/>
    </xf>
    <xf numFmtId="0" fontId="3" fillId="0" borderId="15" xfId="2" applyFont="1" applyBorder="1" applyAlignment="1">
      <alignment horizontal="left" vertical="center" wrapText="1" indent="2"/>
    </xf>
    <xf numFmtId="165" fontId="3" fillId="7" borderId="12" xfId="1" applyNumberFormat="1" applyFont="1" applyFill="1" applyBorder="1" applyAlignment="1">
      <alignment vertical="center"/>
    </xf>
    <xf numFmtId="165" fontId="3" fillId="7" borderId="14" xfId="1" applyNumberFormat="1" applyFont="1" applyFill="1" applyBorder="1" applyAlignment="1">
      <alignment vertical="center"/>
    </xf>
    <xf numFmtId="0" fontId="3" fillId="0" borderId="17" xfId="2" applyFont="1" applyBorder="1" applyAlignment="1">
      <alignment horizontal="left" vertical="center" wrapText="1" indent="2"/>
    </xf>
    <xf numFmtId="165" fontId="3" fillId="7" borderId="16" xfId="1" applyNumberFormat="1" applyFont="1" applyFill="1" applyBorder="1" applyAlignment="1">
      <alignment vertical="center"/>
    </xf>
    <xf numFmtId="0" fontId="0" fillId="7" borderId="0" xfId="0" applyFill="1" applyAlignment="1">
      <alignment vertical="center"/>
    </xf>
    <xf numFmtId="0" fontId="4" fillId="4" borderId="0" xfId="0" applyFont="1" applyFill="1" applyBorder="1" applyAlignment="1">
      <alignment horizontal="left" vertical="center"/>
    </xf>
    <xf numFmtId="0" fontId="4" fillId="4" borderId="0" xfId="0" applyFont="1" applyFill="1" applyBorder="1" applyAlignment="1">
      <alignment horizontal="center" vertical="center"/>
    </xf>
    <xf numFmtId="164" fontId="5" fillId="3" borderId="3" xfId="1" applyNumberFormat="1" applyFont="1" applyFill="1" applyBorder="1" applyAlignment="1">
      <alignment horizontal="center" vertical="center" wrapText="1"/>
    </xf>
    <xf numFmtId="164" fontId="5" fillId="3" borderId="3" xfId="1" applyNumberFormat="1" applyFont="1" applyFill="1" applyBorder="1" applyAlignment="1">
      <alignment horizontal="centerContinuous" vertical="center" wrapText="1"/>
    </xf>
    <xf numFmtId="43" fontId="5" fillId="3" borderId="21" xfId="1" applyFont="1" applyFill="1" applyBorder="1" applyAlignment="1">
      <alignment horizontal="centerContinuous" vertical="center" wrapText="1"/>
    </xf>
    <xf numFmtId="43" fontId="5" fillId="3" borderId="22" xfId="1" applyFont="1" applyFill="1" applyBorder="1" applyAlignment="1">
      <alignment horizontal="centerContinuous" vertical="center" wrapText="1"/>
    </xf>
    <xf numFmtId="43" fontId="5" fillId="3" borderId="23" xfId="1" applyFont="1" applyFill="1" applyBorder="1" applyAlignment="1">
      <alignment horizontal="centerContinuous" vertical="center" wrapText="1"/>
    </xf>
    <xf numFmtId="164" fontId="5" fillId="3" borderId="25" xfId="1" applyNumberFormat="1" applyFont="1" applyFill="1" applyBorder="1" applyAlignment="1">
      <alignment horizontal="centerContinuous" vertical="center" wrapText="1"/>
    </xf>
    <xf numFmtId="0" fontId="3" fillId="0" borderId="26" xfId="2" applyFont="1" applyBorder="1" applyAlignment="1">
      <alignment horizontal="left" vertical="center" wrapText="1" indent="1"/>
    </xf>
    <xf numFmtId="0" fontId="3" fillId="0" borderId="28" xfId="2" applyFont="1" applyBorder="1" applyAlignment="1">
      <alignment horizontal="left" vertical="center" wrapText="1" indent="1"/>
    </xf>
    <xf numFmtId="0" fontId="7" fillId="8" borderId="30" xfId="2" applyFont="1" applyFill="1" applyBorder="1" applyAlignment="1">
      <alignment horizontal="left" vertical="center" indent="3"/>
    </xf>
    <xf numFmtId="0" fontId="7" fillId="8" borderId="31" xfId="2" applyFont="1" applyFill="1" applyBorder="1" applyAlignment="1">
      <alignment horizontal="left" vertical="center" indent="3"/>
    </xf>
    <xf numFmtId="0" fontId="8" fillId="4" borderId="0" xfId="0" applyFont="1" applyFill="1" applyBorder="1" applyAlignment="1">
      <alignment horizontal="left" vertical="center"/>
    </xf>
    <xf numFmtId="0" fontId="7" fillId="8" borderId="18" xfId="2" applyFont="1" applyFill="1" applyBorder="1" applyAlignment="1">
      <alignment horizontal="left" vertical="center" indent="3"/>
    </xf>
    <xf numFmtId="0" fontId="4" fillId="2" borderId="34" xfId="0" applyFont="1" applyFill="1" applyBorder="1" applyAlignment="1">
      <alignment horizontal="centerContinuous" vertical="center" wrapText="1"/>
    </xf>
    <xf numFmtId="0" fontId="4" fillId="2" borderId="35" xfId="0" applyFont="1" applyFill="1" applyBorder="1" applyAlignment="1">
      <alignment horizontal="centerContinuous" vertical="center" wrapText="1"/>
    </xf>
    <xf numFmtId="0" fontId="4" fillId="2" borderId="36" xfId="0" applyFont="1" applyFill="1" applyBorder="1" applyAlignment="1">
      <alignment horizontal="centerContinuous" vertical="center"/>
    </xf>
    <xf numFmtId="0" fontId="4" fillId="2" borderId="37" xfId="0" applyFont="1" applyFill="1" applyBorder="1" applyAlignment="1">
      <alignment horizontal="centerContinuous" vertical="center"/>
    </xf>
    <xf numFmtId="0" fontId="4" fillId="2" borderId="36" xfId="0" applyFont="1" applyFill="1" applyBorder="1" applyAlignment="1">
      <alignment horizontal="centerContinuous" vertical="center" wrapText="1"/>
    </xf>
    <xf numFmtId="0" fontId="4" fillId="3" borderId="34" xfId="0" applyFont="1" applyFill="1" applyBorder="1" applyAlignment="1">
      <alignment horizontal="centerContinuous" vertical="center" wrapText="1"/>
    </xf>
    <xf numFmtId="0" fontId="4" fillId="3" borderId="36" xfId="0" applyFont="1" applyFill="1" applyBorder="1" applyAlignment="1">
      <alignment horizontal="centerContinuous" vertical="center"/>
    </xf>
    <xf numFmtId="0" fontId="4" fillId="3" borderId="36" xfId="0" applyFont="1" applyFill="1" applyBorder="1" applyAlignment="1">
      <alignment horizontal="centerContinuous" vertical="center" wrapText="1"/>
    </xf>
    <xf numFmtId="0" fontId="4" fillId="3" borderId="37" xfId="0" applyFont="1" applyFill="1" applyBorder="1" applyAlignment="1">
      <alignment horizontal="centerContinuous" vertical="center"/>
    </xf>
    <xf numFmtId="0" fontId="3" fillId="0" borderId="41" xfId="2" applyFont="1" applyBorder="1" applyAlignment="1">
      <alignment horizontal="left" vertical="center" wrapText="1" indent="1"/>
    </xf>
    <xf numFmtId="0" fontId="3" fillId="0" borderId="46" xfId="2" applyFont="1" applyBorder="1" applyAlignment="1">
      <alignment horizontal="left" vertical="center" indent="2"/>
    </xf>
    <xf numFmtId="0" fontId="7" fillId="8" borderId="49" xfId="2" applyFont="1" applyFill="1" applyBorder="1" applyAlignment="1">
      <alignment horizontal="left" vertical="center" indent="3"/>
    </xf>
    <xf numFmtId="0" fontId="7" fillId="8" borderId="53" xfId="2" applyFont="1" applyFill="1" applyBorder="1" applyAlignment="1">
      <alignment horizontal="left" vertical="center" indent="3"/>
    </xf>
    <xf numFmtId="0" fontId="7" fillId="8" borderId="54" xfId="2" applyFont="1" applyFill="1" applyBorder="1" applyAlignment="1">
      <alignment horizontal="left" vertical="center" indent="3"/>
    </xf>
    <xf numFmtId="165" fontId="3" fillId="7" borderId="4" xfId="1" applyNumberFormat="1" applyFont="1" applyFill="1" applyBorder="1" applyAlignment="1">
      <alignment vertical="center"/>
    </xf>
    <xf numFmtId="165" fontId="3" fillId="7" borderId="9" xfId="1" applyNumberFormat="1" applyFont="1" applyFill="1" applyBorder="1" applyAlignment="1">
      <alignment vertical="center"/>
    </xf>
    <xf numFmtId="3" fontId="3" fillId="0" borderId="26" xfId="2" applyNumberFormat="1" applyFont="1" applyBorder="1" applyAlignment="1">
      <alignment horizontal="left" vertical="center" wrapText="1" indent="1"/>
    </xf>
    <xf numFmtId="10" fontId="3" fillId="7" borderId="4" xfId="3" applyNumberFormat="1" applyFont="1" applyFill="1" applyBorder="1" applyAlignment="1">
      <alignment vertical="center"/>
    </xf>
    <xf numFmtId="10" fontId="3" fillId="7" borderId="9" xfId="3" applyNumberFormat="1" applyFont="1" applyFill="1" applyBorder="1" applyAlignment="1">
      <alignment vertical="center"/>
    </xf>
    <xf numFmtId="165" fontId="3" fillId="7" borderId="27" xfId="1" applyNumberFormat="1" applyFont="1" applyFill="1" applyBorder="1" applyAlignment="1">
      <alignment vertical="center"/>
    </xf>
    <xf numFmtId="43" fontId="5" fillId="3" borderId="58" xfId="1" applyFont="1" applyFill="1" applyBorder="1" applyAlignment="1">
      <alignment horizontal="centerContinuous" vertical="center" wrapText="1"/>
    </xf>
    <xf numFmtId="0" fontId="4" fillId="4" borderId="59" xfId="0" applyFont="1" applyFill="1" applyBorder="1" applyAlignment="1">
      <alignment horizontal="center" vertical="center"/>
    </xf>
    <xf numFmtId="0" fontId="4" fillId="4" borderId="57" xfId="0" applyFont="1" applyFill="1" applyBorder="1" applyAlignment="1">
      <alignment horizontal="center" vertical="center"/>
    </xf>
    <xf numFmtId="165" fontId="3" fillId="7" borderId="5" xfId="1" applyNumberFormat="1" applyFont="1" applyFill="1" applyBorder="1" applyAlignment="1">
      <alignment vertical="center"/>
    </xf>
    <xf numFmtId="0" fontId="4" fillId="4" borderId="61" xfId="0" applyFont="1" applyFill="1" applyBorder="1" applyAlignment="1">
      <alignment horizontal="center" vertical="center"/>
    </xf>
    <xf numFmtId="0" fontId="4" fillId="4" borderId="62" xfId="0" applyFont="1" applyFill="1" applyBorder="1" applyAlignment="1">
      <alignment horizontal="center" vertical="center"/>
    </xf>
    <xf numFmtId="165" fontId="0" fillId="0" borderId="0" xfId="0" applyNumberFormat="1" applyFont="1" applyAlignment="1">
      <alignment vertical="center"/>
    </xf>
    <xf numFmtId="165" fontId="3" fillId="7" borderId="42" xfId="1" applyNumberFormat="1" applyFont="1" applyFill="1" applyBorder="1" applyAlignment="1">
      <alignment vertical="center"/>
    </xf>
    <xf numFmtId="165" fontId="7" fillId="8" borderId="32" xfId="1" applyNumberFormat="1" applyFont="1" applyFill="1" applyBorder="1" applyAlignment="1">
      <alignment vertical="center"/>
    </xf>
    <xf numFmtId="165" fontId="7" fillId="8" borderId="33" xfId="1" applyNumberFormat="1" applyFont="1" applyFill="1" applyBorder="1" applyAlignment="1">
      <alignment vertical="center"/>
    </xf>
    <xf numFmtId="43" fontId="3" fillId="7" borderId="4" xfId="1" applyNumberFormat="1" applyFont="1" applyFill="1" applyBorder="1" applyAlignment="1">
      <alignment vertical="center"/>
    </xf>
    <xf numFmtId="43" fontId="3" fillId="7" borderId="27" xfId="1" applyNumberFormat="1" applyFont="1" applyFill="1" applyBorder="1" applyAlignment="1">
      <alignment vertical="center"/>
    </xf>
    <xf numFmtId="43" fontId="3" fillId="7" borderId="9" xfId="1" applyNumberFormat="1" applyFont="1" applyFill="1" applyBorder="1" applyAlignment="1">
      <alignment vertical="center"/>
    </xf>
    <xf numFmtId="43" fontId="3" fillId="7" borderId="42" xfId="1" applyNumberFormat="1" applyFont="1" applyFill="1" applyBorder="1" applyAlignment="1">
      <alignment vertical="center"/>
    </xf>
    <xf numFmtId="43" fontId="7" fillId="8" borderId="32" xfId="1" applyNumberFormat="1" applyFont="1" applyFill="1" applyBorder="1" applyAlignment="1">
      <alignment vertical="center"/>
    </xf>
    <xf numFmtId="43" fontId="7" fillId="8" borderId="33" xfId="1" applyNumberFormat="1" applyFont="1" applyFill="1" applyBorder="1" applyAlignment="1">
      <alignment vertical="center"/>
    </xf>
    <xf numFmtId="167" fontId="3" fillId="7" borderId="4" xfId="1" applyNumberFormat="1" applyFont="1" applyFill="1" applyBorder="1" applyAlignment="1">
      <alignment vertical="center"/>
    </xf>
    <xf numFmtId="167" fontId="3" fillId="7" borderId="27" xfId="1" applyNumberFormat="1" applyFont="1" applyFill="1" applyBorder="1" applyAlignment="1">
      <alignment vertical="center"/>
    </xf>
    <xf numFmtId="167" fontId="3" fillId="7" borderId="9" xfId="1" applyNumberFormat="1" applyFont="1" applyFill="1" applyBorder="1" applyAlignment="1">
      <alignment vertical="center"/>
    </xf>
    <xf numFmtId="167" fontId="3" fillId="7" borderId="42" xfId="1" applyNumberFormat="1" applyFont="1" applyFill="1" applyBorder="1" applyAlignment="1">
      <alignment vertical="center"/>
    </xf>
    <xf numFmtId="167" fontId="7" fillId="8" borderId="32" xfId="1" applyNumberFormat="1" applyFont="1" applyFill="1" applyBorder="1" applyAlignment="1">
      <alignment vertical="center"/>
    </xf>
    <xf numFmtId="167" fontId="7" fillId="8" borderId="33" xfId="1" applyNumberFormat="1" applyFont="1" applyFill="1" applyBorder="1" applyAlignment="1">
      <alignment vertical="center"/>
    </xf>
    <xf numFmtId="43" fontId="0" fillId="0" borderId="0" xfId="1" applyFont="1" applyAlignment="1">
      <alignment vertical="center"/>
    </xf>
    <xf numFmtId="43" fontId="0" fillId="0" borderId="0" xfId="0" applyNumberFormat="1" applyAlignment="1">
      <alignment vertical="center"/>
    </xf>
    <xf numFmtId="0" fontId="3" fillId="0" borderId="63" xfId="2" applyFont="1" applyBorder="1" applyAlignment="1">
      <alignment horizontal="left" vertical="center" wrapText="1" indent="2"/>
    </xf>
    <xf numFmtId="9" fontId="3" fillId="7" borderId="12" xfId="3" applyFont="1" applyFill="1" applyBorder="1" applyAlignment="1">
      <alignment vertical="center"/>
    </xf>
    <xf numFmtId="9" fontId="3" fillId="7" borderId="47" xfId="3" applyFont="1" applyFill="1" applyBorder="1" applyAlignment="1">
      <alignment vertical="center"/>
    </xf>
    <xf numFmtId="9" fontId="3" fillId="7" borderId="64" xfId="3" applyFont="1" applyFill="1" applyBorder="1" applyAlignment="1">
      <alignment vertical="center"/>
    </xf>
    <xf numFmtId="9" fontId="3" fillId="7" borderId="65" xfId="3" applyFont="1" applyFill="1" applyBorder="1" applyAlignment="1">
      <alignment vertical="center"/>
    </xf>
    <xf numFmtId="168" fontId="3" fillId="7" borderId="4" xfId="3" applyNumberFormat="1" applyFont="1" applyFill="1" applyBorder="1" applyAlignment="1">
      <alignment vertical="center"/>
    </xf>
    <xf numFmtId="168" fontId="3" fillId="7" borderId="27" xfId="3" applyNumberFormat="1" applyFont="1" applyFill="1" applyBorder="1" applyAlignment="1">
      <alignment vertical="center"/>
    </xf>
    <xf numFmtId="43" fontId="3" fillId="7" borderId="4" xfId="1" applyFont="1" applyFill="1" applyBorder="1" applyAlignment="1">
      <alignment vertical="center"/>
    </xf>
    <xf numFmtId="43" fontId="3" fillId="7" borderId="27" xfId="1" applyFont="1" applyFill="1" applyBorder="1" applyAlignment="1">
      <alignment vertical="center"/>
    </xf>
    <xf numFmtId="43" fontId="0" fillId="0" borderId="0" xfId="0" applyNumberFormat="1" applyFont="1" applyAlignment="1">
      <alignment vertical="center"/>
    </xf>
    <xf numFmtId="43" fontId="3" fillId="5" borderId="4" xfId="1" applyNumberFormat="1" applyFont="1" applyFill="1" applyBorder="1" applyAlignment="1">
      <alignment vertical="center"/>
    </xf>
    <xf numFmtId="43" fontId="3" fillId="5" borderId="27" xfId="1" applyNumberFormat="1" applyFont="1" applyFill="1" applyBorder="1" applyAlignment="1">
      <alignment vertical="center"/>
    </xf>
    <xf numFmtId="43" fontId="3" fillId="5" borderId="9" xfId="1" applyNumberFormat="1" applyFont="1" applyFill="1" applyBorder="1" applyAlignment="1">
      <alignment vertical="center"/>
    </xf>
    <xf numFmtId="43" fontId="3" fillId="5" borderId="42" xfId="1" applyNumberFormat="1" applyFont="1" applyFill="1" applyBorder="1" applyAlignment="1">
      <alignment vertical="center"/>
    </xf>
    <xf numFmtId="0" fontId="9" fillId="4" borderId="0" xfId="0" applyFont="1" applyFill="1" applyBorder="1" applyAlignment="1">
      <alignment horizontal="left" vertical="center"/>
    </xf>
    <xf numFmtId="0" fontId="9" fillId="4" borderId="19" xfId="0" applyFont="1" applyFill="1" applyBorder="1" applyAlignment="1">
      <alignment horizontal="left" vertical="center"/>
    </xf>
    <xf numFmtId="0" fontId="9" fillId="4" borderId="60" xfId="0" applyFont="1" applyFill="1" applyBorder="1" applyAlignment="1">
      <alignment horizontal="left" vertical="center"/>
    </xf>
    <xf numFmtId="164" fontId="5" fillId="3" borderId="25" xfId="1" applyNumberFormat="1" applyFont="1" applyFill="1" applyBorder="1" applyAlignment="1">
      <alignment horizontal="center" vertical="center" wrapText="1"/>
    </xf>
    <xf numFmtId="165" fontId="3" fillId="7" borderId="29" xfId="1" applyNumberFormat="1" applyFont="1" applyFill="1" applyBorder="1" applyAlignment="1">
      <alignment vertical="center"/>
    </xf>
    <xf numFmtId="43" fontId="3" fillId="5" borderId="5" xfId="1" applyNumberFormat="1" applyFont="1" applyFill="1" applyBorder="1" applyAlignment="1">
      <alignment vertical="center"/>
    </xf>
    <xf numFmtId="43" fontId="3" fillId="5" borderId="29" xfId="1" applyNumberFormat="1" applyFont="1" applyFill="1" applyBorder="1" applyAlignment="1">
      <alignment vertical="center"/>
    </xf>
    <xf numFmtId="0" fontId="0" fillId="0" borderId="66" xfId="0" applyBorder="1" applyAlignment="1">
      <alignment vertical="center"/>
    </xf>
    <xf numFmtId="165" fontId="3" fillId="6" borderId="27" xfId="1" applyNumberFormat="1" applyFont="1" applyFill="1" applyBorder="1" applyAlignment="1">
      <alignment vertical="center"/>
    </xf>
    <xf numFmtId="165" fontId="3" fillId="6" borderId="42" xfId="1" applyNumberFormat="1" applyFont="1" applyFill="1" applyBorder="1" applyAlignment="1">
      <alignment vertical="center"/>
    </xf>
    <xf numFmtId="165" fontId="3" fillId="6" borderId="5" xfId="1" applyNumberFormat="1" applyFont="1" applyFill="1" applyBorder="1" applyAlignment="1">
      <alignment vertical="center"/>
    </xf>
    <xf numFmtId="165" fontId="3" fillId="6" borderId="29" xfId="1" applyNumberFormat="1" applyFont="1" applyFill="1" applyBorder="1" applyAlignment="1">
      <alignment vertical="center"/>
    </xf>
    <xf numFmtId="0" fontId="2" fillId="0" borderId="67" xfId="0" applyFont="1" applyBorder="1" applyAlignment="1">
      <alignment vertical="center"/>
    </xf>
    <xf numFmtId="0" fontId="2" fillId="0" borderId="4" xfId="0" applyFont="1" applyBorder="1" applyAlignment="1">
      <alignment vertical="center"/>
    </xf>
    <xf numFmtId="0" fontId="2" fillId="0" borderId="68" xfId="0" applyFont="1" applyBorder="1" applyAlignment="1">
      <alignment vertical="center"/>
    </xf>
    <xf numFmtId="165" fontId="3" fillId="0" borderId="9" xfId="1" applyNumberFormat="1" applyFont="1" applyBorder="1" applyAlignment="1">
      <alignment vertical="center"/>
    </xf>
    <xf numFmtId="165" fontId="3" fillId="0" borderId="42" xfId="1" applyNumberFormat="1" applyFont="1" applyBorder="1" applyAlignment="1">
      <alignment vertical="center"/>
    </xf>
    <xf numFmtId="0" fontId="0" fillId="7" borderId="0" xfId="0" applyFont="1" applyFill="1" applyAlignment="1">
      <alignment vertical="center"/>
    </xf>
    <xf numFmtId="166" fontId="3" fillId="7" borderId="5" xfId="3" applyNumberFormat="1" applyFont="1" applyFill="1" applyBorder="1" applyAlignment="1">
      <alignment vertical="center"/>
    </xf>
    <xf numFmtId="166" fontId="3" fillId="7" borderId="29" xfId="3" applyNumberFormat="1" applyFont="1" applyFill="1" applyBorder="1" applyAlignment="1">
      <alignment vertical="center"/>
    </xf>
    <xf numFmtId="166" fontId="7" fillId="8" borderId="32" xfId="3" applyNumberFormat="1" applyFont="1" applyFill="1" applyBorder="1" applyAlignment="1">
      <alignment vertical="center"/>
    </xf>
    <xf numFmtId="166" fontId="7" fillId="8" borderId="33" xfId="3" applyNumberFormat="1" applyFont="1" applyFill="1" applyBorder="1" applyAlignment="1">
      <alignment vertical="center"/>
    </xf>
    <xf numFmtId="165" fontId="3" fillId="7" borderId="47" xfId="1" applyNumberFormat="1" applyFont="1" applyFill="1" applyBorder="1" applyAlignment="1">
      <alignment vertical="center"/>
    </xf>
    <xf numFmtId="165" fontId="3" fillId="7" borderId="48" xfId="1" applyNumberFormat="1" applyFont="1" applyFill="1" applyBorder="1" applyAlignment="1">
      <alignment vertical="center"/>
    </xf>
    <xf numFmtId="165" fontId="7" fillId="8" borderId="2" xfId="1" applyNumberFormat="1" applyFont="1" applyFill="1" applyBorder="1" applyAlignment="1">
      <alignment vertical="center"/>
    </xf>
    <xf numFmtId="165" fontId="7" fillId="8" borderId="50" xfId="1" applyNumberFormat="1" applyFont="1" applyFill="1" applyBorder="1" applyAlignment="1">
      <alignment vertical="center"/>
    </xf>
    <xf numFmtId="165" fontId="3" fillId="7" borderId="52" xfId="1" applyNumberFormat="1" applyFont="1" applyFill="1" applyBorder="1" applyAlignment="1">
      <alignment vertical="center"/>
    </xf>
    <xf numFmtId="165" fontId="7" fillId="8" borderId="55" xfId="1" applyNumberFormat="1" applyFont="1" applyFill="1" applyBorder="1" applyAlignment="1">
      <alignment vertical="center"/>
    </xf>
    <xf numFmtId="165" fontId="7" fillId="8" borderId="56" xfId="1" applyNumberFormat="1" applyFont="1" applyFill="1" applyBorder="1" applyAlignment="1">
      <alignment vertical="center"/>
    </xf>
    <xf numFmtId="10" fontId="3" fillId="7" borderId="27" xfId="3" applyNumberFormat="1" applyFont="1" applyFill="1" applyBorder="1" applyAlignment="1">
      <alignment vertical="center"/>
    </xf>
    <xf numFmtId="10" fontId="3" fillId="7" borderId="42" xfId="3" applyNumberFormat="1" applyFont="1" applyFill="1" applyBorder="1" applyAlignment="1">
      <alignment vertical="center"/>
    </xf>
    <xf numFmtId="10" fontId="7" fillId="8" borderId="32" xfId="3" applyNumberFormat="1" applyFont="1" applyFill="1" applyBorder="1" applyAlignment="1">
      <alignment vertical="center"/>
    </xf>
    <xf numFmtId="10" fontId="7" fillId="8" borderId="33" xfId="3" applyNumberFormat="1" applyFont="1" applyFill="1" applyBorder="1" applyAlignment="1">
      <alignment vertical="center"/>
    </xf>
    <xf numFmtId="43" fontId="1" fillId="0" borderId="0" xfId="1" applyFont="1" applyAlignment="1">
      <alignment vertical="center"/>
    </xf>
    <xf numFmtId="166" fontId="1" fillId="0" borderId="0" xfId="3" applyNumberFormat="1" applyFont="1" applyAlignment="1">
      <alignment vertical="center"/>
    </xf>
    <xf numFmtId="169" fontId="7" fillId="8" borderId="32" xfId="1" applyNumberFormat="1" applyFont="1" applyFill="1" applyBorder="1" applyAlignment="1">
      <alignment vertical="center"/>
    </xf>
    <xf numFmtId="169" fontId="7" fillId="8" borderId="33" xfId="1" applyNumberFormat="1" applyFont="1" applyFill="1" applyBorder="1" applyAlignment="1">
      <alignment vertical="center"/>
    </xf>
    <xf numFmtId="171" fontId="7" fillId="5" borderId="32" xfId="1" applyNumberFormat="1" applyFont="1" applyFill="1" applyBorder="1" applyAlignment="1">
      <alignment vertical="center"/>
    </xf>
    <xf numFmtId="171" fontId="7" fillId="5" borderId="33" xfId="1" applyNumberFormat="1" applyFont="1" applyFill="1" applyBorder="1" applyAlignment="1">
      <alignment vertical="center"/>
    </xf>
    <xf numFmtId="0" fontId="3" fillId="0" borderId="75" xfId="2" applyFont="1" applyBorder="1" applyAlignment="1">
      <alignment horizontal="center" vertical="center"/>
    </xf>
    <xf numFmtId="0" fontId="3" fillId="0" borderId="76" xfId="2" applyFont="1" applyBorder="1" applyAlignment="1">
      <alignment horizontal="center" vertical="center"/>
    </xf>
    <xf numFmtId="0" fontId="3" fillId="0" borderId="10" xfId="2" applyFont="1" applyFill="1" applyBorder="1" applyAlignment="1">
      <alignment horizontal="left" vertical="center" wrapText="1" indent="1"/>
    </xf>
    <xf numFmtId="165" fontId="3" fillId="0" borderId="9" xfId="1" applyNumberFormat="1" applyFont="1" applyFill="1" applyBorder="1" applyAlignment="1">
      <alignment vertical="center"/>
    </xf>
    <xf numFmtId="165" fontId="3" fillId="0" borderId="42" xfId="1" applyNumberFormat="1" applyFont="1" applyFill="1" applyBorder="1" applyAlignment="1">
      <alignment vertical="center"/>
    </xf>
    <xf numFmtId="0" fontId="0" fillId="0" borderId="0" xfId="0" applyFont="1" applyFill="1" applyAlignment="1">
      <alignment vertical="center"/>
    </xf>
    <xf numFmtId="172" fontId="3" fillId="5" borderId="4" xfId="1" applyNumberFormat="1" applyFont="1" applyFill="1" applyBorder="1" applyAlignment="1">
      <alignment vertical="center"/>
    </xf>
    <xf numFmtId="0" fontId="3" fillId="0" borderId="6" xfId="2" applyFont="1" applyBorder="1" applyAlignment="1">
      <alignment horizontal="center" vertical="center" wrapText="1"/>
    </xf>
    <xf numFmtId="3" fontId="3" fillId="0" borderId="28" xfId="2" applyNumberFormat="1" applyFont="1" applyBorder="1" applyAlignment="1">
      <alignment horizontal="left" vertical="center" wrapText="1" indent="1"/>
    </xf>
    <xf numFmtId="0" fontId="3" fillId="0" borderId="7" xfId="2" applyFont="1" applyBorder="1" applyAlignment="1">
      <alignment horizontal="center" vertical="center" wrapText="1"/>
    </xf>
    <xf numFmtId="0" fontId="3" fillId="0" borderId="0" xfId="2" applyFont="1" applyBorder="1" applyAlignment="1">
      <alignment horizontal="left" vertical="center" wrapText="1" indent="1"/>
    </xf>
    <xf numFmtId="0" fontId="3" fillId="0" borderId="0" xfId="2" applyFont="1" applyBorder="1" applyAlignment="1">
      <alignment horizontal="center" vertical="center" wrapText="1"/>
    </xf>
    <xf numFmtId="0" fontId="0" fillId="0" borderId="0" xfId="0" applyAlignment="1">
      <alignment horizontal="left" vertical="center"/>
    </xf>
    <xf numFmtId="43" fontId="3" fillId="7" borderId="5" xfId="1" applyNumberFormat="1" applyFont="1" applyFill="1" applyBorder="1" applyAlignment="1">
      <alignment vertical="center"/>
    </xf>
    <xf numFmtId="172" fontId="3" fillId="7" borderId="5" xfId="1" applyNumberFormat="1" applyFont="1" applyFill="1" applyBorder="1" applyAlignment="1">
      <alignment vertical="center"/>
    </xf>
    <xf numFmtId="43" fontId="3" fillId="7" borderId="29" xfId="1" applyNumberFormat="1" applyFont="1" applyFill="1" applyBorder="1" applyAlignment="1">
      <alignment vertical="center"/>
    </xf>
    <xf numFmtId="43" fontId="0" fillId="0" borderId="0" xfId="1" applyNumberFormat="1" applyFont="1" applyAlignment="1">
      <alignment vertical="center"/>
    </xf>
    <xf numFmtId="173" fontId="0" fillId="0" borderId="0" xfId="0" applyNumberFormat="1" applyFont="1" applyAlignment="1">
      <alignment vertical="center"/>
    </xf>
    <xf numFmtId="0" fontId="3" fillId="0" borderId="78" xfId="2" applyFont="1" applyBorder="1" applyAlignment="1">
      <alignment horizontal="center" vertical="center"/>
    </xf>
    <xf numFmtId="0" fontId="3" fillId="0" borderId="7" xfId="2" applyFont="1" applyBorder="1" applyAlignment="1">
      <alignment horizontal="left" vertical="center" wrapText="1" indent="2"/>
    </xf>
    <xf numFmtId="166" fontId="0" fillId="0" borderId="0" xfId="3" applyNumberFormat="1" applyFont="1" applyAlignment="1">
      <alignment vertical="center"/>
    </xf>
    <xf numFmtId="0" fontId="3" fillId="0" borderId="45" xfId="2" applyFont="1" applyBorder="1" applyAlignment="1">
      <alignment horizontal="left" vertical="center" wrapText="1" indent="1"/>
    </xf>
    <xf numFmtId="0" fontId="3" fillId="0" borderId="79" xfId="2" applyFont="1" applyBorder="1" applyAlignment="1">
      <alignment horizontal="left" vertical="center" wrapText="1" indent="1"/>
    </xf>
    <xf numFmtId="170" fontId="3" fillId="5" borderId="80" xfId="1" applyNumberFormat="1" applyFont="1" applyFill="1" applyBorder="1" applyAlignment="1">
      <alignment vertical="center"/>
    </xf>
    <xf numFmtId="170" fontId="3" fillId="5" borderId="81" xfId="1" applyNumberFormat="1" applyFont="1" applyFill="1" applyBorder="1" applyAlignment="1">
      <alignment vertical="center"/>
    </xf>
    <xf numFmtId="164" fontId="5" fillId="3" borderId="84" xfId="1" applyNumberFormat="1" applyFont="1" applyFill="1" applyBorder="1" applyAlignment="1">
      <alignment horizontal="centerContinuous" vertical="center" wrapText="1"/>
    </xf>
    <xf numFmtId="164" fontId="5" fillId="3" borderId="85" xfId="1" applyNumberFormat="1" applyFont="1" applyFill="1" applyBorder="1" applyAlignment="1">
      <alignment horizontal="centerContinuous" vertical="center" wrapText="1"/>
    </xf>
    <xf numFmtId="0" fontId="3" fillId="0" borderId="44" xfId="2" applyFont="1" applyBorder="1" applyAlignment="1">
      <alignment horizontal="left" vertical="center" wrapText="1" indent="1"/>
    </xf>
    <xf numFmtId="0" fontId="3" fillId="0" borderId="86" xfId="2" applyFont="1" applyBorder="1" applyAlignment="1">
      <alignment horizontal="center" vertical="center" wrapText="1"/>
    </xf>
    <xf numFmtId="43" fontId="3" fillId="5" borderId="87" xfId="1" applyNumberFormat="1" applyFont="1" applyFill="1" applyBorder="1" applyAlignment="1">
      <alignment vertical="center"/>
    </xf>
    <xf numFmtId="43" fontId="3" fillId="5" borderId="88" xfId="1" applyNumberFormat="1" applyFont="1" applyFill="1" applyBorder="1" applyAlignment="1">
      <alignment vertical="center"/>
    </xf>
    <xf numFmtId="0" fontId="3" fillId="0" borderId="86" xfId="2" applyFont="1" applyBorder="1" applyAlignment="1">
      <alignment horizontal="left" vertical="center" wrapText="1" indent="1"/>
    </xf>
    <xf numFmtId="3" fontId="3" fillId="0" borderId="41" xfId="2" applyNumberFormat="1" applyFont="1" applyFill="1" applyBorder="1" applyAlignment="1">
      <alignment horizontal="left" vertical="center" wrapText="1" indent="1"/>
    </xf>
    <xf numFmtId="3" fontId="3" fillId="0" borderId="41" xfId="2" applyNumberFormat="1" applyFont="1" applyBorder="1" applyAlignment="1">
      <alignment horizontal="left" vertical="center" wrapText="1" indent="1"/>
    </xf>
    <xf numFmtId="3" fontId="3" fillId="0" borderId="44" xfId="2" applyNumberFormat="1" applyFont="1" applyBorder="1" applyAlignment="1">
      <alignment horizontal="left" vertical="center" wrapText="1" indent="1"/>
    </xf>
    <xf numFmtId="174" fontId="1" fillId="0" borderId="0" xfId="1" applyNumberFormat="1" applyFont="1" applyAlignment="1">
      <alignment vertical="center"/>
    </xf>
    <xf numFmtId="0" fontId="3" fillId="0" borderId="89" xfId="2" applyFont="1" applyBorder="1" applyAlignment="1">
      <alignment horizontal="left" vertical="center" wrapText="1" indent="1"/>
    </xf>
    <xf numFmtId="0" fontId="3" fillId="0" borderId="89" xfId="2" applyFont="1" applyBorder="1" applyAlignment="1">
      <alignment horizontal="center" vertical="center" wrapText="1"/>
    </xf>
    <xf numFmtId="0" fontId="3" fillId="0" borderId="90" xfId="2" applyFont="1" applyBorder="1" applyAlignment="1">
      <alignment horizontal="left" vertical="center" indent="2"/>
    </xf>
    <xf numFmtId="0" fontId="3" fillId="0" borderId="86" xfId="2" applyFont="1" applyBorder="1" applyAlignment="1">
      <alignment horizontal="left" vertical="center" wrapText="1" indent="2"/>
    </xf>
    <xf numFmtId="166" fontId="3" fillId="7" borderId="87" xfId="3" applyNumberFormat="1" applyFont="1" applyFill="1" applyBorder="1" applyAlignment="1">
      <alignment vertical="center"/>
    </xf>
    <xf numFmtId="166" fontId="3" fillId="7" borderId="88" xfId="3" applyNumberFormat="1" applyFont="1" applyFill="1" applyBorder="1" applyAlignment="1">
      <alignment vertical="center"/>
    </xf>
    <xf numFmtId="0" fontId="3" fillId="0" borderId="93" xfId="2" applyFont="1" applyBorder="1" applyAlignment="1">
      <alignment horizontal="left" vertical="center" wrapText="1" indent="2"/>
    </xf>
    <xf numFmtId="165" fontId="3" fillId="7" borderId="94" xfId="1" applyNumberFormat="1" applyFont="1" applyFill="1" applyBorder="1" applyAlignment="1">
      <alignment vertical="center"/>
    </xf>
    <xf numFmtId="165" fontId="3" fillId="7" borderId="95" xfId="1" applyNumberFormat="1" applyFont="1" applyFill="1" applyBorder="1" applyAlignment="1">
      <alignment vertical="center"/>
    </xf>
    <xf numFmtId="0" fontId="0" fillId="0" borderId="72" xfId="0" applyBorder="1" applyAlignment="1">
      <alignment vertical="center" wrapText="1"/>
    </xf>
    <xf numFmtId="0" fontId="0" fillId="0" borderId="73" xfId="0" applyBorder="1" applyAlignment="1">
      <alignment vertical="center" wrapText="1"/>
    </xf>
    <xf numFmtId="0" fontId="0" fillId="0" borderId="74" xfId="0" applyBorder="1" applyAlignment="1">
      <alignment vertical="center" wrapText="1"/>
    </xf>
    <xf numFmtId="0" fontId="0" fillId="0" borderId="69" xfId="0" applyBorder="1" applyAlignment="1">
      <alignment vertical="center" wrapText="1"/>
    </xf>
    <xf numFmtId="0" fontId="0" fillId="0" borderId="70" xfId="0" applyBorder="1" applyAlignment="1">
      <alignment vertical="center" wrapText="1"/>
    </xf>
    <xf numFmtId="0" fontId="0" fillId="0" borderId="71" xfId="0" applyBorder="1" applyAlignment="1">
      <alignment vertical="center" wrapText="1"/>
    </xf>
    <xf numFmtId="0" fontId="0" fillId="0" borderId="4" xfId="0" applyBorder="1" applyAlignment="1">
      <alignment vertical="center" wrapText="1"/>
    </xf>
    <xf numFmtId="0" fontId="3" fillId="0" borderId="67" xfId="0" applyFont="1" applyBorder="1" applyAlignment="1">
      <alignment vertical="center" wrapText="1"/>
    </xf>
    <xf numFmtId="0" fontId="12" fillId="0" borderId="67" xfId="0" applyFont="1" applyBorder="1" applyAlignment="1">
      <alignment vertical="center" wrapText="1"/>
    </xf>
    <xf numFmtId="0" fontId="0" fillId="0" borderId="67" xfId="0" applyBorder="1" applyAlignment="1">
      <alignment vertical="center" wrapText="1"/>
    </xf>
    <xf numFmtId="0" fontId="0" fillId="0" borderId="68" xfId="0" applyBorder="1" applyAlignment="1">
      <alignment vertical="center" wrapText="1"/>
    </xf>
    <xf numFmtId="0" fontId="10" fillId="7" borderId="60" xfId="0" applyFont="1" applyFill="1" applyBorder="1" applyAlignment="1">
      <alignment horizontal="left" vertical="top" wrapText="1"/>
    </xf>
    <xf numFmtId="0" fontId="10" fillId="7" borderId="61" xfId="0" applyFont="1" applyFill="1" applyBorder="1" applyAlignment="1">
      <alignment horizontal="left" vertical="top" wrapText="1"/>
    </xf>
    <xf numFmtId="0" fontId="10" fillId="7" borderId="77" xfId="0" applyFont="1" applyFill="1" applyBorder="1" applyAlignment="1">
      <alignment horizontal="left" vertical="top" wrapText="1"/>
    </xf>
    <xf numFmtId="0" fontId="10" fillId="7" borderId="62" xfId="0" applyFont="1" applyFill="1" applyBorder="1" applyAlignment="1">
      <alignment horizontal="left" vertical="top" wrapText="1"/>
    </xf>
    <xf numFmtId="164" fontId="5" fillId="3" borderId="19" xfId="1" applyNumberFormat="1" applyFont="1" applyFill="1" applyBorder="1" applyAlignment="1">
      <alignment horizontal="center" vertical="center" wrapText="1"/>
    </xf>
    <xf numFmtId="164" fontId="5" fillId="3" borderId="24" xfId="1" applyNumberFormat="1" applyFont="1" applyFill="1" applyBorder="1" applyAlignment="1">
      <alignment horizontal="center" vertical="center" wrapText="1"/>
    </xf>
    <xf numFmtId="164" fontId="5" fillId="3" borderId="20" xfId="1" applyNumberFormat="1" applyFont="1" applyFill="1" applyBorder="1" applyAlignment="1">
      <alignment horizontal="center" vertical="center" wrapText="1"/>
    </xf>
    <xf numFmtId="164" fontId="5" fillId="3" borderId="8" xfId="1" applyNumberFormat="1" applyFont="1" applyFill="1" applyBorder="1" applyAlignment="1">
      <alignment horizontal="center" vertical="center" wrapText="1"/>
    </xf>
    <xf numFmtId="0" fontId="3" fillId="0" borderId="43" xfId="2" applyFont="1" applyBorder="1" applyAlignment="1">
      <alignment horizontal="center" vertical="center"/>
    </xf>
    <xf numFmtId="0" fontId="3" fillId="0" borderId="51" xfId="2" applyFont="1" applyBorder="1" applyAlignment="1">
      <alignment horizontal="center" vertical="center"/>
    </xf>
    <xf numFmtId="0" fontId="3" fillId="0" borderId="41" xfId="2" applyFont="1" applyBorder="1" applyAlignment="1">
      <alignment horizontal="center" vertical="center"/>
    </xf>
    <xf numFmtId="164" fontId="5" fillId="3" borderId="39" xfId="1" applyNumberFormat="1" applyFont="1" applyFill="1" applyBorder="1" applyAlignment="1">
      <alignment horizontal="center" vertical="center" wrapText="1"/>
    </xf>
    <xf numFmtId="164" fontId="5" fillId="3" borderId="11" xfId="1" applyNumberFormat="1" applyFont="1" applyFill="1" applyBorder="1" applyAlignment="1">
      <alignment horizontal="center" vertical="center" wrapText="1"/>
    </xf>
    <xf numFmtId="164" fontId="5" fillId="3" borderId="38" xfId="1" applyNumberFormat="1" applyFont="1" applyFill="1" applyBorder="1" applyAlignment="1">
      <alignment horizontal="center" vertical="center" wrapText="1"/>
    </xf>
    <xf numFmtId="164" fontId="5" fillId="3" borderId="40" xfId="1" applyNumberFormat="1" applyFont="1" applyFill="1" applyBorder="1" applyAlignment="1">
      <alignment horizontal="center" vertical="center" wrapText="1"/>
    </xf>
    <xf numFmtId="164" fontId="5" fillId="3" borderId="92" xfId="1" applyNumberFormat="1" applyFont="1" applyFill="1" applyBorder="1" applyAlignment="1">
      <alignment horizontal="center" vertical="center" wrapText="1"/>
    </xf>
    <xf numFmtId="164" fontId="5" fillId="3" borderId="82" xfId="1" applyNumberFormat="1" applyFont="1" applyFill="1" applyBorder="1" applyAlignment="1">
      <alignment horizontal="center" vertical="center" wrapText="1"/>
    </xf>
    <xf numFmtId="164" fontId="5" fillId="3" borderId="83" xfId="1" applyNumberFormat="1" applyFont="1" applyFill="1" applyBorder="1" applyAlignment="1">
      <alignment horizontal="center" vertical="center" wrapText="1"/>
    </xf>
    <xf numFmtId="0" fontId="9" fillId="4" borderId="0" xfId="0" applyFont="1" applyFill="1" applyBorder="1" applyAlignment="1">
      <alignment horizontal="left" vertical="center" wrapText="1"/>
    </xf>
    <xf numFmtId="0" fontId="9" fillId="4" borderId="0" xfId="0" applyFont="1" applyFill="1" applyBorder="1" applyAlignment="1">
      <alignment horizontal="left" vertical="center"/>
    </xf>
    <xf numFmtId="0" fontId="3" fillId="0" borderId="41" xfId="2" applyFont="1" applyBorder="1" applyAlignment="1">
      <alignment horizontal="center" vertical="center" wrapText="1"/>
    </xf>
    <xf numFmtId="0" fontId="3" fillId="0" borderId="43" xfId="2" applyFont="1" applyBorder="1" applyAlignment="1">
      <alignment horizontal="center" vertical="center" wrapText="1"/>
    </xf>
    <xf numFmtId="0" fontId="3" fillId="0" borderId="45" xfId="2" applyFont="1" applyBorder="1" applyAlignment="1">
      <alignment horizontal="center" vertical="center" wrapText="1"/>
    </xf>
    <xf numFmtId="0" fontId="3" fillId="0" borderId="44" xfId="2" applyFont="1" applyBorder="1" applyAlignment="1">
      <alignment horizontal="center" vertical="center" wrapText="1"/>
    </xf>
    <xf numFmtId="164" fontId="5" fillId="3" borderId="91" xfId="1" applyNumberFormat="1" applyFont="1" applyFill="1" applyBorder="1" applyAlignment="1">
      <alignment horizontal="center" vertical="center" wrapText="1"/>
    </xf>
    <xf numFmtId="0" fontId="9" fillId="4" borderId="0" xfId="0" applyFont="1" applyFill="1" applyBorder="1" applyAlignment="1">
      <alignment horizontal="center" vertical="center" wrapText="1"/>
    </xf>
    <xf numFmtId="0" fontId="4" fillId="2" borderId="60" xfId="0" applyFont="1" applyFill="1" applyBorder="1" applyAlignment="1">
      <alignment horizontal="left" vertical="center" wrapText="1" indent="1"/>
    </xf>
    <xf numFmtId="0" fontId="4" fillId="2" borderId="61" xfId="0" applyFont="1" applyFill="1" applyBorder="1" applyAlignment="1">
      <alignment horizontal="left" vertical="center" wrapText="1" indent="1"/>
    </xf>
    <xf numFmtId="0" fontId="8" fillId="4" borderId="0" xfId="0" applyFont="1" applyFill="1" applyBorder="1" applyAlignment="1">
      <alignment horizontal="left" vertical="center" wrapText="1"/>
    </xf>
  </cellXfs>
  <cellStyles count="4">
    <cellStyle name="Millares" xfId="1" builtinId="3"/>
    <cellStyle name="Normal" xfId="0" builtinId="0"/>
    <cellStyle name="Normal 2" xfId="2" xr:uid="{00000000-0005-0000-0000-000002000000}"/>
    <cellStyle name="Porcentaje" xfId="3" builtinId="5"/>
  </cellStyles>
  <dxfs count="0"/>
  <tableStyles count="0" defaultTableStyle="TableStyleMedium2" defaultPivotStyle="PivotStyleLight16"/>
  <colors>
    <mruColors>
      <color rgb="FFFFFFCC"/>
      <color rgb="FF7F7F7F"/>
      <color rgb="FFFF6D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0.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18.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_rels/drawing7.xml.rels><?xml version="1.0" encoding="UTF-8" standalone="yes"?>
<Relationships xmlns="http://schemas.openxmlformats.org/package/2006/relationships"><Relationship Id="rId1" Type="http://schemas.openxmlformats.org/officeDocument/2006/relationships/image" Target="../media/image1.tiff"/></Relationships>
</file>

<file path=xl/drawings/_rels/drawing8.xml.rels><?xml version="1.0" encoding="UTF-8" standalone="yes"?>
<Relationships xmlns="http://schemas.openxmlformats.org/package/2006/relationships"><Relationship Id="rId1" Type="http://schemas.openxmlformats.org/officeDocument/2006/relationships/image" Target="../media/image1.tiff"/></Relationships>
</file>

<file path=xl/drawings/_rels/drawing9.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28575</xdr:rowOff>
    </xdr:from>
    <xdr:to>
      <xdr:col>5</xdr:col>
      <xdr:colOff>966216</xdr:colOff>
      <xdr:row>3</xdr:row>
      <xdr:rowOff>65151</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5" y="28575"/>
          <a:ext cx="5919216" cy="56997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3</xdr:col>
      <xdr:colOff>428053</xdr:colOff>
      <xdr:row>3</xdr:row>
      <xdr:rowOff>141351</xdr:rowOff>
    </xdr:to>
    <xdr:pic>
      <xdr:nvPicPr>
        <xdr:cNvPr id="2" name="Imagen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3</xdr:col>
      <xdr:colOff>318516</xdr:colOff>
      <xdr:row>3</xdr:row>
      <xdr:rowOff>141351</xdr:rowOff>
    </xdr:to>
    <xdr:pic>
      <xdr:nvPicPr>
        <xdr:cNvPr id="2" name="Imagen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3</xdr:col>
      <xdr:colOff>990029</xdr:colOff>
      <xdr:row>3</xdr:row>
      <xdr:rowOff>141351</xdr:rowOff>
    </xdr:to>
    <xdr:pic>
      <xdr:nvPicPr>
        <xdr:cNvPr id="2" name="Imagen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3</xdr:col>
      <xdr:colOff>990029</xdr:colOff>
      <xdr:row>3</xdr:row>
      <xdr:rowOff>141351</xdr:rowOff>
    </xdr:to>
    <xdr:pic>
      <xdr:nvPicPr>
        <xdr:cNvPr id="2" name="Imagen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3</xdr:col>
      <xdr:colOff>304229</xdr:colOff>
      <xdr:row>3</xdr:row>
      <xdr:rowOff>141351</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2</xdr:col>
      <xdr:colOff>1080516</xdr:colOff>
      <xdr:row>3</xdr:row>
      <xdr:rowOff>141351</xdr:rowOff>
    </xdr:to>
    <xdr:pic>
      <xdr:nvPicPr>
        <xdr:cNvPr id="2" name="Imagen 1">
          <a:extLst>
            <a:ext uri="{FF2B5EF4-FFF2-40B4-BE49-F238E27FC236}">
              <a16:creationId xmlns:a16="http://schemas.microsoft.com/office/drawing/2014/main" id="{00000000-0008-0000-0E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2</xdr:col>
      <xdr:colOff>1080516</xdr:colOff>
      <xdr:row>3</xdr:row>
      <xdr:rowOff>141351</xdr:rowOff>
    </xdr:to>
    <xdr:pic>
      <xdr:nvPicPr>
        <xdr:cNvPr id="2" name="Imagen 1">
          <a:extLst>
            <a:ext uri="{FF2B5EF4-FFF2-40B4-BE49-F238E27FC236}">
              <a16:creationId xmlns:a16="http://schemas.microsoft.com/office/drawing/2014/main" id="{14915750-8C2D-4ACE-A80A-8563D7D773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3</xdr:col>
      <xdr:colOff>418528</xdr:colOff>
      <xdr:row>3</xdr:row>
      <xdr:rowOff>141351</xdr:rowOff>
    </xdr:to>
    <xdr:pic>
      <xdr:nvPicPr>
        <xdr:cNvPr id="2" name="Imagen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2</xdr:col>
      <xdr:colOff>1080516</xdr:colOff>
      <xdr:row>3</xdr:row>
      <xdr:rowOff>141351</xdr:rowOff>
    </xdr:to>
    <xdr:pic>
      <xdr:nvPicPr>
        <xdr:cNvPr id="2" name="Imagen 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4</xdr:col>
      <xdr:colOff>171831</xdr:colOff>
      <xdr:row>3</xdr:row>
      <xdr:rowOff>135636</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4</xdr:col>
      <xdr:colOff>156591</xdr:colOff>
      <xdr:row>3</xdr:row>
      <xdr:rowOff>141351</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4</xdr:col>
      <xdr:colOff>366141</xdr:colOff>
      <xdr:row>3</xdr:row>
      <xdr:rowOff>141351</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4</xdr:col>
      <xdr:colOff>270891</xdr:colOff>
      <xdr:row>3</xdr:row>
      <xdr:rowOff>141351</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5</xdr:col>
      <xdr:colOff>328041</xdr:colOff>
      <xdr:row>3</xdr:row>
      <xdr:rowOff>141351</xdr:rowOff>
    </xdr:to>
    <xdr:pic>
      <xdr:nvPicPr>
        <xdr:cNvPr id="2" name="Imagen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52388</xdr:colOff>
      <xdr:row>0</xdr:row>
      <xdr:rowOff>9525</xdr:rowOff>
    </xdr:from>
    <xdr:to>
      <xdr:col>5</xdr:col>
      <xdr:colOff>332804</xdr:colOff>
      <xdr:row>3</xdr:row>
      <xdr:rowOff>141351</xdr:rowOff>
    </xdr:to>
    <xdr:pic>
      <xdr:nvPicPr>
        <xdr:cNvPr id="2" name="Imagen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8" y="9525"/>
          <a:ext cx="6328791" cy="55568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4</xdr:col>
      <xdr:colOff>247079</xdr:colOff>
      <xdr:row>3</xdr:row>
      <xdr:rowOff>141351</xdr:rowOff>
    </xdr:to>
    <xdr:pic>
      <xdr:nvPicPr>
        <xdr:cNvPr id="2" name="Imagen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9525</xdr:rowOff>
    </xdr:from>
    <xdr:to>
      <xdr:col>4</xdr:col>
      <xdr:colOff>247079</xdr:colOff>
      <xdr:row>3</xdr:row>
      <xdr:rowOff>141351</xdr:rowOff>
    </xdr:to>
    <xdr:pic>
      <xdr:nvPicPr>
        <xdr:cNvPr id="2" name="Imagen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9525"/>
          <a:ext cx="5919216" cy="5699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32"/>
  <sheetViews>
    <sheetView showGridLines="0" tabSelected="1" zoomScale="90" zoomScaleNormal="90" workbookViewId="0">
      <selection activeCell="D77" sqref="D77"/>
    </sheetView>
  </sheetViews>
  <sheetFormatPr baseColWidth="10" defaultColWidth="11.46484375" defaultRowHeight="14.25" x14ac:dyDescent="0.45"/>
  <cols>
    <col min="1" max="1" width="29.53125" style="1" bestFit="1" customWidth="1"/>
    <col min="2" max="5" width="11.46484375" style="1"/>
    <col min="6" max="6" width="15.6640625" style="1" customWidth="1"/>
    <col min="7" max="8" width="11.46484375" style="1"/>
    <col min="9" max="9" width="29.53125" style="1" bestFit="1" customWidth="1"/>
    <col min="10" max="13" width="11.46484375" style="1"/>
    <col min="14" max="14" width="15.6640625" style="1" customWidth="1"/>
    <col min="15" max="16" width="11.46484375" style="1"/>
    <col min="17" max="17" width="1.33203125" style="1" customWidth="1"/>
    <col min="18" max="16384" width="11.46484375" style="1"/>
  </cols>
  <sheetData>
    <row r="1" spans="1:16" ht="12" customHeight="1" x14ac:dyDescent="0.45"/>
    <row r="2" spans="1:16" x14ac:dyDescent="0.45">
      <c r="A2" s="18"/>
      <c r="B2" s="18"/>
      <c r="C2" s="18"/>
      <c r="D2" s="18"/>
      <c r="E2" s="18"/>
      <c r="F2" s="18"/>
      <c r="G2" s="18"/>
      <c r="H2" s="18"/>
      <c r="I2" s="18"/>
      <c r="J2" s="18"/>
      <c r="K2" s="18"/>
      <c r="L2" s="18"/>
      <c r="M2" s="18"/>
      <c r="N2" s="18"/>
      <c r="O2" s="18"/>
      <c r="P2" s="18"/>
    </row>
    <row r="3" spans="1:16" x14ac:dyDescent="0.45">
      <c r="A3" s="18"/>
      <c r="B3" s="18"/>
      <c r="C3" s="18"/>
      <c r="D3" s="18"/>
      <c r="E3" s="18"/>
      <c r="F3" s="18"/>
      <c r="G3" s="18"/>
      <c r="H3" s="18"/>
      <c r="I3" s="18"/>
      <c r="J3" s="18"/>
      <c r="K3" s="18"/>
      <c r="L3" s="18"/>
      <c r="M3" s="18"/>
      <c r="N3" s="18"/>
      <c r="O3" s="18"/>
      <c r="P3" s="18"/>
    </row>
    <row r="4" spans="1:16" x14ac:dyDescent="0.45">
      <c r="A4" s="18"/>
      <c r="B4" s="18"/>
      <c r="C4" s="18"/>
      <c r="D4" s="18"/>
      <c r="E4" s="18"/>
      <c r="F4" s="18"/>
      <c r="G4" s="18"/>
      <c r="H4" s="18"/>
      <c r="I4" s="18"/>
      <c r="J4" s="18"/>
      <c r="K4" s="18"/>
      <c r="L4" s="18"/>
      <c r="M4" s="18"/>
      <c r="N4" s="18"/>
      <c r="O4" s="18"/>
      <c r="P4" s="18"/>
    </row>
    <row r="5" spans="1:16" ht="3" customHeight="1" thickBot="1" x14ac:dyDescent="0.5">
      <c r="A5" s="18"/>
      <c r="B5" s="18"/>
      <c r="C5" s="18"/>
      <c r="D5" s="18"/>
      <c r="E5" s="18"/>
      <c r="F5" s="18"/>
      <c r="G5" s="18"/>
      <c r="H5" s="18"/>
      <c r="I5" s="18"/>
      <c r="J5" s="18"/>
      <c r="K5" s="18"/>
      <c r="L5" s="18"/>
      <c r="M5" s="18"/>
      <c r="N5" s="18"/>
      <c r="O5" s="18"/>
      <c r="P5" s="18"/>
    </row>
    <row r="6" spans="1:16" ht="55.5" customHeight="1" thickBot="1" x14ac:dyDescent="0.5">
      <c r="A6" s="33" t="s">
        <v>0</v>
      </c>
      <c r="B6" s="35"/>
      <c r="C6" s="35"/>
      <c r="D6" s="35"/>
      <c r="E6" s="35"/>
      <c r="F6" s="35"/>
      <c r="G6" s="35"/>
      <c r="H6" s="35"/>
      <c r="I6" s="37" t="s">
        <v>1</v>
      </c>
      <c r="J6" s="35"/>
      <c r="K6" s="35"/>
      <c r="L6" s="35"/>
      <c r="M6" s="35"/>
      <c r="N6" s="35"/>
      <c r="O6" s="35"/>
      <c r="P6" s="36"/>
    </row>
    <row r="7" spans="1:16" ht="178.5" customHeight="1" thickBot="1" x14ac:dyDescent="0.5">
      <c r="A7" s="186" t="s">
        <v>261</v>
      </c>
      <c r="B7" s="187"/>
      <c r="C7" s="187"/>
      <c r="D7" s="187"/>
      <c r="E7" s="187"/>
      <c r="F7" s="187"/>
      <c r="G7" s="187"/>
      <c r="H7" s="187"/>
      <c r="I7" s="188" t="s">
        <v>262</v>
      </c>
      <c r="J7" s="187"/>
      <c r="K7" s="187"/>
      <c r="L7" s="187"/>
      <c r="M7" s="187"/>
      <c r="N7" s="187"/>
      <c r="O7" s="187"/>
      <c r="P7" s="189"/>
    </row>
    <row r="8" spans="1:16" ht="9.9499999999999993" customHeight="1" thickBot="1" x14ac:dyDescent="0.5"/>
    <row r="9" spans="1:16" ht="39" customHeight="1" thickBot="1" x14ac:dyDescent="0.5">
      <c r="A9" s="38" t="s">
        <v>3</v>
      </c>
      <c r="B9" s="39"/>
      <c r="C9" s="39"/>
      <c r="D9" s="39"/>
      <c r="E9" s="39"/>
      <c r="F9" s="39"/>
      <c r="G9" s="39"/>
      <c r="H9" s="39"/>
      <c r="I9" s="40" t="s">
        <v>2</v>
      </c>
      <c r="J9" s="39"/>
      <c r="K9" s="39"/>
      <c r="L9" s="39"/>
      <c r="M9" s="39"/>
      <c r="N9" s="39"/>
      <c r="O9" s="39"/>
      <c r="P9" s="41"/>
    </row>
    <row r="10" spans="1:16" ht="7.5" customHeight="1" x14ac:dyDescent="0.45">
      <c r="I10" s="2"/>
    </row>
    <row r="11" spans="1:16" ht="32.25" customHeight="1" x14ac:dyDescent="0.45">
      <c r="A11" s="103" t="s">
        <v>107</v>
      </c>
      <c r="B11" s="184" t="s">
        <v>148</v>
      </c>
      <c r="C11" s="184"/>
      <c r="D11" s="184"/>
      <c r="E11" s="184"/>
      <c r="F11" s="184"/>
      <c r="G11" s="184"/>
      <c r="H11" s="184"/>
      <c r="I11" s="103" t="s">
        <v>123</v>
      </c>
      <c r="J11" s="182" t="s">
        <v>173</v>
      </c>
      <c r="K11" s="183"/>
      <c r="L11" s="183"/>
      <c r="M11" s="183"/>
      <c r="N11" s="183"/>
      <c r="O11" s="183"/>
      <c r="P11" s="183"/>
    </row>
    <row r="12" spans="1:16" ht="36" customHeight="1" x14ac:dyDescent="0.45">
      <c r="A12" s="104" t="s">
        <v>108</v>
      </c>
      <c r="B12" s="181" t="s">
        <v>150</v>
      </c>
      <c r="C12" s="181"/>
      <c r="D12" s="181"/>
      <c r="E12" s="181"/>
      <c r="F12" s="181"/>
      <c r="G12" s="181"/>
      <c r="H12" s="181"/>
      <c r="I12" s="104" t="s">
        <v>124</v>
      </c>
      <c r="J12" s="181" t="s">
        <v>167</v>
      </c>
      <c r="K12" s="181"/>
      <c r="L12" s="181"/>
      <c r="M12" s="181"/>
      <c r="N12" s="181"/>
      <c r="O12" s="181"/>
      <c r="P12" s="181"/>
    </row>
    <row r="13" spans="1:16" ht="27.75" customHeight="1" x14ac:dyDescent="0.45">
      <c r="A13" s="104" t="s">
        <v>109</v>
      </c>
      <c r="B13" s="181" t="s">
        <v>149</v>
      </c>
      <c r="C13" s="181"/>
      <c r="D13" s="181"/>
      <c r="E13" s="181"/>
      <c r="F13" s="181"/>
      <c r="G13" s="181"/>
      <c r="H13" s="181"/>
      <c r="I13" s="104" t="s">
        <v>125</v>
      </c>
      <c r="J13" s="181" t="s">
        <v>170</v>
      </c>
      <c r="K13" s="181"/>
      <c r="L13" s="181"/>
      <c r="M13" s="181"/>
      <c r="N13" s="181"/>
      <c r="O13" s="181"/>
      <c r="P13" s="181"/>
    </row>
    <row r="14" spans="1:16" ht="28.5" customHeight="1" x14ac:dyDescent="0.45">
      <c r="A14" s="104" t="s">
        <v>110</v>
      </c>
      <c r="B14" s="181" t="s">
        <v>151</v>
      </c>
      <c r="C14" s="181"/>
      <c r="D14" s="181"/>
      <c r="E14" s="181"/>
      <c r="F14" s="181"/>
      <c r="G14" s="181"/>
      <c r="H14" s="181"/>
      <c r="I14" s="104" t="s">
        <v>126</v>
      </c>
      <c r="J14" s="181" t="s">
        <v>171</v>
      </c>
      <c r="K14" s="181"/>
      <c r="L14" s="181"/>
      <c r="M14" s="181"/>
      <c r="N14" s="181"/>
      <c r="O14" s="181"/>
      <c r="P14" s="181"/>
    </row>
    <row r="15" spans="1:16" ht="18.75" customHeight="1" x14ac:dyDescent="0.45">
      <c r="A15" s="104" t="s">
        <v>111</v>
      </c>
      <c r="B15" s="181" t="s">
        <v>152</v>
      </c>
      <c r="C15" s="181"/>
      <c r="D15" s="181"/>
      <c r="E15" s="181"/>
      <c r="F15" s="181"/>
      <c r="G15" s="181"/>
      <c r="H15" s="181"/>
      <c r="I15" s="104" t="s">
        <v>127</v>
      </c>
      <c r="J15" s="181" t="s">
        <v>172</v>
      </c>
      <c r="K15" s="181"/>
      <c r="L15" s="181"/>
      <c r="M15" s="181"/>
      <c r="N15" s="181"/>
      <c r="O15" s="181"/>
      <c r="P15" s="181"/>
    </row>
    <row r="16" spans="1:16" ht="15" customHeight="1" x14ac:dyDescent="0.45">
      <c r="A16" s="104" t="s">
        <v>112</v>
      </c>
      <c r="B16" s="181" t="s">
        <v>153</v>
      </c>
      <c r="C16" s="181"/>
      <c r="D16" s="181"/>
      <c r="E16" s="181"/>
      <c r="F16" s="181"/>
      <c r="G16" s="181"/>
      <c r="H16" s="181"/>
      <c r="I16" s="104" t="s">
        <v>128</v>
      </c>
      <c r="J16" s="181" t="s">
        <v>169</v>
      </c>
      <c r="K16" s="181"/>
      <c r="L16" s="181"/>
      <c r="M16" s="181"/>
      <c r="N16" s="181"/>
      <c r="O16" s="181"/>
      <c r="P16" s="181"/>
    </row>
    <row r="17" spans="1:16" ht="28.5" customHeight="1" x14ac:dyDescent="0.45">
      <c r="A17" s="104" t="s">
        <v>113</v>
      </c>
      <c r="B17" s="181" t="s">
        <v>154</v>
      </c>
      <c r="C17" s="181"/>
      <c r="D17" s="181"/>
      <c r="E17" s="181"/>
      <c r="F17" s="181"/>
      <c r="G17" s="181"/>
      <c r="H17" s="181"/>
      <c r="I17" s="104" t="s">
        <v>129</v>
      </c>
      <c r="J17" s="181" t="s">
        <v>168</v>
      </c>
      <c r="K17" s="181"/>
      <c r="L17" s="181"/>
      <c r="M17" s="181"/>
      <c r="N17" s="181"/>
      <c r="O17" s="181"/>
      <c r="P17" s="181"/>
    </row>
    <row r="18" spans="1:16" ht="31.5" customHeight="1" x14ac:dyDescent="0.45">
      <c r="A18" s="104" t="s">
        <v>115</v>
      </c>
      <c r="B18" s="181" t="s">
        <v>155</v>
      </c>
      <c r="C18" s="181"/>
      <c r="D18" s="181"/>
      <c r="E18" s="181"/>
      <c r="F18" s="181"/>
      <c r="G18" s="181"/>
      <c r="H18" s="181"/>
      <c r="I18" s="104" t="s">
        <v>130</v>
      </c>
      <c r="J18" s="181" t="s">
        <v>174</v>
      </c>
      <c r="K18" s="181"/>
      <c r="L18" s="181"/>
      <c r="M18" s="181"/>
      <c r="N18" s="181"/>
      <c r="O18" s="181"/>
      <c r="P18" s="181"/>
    </row>
    <row r="19" spans="1:16" ht="33.75" customHeight="1" x14ac:dyDescent="0.45">
      <c r="A19" s="104" t="s">
        <v>116</v>
      </c>
      <c r="B19" s="181" t="s">
        <v>156</v>
      </c>
      <c r="C19" s="181"/>
      <c r="D19" s="181"/>
      <c r="E19" s="181"/>
      <c r="F19" s="181"/>
      <c r="G19" s="181"/>
      <c r="H19" s="181"/>
      <c r="I19" s="104" t="s">
        <v>131</v>
      </c>
      <c r="J19" s="181" t="s">
        <v>175</v>
      </c>
      <c r="K19" s="181"/>
      <c r="L19" s="181"/>
      <c r="M19" s="181"/>
      <c r="N19" s="181"/>
      <c r="O19" s="181"/>
      <c r="P19" s="181"/>
    </row>
    <row r="20" spans="1:16" ht="25.5" customHeight="1" x14ac:dyDescent="0.45">
      <c r="A20" s="104" t="s">
        <v>117</v>
      </c>
      <c r="B20" s="181" t="s">
        <v>160</v>
      </c>
      <c r="C20" s="181"/>
      <c r="D20" s="181"/>
      <c r="E20" s="181"/>
      <c r="F20" s="181"/>
      <c r="G20" s="181"/>
      <c r="H20" s="181"/>
      <c r="I20" s="104" t="s">
        <v>132</v>
      </c>
      <c r="J20" s="181" t="s">
        <v>176</v>
      </c>
      <c r="K20" s="181"/>
      <c r="L20" s="181"/>
      <c r="M20" s="181"/>
      <c r="N20" s="181"/>
      <c r="O20" s="181"/>
      <c r="P20" s="181"/>
    </row>
    <row r="21" spans="1:16" ht="27" customHeight="1" x14ac:dyDescent="0.45">
      <c r="A21" s="104" t="s">
        <v>118</v>
      </c>
      <c r="B21" s="181" t="s">
        <v>158</v>
      </c>
      <c r="C21" s="181"/>
      <c r="D21" s="181"/>
      <c r="E21" s="181"/>
      <c r="F21" s="181"/>
      <c r="G21" s="181"/>
      <c r="H21" s="181"/>
      <c r="I21" s="104" t="s">
        <v>133</v>
      </c>
      <c r="J21" s="181" t="s">
        <v>177</v>
      </c>
      <c r="K21" s="181"/>
      <c r="L21" s="181"/>
      <c r="M21" s="181"/>
      <c r="N21" s="181"/>
      <c r="O21" s="181"/>
      <c r="P21" s="181"/>
    </row>
    <row r="22" spans="1:16" ht="28.5" customHeight="1" x14ac:dyDescent="0.45">
      <c r="A22" s="104" t="s">
        <v>114</v>
      </c>
      <c r="B22" s="181" t="s">
        <v>157</v>
      </c>
      <c r="C22" s="181"/>
      <c r="D22" s="181"/>
      <c r="E22" s="181"/>
      <c r="F22" s="181"/>
      <c r="G22" s="181"/>
      <c r="H22" s="181"/>
      <c r="I22" s="104" t="s">
        <v>134</v>
      </c>
      <c r="J22" s="181" t="s">
        <v>178</v>
      </c>
      <c r="K22" s="181"/>
      <c r="L22" s="181"/>
      <c r="M22" s="181"/>
      <c r="N22" s="181"/>
      <c r="O22" s="181"/>
      <c r="P22" s="181"/>
    </row>
    <row r="23" spans="1:16" ht="30.75" customHeight="1" x14ac:dyDescent="0.45">
      <c r="A23" s="104" t="s">
        <v>119</v>
      </c>
      <c r="B23" s="181" t="s">
        <v>159</v>
      </c>
      <c r="C23" s="181"/>
      <c r="D23" s="181"/>
      <c r="E23" s="181"/>
      <c r="F23" s="181"/>
      <c r="G23" s="181"/>
      <c r="H23" s="181"/>
      <c r="I23" s="104" t="s">
        <v>135</v>
      </c>
      <c r="J23" s="181" t="s">
        <v>179</v>
      </c>
      <c r="K23" s="181"/>
      <c r="L23" s="181"/>
      <c r="M23" s="181"/>
      <c r="N23" s="181"/>
      <c r="O23" s="181"/>
      <c r="P23" s="181"/>
    </row>
    <row r="24" spans="1:16" ht="18.75" customHeight="1" x14ac:dyDescent="0.45">
      <c r="A24" s="104" t="s">
        <v>120</v>
      </c>
      <c r="B24" s="181" t="s">
        <v>161</v>
      </c>
      <c r="C24" s="181"/>
      <c r="D24" s="181"/>
      <c r="E24" s="181"/>
      <c r="F24" s="181"/>
      <c r="G24" s="181"/>
      <c r="H24" s="181"/>
      <c r="I24" s="104" t="s">
        <v>136</v>
      </c>
      <c r="J24" s="181" t="s">
        <v>180</v>
      </c>
      <c r="K24" s="181"/>
      <c r="L24" s="181"/>
      <c r="M24" s="181"/>
      <c r="N24" s="181"/>
      <c r="O24" s="181"/>
      <c r="P24" s="181"/>
    </row>
    <row r="25" spans="1:16" ht="33" customHeight="1" x14ac:dyDescent="0.45">
      <c r="A25" s="104" t="s">
        <v>203</v>
      </c>
      <c r="B25" s="181" t="s">
        <v>229</v>
      </c>
      <c r="C25" s="181"/>
      <c r="D25" s="181"/>
      <c r="E25" s="181"/>
      <c r="F25" s="181"/>
      <c r="G25" s="181"/>
      <c r="H25" s="181"/>
      <c r="I25" s="104" t="s">
        <v>205</v>
      </c>
      <c r="J25" s="181" t="s">
        <v>204</v>
      </c>
      <c r="K25" s="181"/>
      <c r="L25" s="181"/>
      <c r="M25" s="181"/>
      <c r="N25" s="181"/>
      <c r="O25" s="181"/>
      <c r="P25" s="181"/>
    </row>
    <row r="26" spans="1:16" ht="15" customHeight="1" x14ac:dyDescent="0.45">
      <c r="A26" s="104" t="s">
        <v>121</v>
      </c>
      <c r="B26" s="181" t="s">
        <v>228</v>
      </c>
      <c r="C26" s="181"/>
      <c r="D26" s="181"/>
      <c r="E26" s="181"/>
      <c r="F26" s="181"/>
      <c r="G26" s="181"/>
      <c r="H26" s="181"/>
      <c r="I26" s="104" t="s">
        <v>137</v>
      </c>
      <c r="J26" s="181" t="s">
        <v>181</v>
      </c>
      <c r="K26" s="181"/>
      <c r="L26" s="181"/>
      <c r="M26" s="181"/>
      <c r="N26" s="181"/>
      <c r="O26" s="181"/>
      <c r="P26" s="181"/>
    </row>
    <row r="27" spans="1:16" x14ac:dyDescent="0.45">
      <c r="A27" s="105" t="s">
        <v>122</v>
      </c>
      <c r="B27" s="185" t="s">
        <v>140</v>
      </c>
      <c r="C27" s="185"/>
      <c r="D27" s="185"/>
      <c r="E27" s="185"/>
      <c r="F27" s="185"/>
      <c r="G27" s="185"/>
      <c r="H27" s="185"/>
      <c r="I27" s="105" t="s">
        <v>138</v>
      </c>
      <c r="J27" s="185" t="s">
        <v>182</v>
      </c>
      <c r="K27" s="185"/>
      <c r="L27" s="185"/>
      <c r="M27" s="185"/>
      <c r="N27" s="185"/>
      <c r="O27" s="185"/>
      <c r="P27" s="185"/>
    </row>
    <row r="28" spans="1:16" ht="9.9499999999999993" customHeight="1" thickBot="1" x14ac:dyDescent="0.5">
      <c r="I28" s="98"/>
    </row>
    <row r="29" spans="1:16" ht="54" customHeight="1" thickBot="1" x14ac:dyDescent="0.5">
      <c r="A29" s="38" t="s">
        <v>4</v>
      </c>
      <c r="B29" s="39"/>
      <c r="C29" s="39"/>
      <c r="D29" s="39"/>
      <c r="E29" s="39"/>
      <c r="F29" s="39"/>
      <c r="G29" s="39"/>
      <c r="H29" s="39"/>
      <c r="I29" s="40" t="s">
        <v>5</v>
      </c>
      <c r="J29" s="39"/>
      <c r="K29" s="39"/>
      <c r="L29" s="39"/>
      <c r="M29" s="39"/>
      <c r="N29" s="39"/>
      <c r="O29" s="39"/>
      <c r="P29" s="41"/>
    </row>
    <row r="30" spans="1:16" ht="7.5" customHeight="1" x14ac:dyDescent="0.45">
      <c r="I30" s="2"/>
    </row>
    <row r="31" spans="1:16" ht="33" customHeight="1" x14ac:dyDescent="0.45">
      <c r="A31" s="8"/>
      <c r="B31" s="178" t="s">
        <v>162</v>
      </c>
      <c r="C31" s="179"/>
      <c r="D31" s="179"/>
      <c r="E31" s="179"/>
      <c r="F31" s="179"/>
      <c r="G31" s="179"/>
      <c r="H31" s="180"/>
      <c r="I31" s="8"/>
      <c r="J31" s="178" t="s">
        <v>164</v>
      </c>
      <c r="K31" s="179"/>
      <c r="L31" s="179"/>
      <c r="M31" s="179"/>
      <c r="N31" s="179"/>
      <c r="O31" s="179"/>
      <c r="P31" s="180"/>
    </row>
    <row r="32" spans="1:16" ht="36" customHeight="1" x14ac:dyDescent="0.45">
      <c r="A32" s="3"/>
      <c r="B32" s="175" t="s">
        <v>163</v>
      </c>
      <c r="C32" s="176"/>
      <c r="D32" s="176"/>
      <c r="E32" s="176"/>
      <c r="F32" s="176"/>
      <c r="G32" s="176"/>
      <c r="H32" s="177"/>
      <c r="I32" s="3"/>
      <c r="J32" s="175" t="s">
        <v>165</v>
      </c>
      <c r="K32" s="176"/>
      <c r="L32" s="176"/>
      <c r="M32" s="176"/>
      <c r="N32" s="176"/>
      <c r="O32" s="176"/>
      <c r="P32" s="177"/>
    </row>
  </sheetData>
  <mergeCells count="40">
    <mergeCell ref="B25:H25"/>
    <mergeCell ref="J25:P25"/>
    <mergeCell ref="B27:H27"/>
    <mergeCell ref="J27:P27"/>
    <mergeCell ref="A7:H7"/>
    <mergeCell ref="I7:P7"/>
    <mergeCell ref="B23:H23"/>
    <mergeCell ref="J23:P23"/>
    <mergeCell ref="B24:H24"/>
    <mergeCell ref="J24:P24"/>
    <mergeCell ref="B26:H26"/>
    <mergeCell ref="J26:P26"/>
    <mergeCell ref="B21:H21"/>
    <mergeCell ref="J21:P21"/>
    <mergeCell ref="B22:H22"/>
    <mergeCell ref="J22:P22"/>
    <mergeCell ref="J11:P11"/>
    <mergeCell ref="J12:P12"/>
    <mergeCell ref="J13:P13"/>
    <mergeCell ref="J14:P14"/>
    <mergeCell ref="B11:H11"/>
    <mergeCell ref="B12:H12"/>
    <mergeCell ref="B13:H13"/>
    <mergeCell ref="B14:H14"/>
    <mergeCell ref="J32:P32"/>
    <mergeCell ref="B32:H32"/>
    <mergeCell ref="B31:H31"/>
    <mergeCell ref="J31:P31"/>
    <mergeCell ref="J15:P15"/>
    <mergeCell ref="B15:H15"/>
    <mergeCell ref="B16:H16"/>
    <mergeCell ref="J16:P16"/>
    <mergeCell ref="B17:H17"/>
    <mergeCell ref="J17:P17"/>
    <mergeCell ref="B18:H18"/>
    <mergeCell ref="J18:P18"/>
    <mergeCell ref="B19:H19"/>
    <mergeCell ref="J19:P19"/>
    <mergeCell ref="B20:H20"/>
    <mergeCell ref="J20:P20"/>
  </mergeCells>
  <printOptions horizontalCentered="1"/>
  <pageMargins left="0.70866141732283472" right="0.70866141732283472" top="0.74803149606299213" bottom="0.74803149606299213" header="0.31496062992125984" footer="0.31496062992125984"/>
  <pageSetup paperSize="9" scale="53" orientation="landscape" verticalDpi="0" r:id="rId1"/>
  <headerFooter>
    <oddFooter>&amp;L&amp;D&amp;RPágina &amp;P de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73"/>
  <sheetViews>
    <sheetView showGridLines="0" zoomScaleNormal="100" workbookViewId="0">
      <selection activeCell="C72" sqref="C72"/>
    </sheetView>
  </sheetViews>
  <sheetFormatPr baseColWidth="10" defaultColWidth="11.46484375" defaultRowHeight="14.25" x14ac:dyDescent="0.45"/>
  <cols>
    <col min="1" max="1" width="22.6640625" style="1" customWidth="1"/>
    <col min="2" max="2" width="45.53125" style="1" customWidth="1"/>
    <col min="3" max="7" width="14.5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3" customHeight="1" thickBot="1" x14ac:dyDescent="0.5">
      <c r="A6" s="33" t="s">
        <v>71</v>
      </c>
      <c r="B6" s="34"/>
      <c r="C6" s="35"/>
      <c r="D6" s="35"/>
      <c r="E6" s="35"/>
      <c r="F6" s="35"/>
      <c r="G6" s="36"/>
    </row>
    <row r="7" spans="1:7" ht="5.0999999999999996" customHeight="1" x14ac:dyDescent="0.45"/>
    <row r="8" spans="1:7" ht="27.75" customHeight="1" x14ac:dyDescent="0.45">
      <c r="A8" s="91" t="s">
        <v>92</v>
      </c>
      <c r="B8" s="19"/>
      <c r="C8" s="20"/>
      <c r="D8" s="20"/>
      <c r="E8" s="20"/>
      <c r="F8" s="20"/>
      <c r="G8" s="20"/>
    </row>
    <row r="9" spans="1:7" ht="5.0999999999999996" customHeight="1" thickBot="1" x14ac:dyDescent="0.5"/>
    <row r="10" spans="1:7" ht="15" customHeight="1" x14ac:dyDescent="0.45">
      <c r="A10" s="199" t="s">
        <v>69</v>
      </c>
      <c r="B10" s="197" t="s">
        <v>69</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15" customHeight="1" x14ac:dyDescent="0.45">
      <c r="A12" s="27" t="str">
        <f>Input!A61</f>
        <v>CI Tarifa</v>
      </c>
      <c r="B12" s="4" t="s">
        <v>30</v>
      </c>
      <c r="C12" s="47">
        <f>Input!C61</f>
        <v>186168.20865000828</v>
      </c>
      <c r="D12" s="47">
        <f>Input!D61</f>
        <v>205203.72225161677</v>
      </c>
      <c r="E12" s="47">
        <f>Input!E61</f>
        <v>205203.72225161677</v>
      </c>
      <c r="F12" s="47">
        <f>Input!F61</f>
        <v>205203.72225161677</v>
      </c>
      <c r="G12" s="52">
        <f>Input!G61</f>
        <v>205203.72225161677</v>
      </c>
    </row>
    <row r="13" spans="1:7" s="5" customFormat="1" ht="15" customHeight="1" x14ac:dyDescent="0.45">
      <c r="A13" s="42" t="s">
        <v>14</v>
      </c>
      <c r="B13" s="4" t="s">
        <v>30</v>
      </c>
      <c r="C13" s="48">
        <f>Input!C62</f>
        <v>224308.45656544864</v>
      </c>
      <c r="D13" s="48">
        <f>Input!D62</f>
        <v>229671.95561028004</v>
      </c>
      <c r="E13" s="48">
        <f>Input!E62</f>
        <v>229671.95561028004</v>
      </c>
      <c r="F13" s="48">
        <f>Input!F62</f>
        <v>229671.95561028004</v>
      </c>
      <c r="G13" s="60">
        <f>Input!G62</f>
        <v>229671.95561028004</v>
      </c>
    </row>
    <row r="14" spans="1:7" s="5" customFormat="1" ht="15" customHeight="1" x14ac:dyDescent="0.45">
      <c r="A14" s="42" t="s">
        <v>15</v>
      </c>
      <c r="B14" s="4" t="s">
        <v>30</v>
      </c>
      <c r="C14" s="48">
        <f>Input!C63</f>
        <v>186036.07381411598</v>
      </c>
      <c r="D14" s="48">
        <f>Input!D63</f>
        <v>195949.58521016361</v>
      </c>
      <c r="E14" s="48">
        <f>Input!E63</f>
        <v>195949.58521016361</v>
      </c>
      <c r="F14" s="48">
        <f>Input!F63</f>
        <v>195949.58521016361</v>
      </c>
      <c r="G14" s="60">
        <f>Input!G63</f>
        <v>195949.58521016361</v>
      </c>
    </row>
    <row r="15" spans="1:7" s="5" customFormat="1" ht="15" customHeight="1" x14ac:dyDescent="0.45">
      <c r="A15" s="42" t="s">
        <v>16</v>
      </c>
      <c r="B15" s="7" t="s">
        <v>30</v>
      </c>
      <c r="C15" s="48">
        <f>Input!C64</f>
        <v>12329.580441450365</v>
      </c>
      <c r="D15" s="48">
        <f>Input!D64</f>
        <v>14081.864911783599</v>
      </c>
      <c r="E15" s="48">
        <f>Input!E64</f>
        <v>14081.864911783599</v>
      </c>
      <c r="F15" s="48">
        <f>Input!F64</f>
        <v>14081.864911783599</v>
      </c>
      <c r="G15" s="60">
        <f>Input!G64</f>
        <v>14081.864911783599</v>
      </c>
    </row>
    <row r="16" spans="1:7" s="5" customFormat="1" ht="15" customHeight="1" x14ac:dyDescent="0.45">
      <c r="A16" s="42" t="s">
        <v>72</v>
      </c>
      <c r="B16" s="7" t="s">
        <v>31</v>
      </c>
      <c r="C16" s="48">
        <f>SUM(Input!C65:C70)</f>
        <v>655517.46646554279</v>
      </c>
      <c r="D16" s="48">
        <f>SUM(Input!D65:D70)</f>
        <v>648964.57724036905</v>
      </c>
      <c r="E16" s="48">
        <f>SUM(Input!E65:E70)</f>
        <v>629683.83133456158</v>
      </c>
      <c r="F16" s="48">
        <f>SUM(Input!F65:F70)</f>
        <v>617217.81146421598</v>
      </c>
      <c r="G16" s="60">
        <f>SUM(Input!G65:G70)</f>
        <v>594569.55977607635</v>
      </c>
    </row>
    <row r="17" spans="1:7" s="5" customFormat="1" ht="15" customHeight="1" x14ac:dyDescent="0.45">
      <c r="A17" s="42" t="s">
        <v>23</v>
      </c>
      <c r="B17" s="7" t="s">
        <v>32</v>
      </c>
      <c r="C17" s="48">
        <f>Input!C71</f>
        <v>27.3</v>
      </c>
      <c r="D17" s="48">
        <f>Input!D71</f>
        <v>29.753932584269663</v>
      </c>
      <c r="E17" s="48">
        <f>Input!E71</f>
        <v>29.753932584269663</v>
      </c>
      <c r="F17" s="48">
        <f>Input!F71</f>
        <v>29.753932584269663</v>
      </c>
      <c r="G17" s="60">
        <f>Input!G71</f>
        <v>29.753932584269663</v>
      </c>
    </row>
    <row r="18" spans="1:7" s="5" customFormat="1" ht="15" customHeight="1" x14ac:dyDescent="0.45">
      <c r="A18" s="42" t="s">
        <v>24</v>
      </c>
      <c r="B18" s="7" t="s">
        <v>32</v>
      </c>
      <c r="C18" s="48">
        <f>Input!C72</f>
        <v>568.50046816479392</v>
      </c>
      <c r="D18" s="48">
        <f>Input!D72</f>
        <v>619.60163384252826</v>
      </c>
      <c r="E18" s="48">
        <f>Input!E72</f>
        <v>619.60163384252826</v>
      </c>
      <c r="F18" s="48">
        <f>Input!F72</f>
        <v>619.60163384252826</v>
      </c>
      <c r="G18" s="60">
        <f>Input!G72</f>
        <v>619.60163384252826</v>
      </c>
    </row>
    <row r="19" spans="1:7" s="5" customFormat="1" ht="15" customHeight="1" x14ac:dyDescent="0.45">
      <c r="A19" s="42" t="s">
        <v>25</v>
      </c>
      <c r="B19" s="7" t="s">
        <v>32</v>
      </c>
      <c r="C19" s="48">
        <f>Input!C73</f>
        <v>1507.9203363060549</v>
      </c>
      <c r="D19" s="48">
        <f>Input!D73</f>
        <v>1497.0639696760859</v>
      </c>
      <c r="E19" s="48">
        <f>Input!E73</f>
        <v>1497.0639696760859</v>
      </c>
      <c r="F19" s="48">
        <f>Input!F73</f>
        <v>1497.0639696760859</v>
      </c>
      <c r="G19" s="60">
        <f>Input!G73</f>
        <v>1497.0639696760859</v>
      </c>
    </row>
    <row r="20" spans="1:7" s="5" customFormat="1" ht="15" customHeight="1" x14ac:dyDescent="0.45">
      <c r="A20" s="42" t="s">
        <v>265</v>
      </c>
      <c r="B20" s="7" t="s">
        <v>34</v>
      </c>
      <c r="C20" s="48">
        <f>Input!C74</f>
        <v>335.5675682045856</v>
      </c>
      <c r="D20" s="48">
        <f>Input!D74</f>
        <v>343.56779803172884</v>
      </c>
      <c r="E20" s="48">
        <f>Input!E74</f>
        <v>343.56779803172884</v>
      </c>
      <c r="F20" s="48">
        <f>Input!F74</f>
        <v>343.56779803172884</v>
      </c>
      <c r="G20" s="60">
        <f>Input!G74</f>
        <v>343.56779803172884</v>
      </c>
    </row>
    <row r="21" spans="1:7" s="5" customFormat="1" ht="15" customHeight="1" x14ac:dyDescent="0.45">
      <c r="A21" s="42" t="s">
        <v>494</v>
      </c>
      <c r="B21" s="7" t="s">
        <v>34</v>
      </c>
      <c r="C21" s="48">
        <f>Input!C75</f>
        <v>0</v>
      </c>
      <c r="D21" s="48">
        <f>Input!D75</f>
        <v>117.8082191780822</v>
      </c>
      <c r="E21" s="48">
        <f>Input!E75</f>
        <v>117.8082191780822</v>
      </c>
      <c r="F21" s="48">
        <f>Input!F75</f>
        <v>117.8082191780822</v>
      </c>
      <c r="G21" s="60">
        <f>Input!G75</f>
        <v>117.8082191780822</v>
      </c>
    </row>
    <row r="22" spans="1:7" s="5" customFormat="1" ht="15" customHeight="1" x14ac:dyDescent="0.45">
      <c r="A22" s="42" t="s">
        <v>249</v>
      </c>
      <c r="B22" s="7" t="s">
        <v>34</v>
      </c>
      <c r="C22" s="48">
        <f>Input!C76</f>
        <v>0</v>
      </c>
      <c r="D22" s="48">
        <f>Input!D76</f>
        <v>309.58904109589042</v>
      </c>
      <c r="E22" s="48">
        <f>Input!E76</f>
        <v>309.58904109589042</v>
      </c>
      <c r="F22" s="48">
        <f>Input!F76</f>
        <v>309.58904109589042</v>
      </c>
      <c r="G22" s="60">
        <f>Input!G76</f>
        <v>309.58904109589042</v>
      </c>
    </row>
    <row r="23" spans="1:7" s="5" customFormat="1" ht="15" customHeight="1" x14ac:dyDescent="0.45">
      <c r="A23" s="42" t="s">
        <v>250</v>
      </c>
      <c r="B23" s="7" t="s">
        <v>34</v>
      </c>
      <c r="C23" s="48">
        <f>Input!C77</f>
        <v>0</v>
      </c>
      <c r="D23" s="48">
        <f>Input!D77</f>
        <v>419.17808219178085</v>
      </c>
      <c r="E23" s="48">
        <f>Input!E77</f>
        <v>419.17808219178085</v>
      </c>
      <c r="F23" s="48">
        <f>Input!F77</f>
        <v>419.17808219178085</v>
      </c>
      <c r="G23" s="60">
        <f>Input!G77</f>
        <v>419.17808219178085</v>
      </c>
    </row>
    <row r="24" spans="1:7" s="5" customFormat="1" ht="15" customHeight="1" x14ac:dyDescent="0.45">
      <c r="A24" s="42" t="s">
        <v>251</v>
      </c>
      <c r="B24" s="7" t="s">
        <v>34</v>
      </c>
      <c r="C24" s="48">
        <f>Input!C78</f>
        <v>0</v>
      </c>
      <c r="D24" s="48">
        <f>Input!D78</f>
        <v>0</v>
      </c>
      <c r="E24" s="48">
        <f>Input!E78</f>
        <v>235.61643835616439</v>
      </c>
      <c r="F24" s="48">
        <f>Input!F78</f>
        <v>235.61643835616439</v>
      </c>
      <c r="G24" s="60">
        <f>Input!G78</f>
        <v>235.61643835616439</v>
      </c>
    </row>
    <row r="25" spans="1:7" s="5" customFormat="1" ht="15" customHeight="1" x14ac:dyDescent="0.45">
      <c r="A25" s="42" t="s">
        <v>252</v>
      </c>
      <c r="B25" s="7" t="s">
        <v>34</v>
      </c>
      <c r="C25" s="48">
        <f>Input!C79</f>
        <v>0</v>
      </c>
      <c r="D25" s="48">
        <f>Input!D79</f>
        <v>191.50684931506851</v>
      </c>
      <c r="E25" s="48">
        <f>Input!E79</f>
        <v>191.50684931506851</v>
      </c>
      <c r="F25" s="48">
        <f>Input!F79</f>
        <v>191.50684931506851</v>
      </c>
      <c r="G25" s="60">
        <f>Input!G79</f>
        <v>191.50684931506851</v>
      </c>
    </row>
    <row r="26" spans="1:7" s="5" customFormat="1" ht="15" customHeight="1" x14ac:dyDescent="0.45">
      <c r="A26" s="42" t="s">
        <v>253</v>
      </c>
      <c r="B26" s="7" t="s">
        <v>34</v>
      </c>
      <c r="C26" s="48">
        <f>Input!C80</f>
        <v>0</v>
      </c>
      <c r="D26" s="48">
        <f>Input!D80</f>
        <v>309.58904109589042</v>
      </c>
      <c r="E26" s="48">
        <f>Input!E80</f>
        <v>309.58904109589042</v>
      </c>
      <c r="F26" s="48">
        <f>Input!F80</f>
        <v>309.58904109589042</v>
      </c>
      <c r="G26" s="60">
        <f>Input!G80</f>
        <v>309.58904109589042</v>
      </c>
    </row>
    <row r="27" spans="1:7" s="5" customFormat="1" ht="15" customHeight="1" thickBot="1" x14ac:dyDescent="0.5">
      <c r="A27" s="42" t="s">
        <v>73</v>
      </c>
      <c r="B27" s="7" t="s">
        <v>33</v>
      </c>
      <c r="C27" s="48">
        <f>SUM(Input!C81:C84)</f>
        <v>62179.775010405945</v>
      </c>
      <c r="D27" s="48">
        <f>SUM(Input!D81:D84)</f>
        <v>64756.615535608384</v>
      </c>
      <c r="E27" s="48">
        <f>SUM(Input!E81:E84)</f>
        <v>65661.866882028145</v>
      </c>
      <c r="F27" s="48">
        <f>SUM(Input!F81:F84)</f>
        <v>66201.574265331335</v>
      </c>
      <c r="G27" s="60">
        <f>SUM(Input!G81:G84)</f>
        <v>66261.352531620258</v>
      </c>
    </row>
    <row r="28" spans="1:7" ht="18.75" customHeight="1" thickBot="1" x14ac:dyDescent="0.5">
      <c r="A28" s="29" t="s">
        <v>7</v>
      </c>
      <c r="B28" s="30"/>
      <c r="C28" s="61">
        <f t="shared" ref="C28:G28" si="0">SUM(C12:C27)</f>
        <v>1328978.8493196475</v>
      </c>
      <c r="D28" s="61">
        <f t="shared" si="0"/>
        <v>1362465.9793268333</v>
      </c>
      <c r="E28" s="61">
        <f t="shared" si="0"/>
        <v>1344326.1012058014</v>
      </c>
      <c r="F28" s="61">
        <f t="shared" si="0"/>
        <v>1332399.7887187591</v>
      </c>
      <c r="G28" s="62">
        <f t="shared" si="0"/>
        <v>1309811.3152969086</v>
      </c>
    </row>
    <row r="29" spans="1:7" ht="9" customHeight="1" x14ac:dyDescent="0.45">
      <c r="C29" s="59">
        <f>C28-Input!C85</f>
        <v>0</v>
      </c>
      <c r="D29" s="59">
        <f>D28-Input!D85</f>
        <v>0</v>
      </c>
      <c r="E29" s="59">
        <f>E28-Input!E85</f>
        <v>0</v>
      </c>
      <c r="F29" s="59">
        <f>F28-Input!F85</f>
        <v>0</v>
      </c>
      <c r="G29" s="59">
        <f>G28-Input!G85</f>
        <v>0</v>
      </c>
    </row>
    <row r="30" spans="1:7" ht="23.25" x14ac:dyDescent="0.45">
      <c r="A30" s="91" t="s">
        <v>185</v>
      </c>
      <c r="B30" s="19"/>
      <c r="C30" s="20"/>
      <c r="D30" s="20"/>
      <c r="E30" s="20"/>
      <c r="F30" s="20"/>
      <c r="G30" s="20"/>
    </row>
    <row r="31" spans="1:7" ht="9" customHeight="1" thickBot="1" x14ac:dyDescent="0.5"/>
    <row r="32" spans="1:7" ht="25.5" customHeight="1" x14ac:dyDescent="0.45">
      <c r="A32" s="199" t="s">
        <v>69</v>
      </c>
      <c r="B32" s="197" t="s">
        <v>69</v>
      </c>
      <c r="C32" s="23" t="s">
        <v>11</v>
      </c>
      <c r="D32" s="24"/>
      <c r="E32" s="24"/>
      <c r="F32" s="24"/>
      <c r="G32" s="25"/>
    </row>
    <row r="33" spans="1:7" ht="25.5" customHeight="1" x14ac:dyDescent="0.45">
      <c r="A33" s="200"/>
      <c r="B33" s="198"/>
      <c r="C33" s="21" t="s">
        <v>58</v>
      </c>
      <c r="D33" s="21" t="s">
        <v>59</v>
      </c>
      <c r="E33" s="21" t="s">
        <v>60</v>
      </c>
      <c r="F33" s="21" t="s">
        <v>61</v>
      </c>
      <c r="G33" s="94" t="s">
        <v>62</v>
      </c>
    </row>
    <row r="34" spans="1:7" ht="15" customHeight="1" x14ac:dyDescent="0.45">
      <c r="A34" s="27" t="s">
        <v>13</v>
      </c>
      <c r="B34" s="4" t="s">
        <v>30</v>
      </c>
      <c r="C34" s="63">
        <f>'Entry Tariff_1a'!C136</f>
        <v>130.67705827636684</v>
      </c>
      <c r="D34" s="63">
        <f>'Entry Tariff_1a'!D136</f>
        <v>139.72923866075331</v>
      </c>
      <c r="E34" s="63">
        <f>'Entry Tariff_1a'!E136</f>
        <v>151.83603343428183</v>
      </c>
      <c r="F34" s="63">
        <f>'Entry Tariff_1a'!F136</f>
        <v>157.86300162620472</v>
      </c>
      <c r="G34" s="64">
        <f>'Entry Tariff_1a'!G136</f>
        <v>162.39426633482179</v>
      </c>
    </row>
    <row r="35" spans="1:7" ht="15" customHeight="1" x14ac:dyDescent="0.45">
      <c r="A35" s="42" t="s">
        <v>14</v>
      </c>
      <c r="B35" s="4" t="s">
        <v>30</v>
      </c>
      <c r="C35" s="65">
        <f>'Entry Tariff_1a'!C137</f>
        <v>118.68374328984932</v>
      </c>
      <c r="D35" s="65">
        <f>'Entry Tariff_1a'!D137</f>
        <v>126.61470080183837</v>
      </c>
      <c r="E35" s="65">
        <f>'Entry Tariff_1a'!E137</f>
        <v>136.81430156567882</v>
      </c>
      <c r="F35" s="65">
        <f>'Entry Tariff_1a'!F137</f>
        <v>142.30806247664302</v>
      </c>
      <c r="G35" s="66">
        <f>'Entry Tariff_1a'!G137</f>
        <v>146.535462853903</v>
      </c>
    </row>
    <row r="36" spans="1:7" ht="15" customHeight="1" x14ac:dyDescent="0.45">
      <c r="A36" s="42" t="s">
        <v>15</v>
      </c>
      <c r="B36" s="4" t="s">
        <v>30</v>
      </c>
      <c r="C36" s="65">
        <f>SUM('Entry Tariff_1a'!C107:C108)/SUM('Entry Tariff_1a'!C14:C15)</f>
        <v>86.931610323471006</v>
      </c>
      <c r="D36" s="65">
        <f>SUM('Entry Tariff_1a'!D107:D108)/SUM('Entry Tariff_1a'!D14:D15)</f>
        <v>92.01867450385447</v>
      </c>
      <c r="E36" s="65">
        <f>SUM('Entry Tariff_1a'!E107:E108)/SUM('Entry Tariff_1a'!E14:E15)</f>
        <v>98.445150800906035</v>
      </c>
      <c r="F36" s="65">
        <f>SUM('Entry Tariff_1a'!F107:F108)/SUM('Entry Tariff_1a'!F14:F15)</f>
        <v>101.94416073643393</v>
      </c>
      <c r="G36" s="66">
        <f>SUM('Entry Tariff_1a'!G107:G108)/SUM('Entry Tariff_1a'!G14:G15)</f>
        <v>104.68689043862805</v>
      </c>
    </row>
    <row r="37" spans="1:7" ht="15" customHeight="1" x14ac:dyDescent="0.45">
      <c r="A37" s="42" t="s">
        <v>16</v>
      </c>
      <c r="B37" s="7" t="s">
        <v>30</v>
      </c>
      <c r="C37" s="65">
        <f>SUM('Entry Tariff_1a'!C109:C110)/SUM('Entry Tariff_1a'!C16:C17)</f>
        <v>150.58542947144704</v>
      </c>
      <c r="D37" s="65">
        <f>SUM('Entry Tariff_1a'!D109:D110)/SUM('Entry Tariff_1a'!D16:D17)</f>
        <v>160.12165549741889</v>
      </c>
      <c r="E37" s="65">
        <f>SUM('Entry Tariff_1a'!E109:E110)/SUM('Entry Tariff_1a'!E16:E17)</f>
        <v>172.73365855482172</v>
      </c>
      <c r="F37" s="65">
        <f>SUM('Entry Tariff_1a'!F109:F110)/SUM('Entry Tariff_1a'!F16:F17)</f>
        <v>179.07772180524259</v>
      </c>
      <c r="G37" s="66">
        <f>SUM('Entry Tariff_1a'!G109:G110)/SUM('Entry Tariff_1a'!G16:G17)</f>
        <v>183.90130806297753</v>
      </c>
    </row>
    <row r="38" spans="1:7" ht="15" customHeight="1" x14ac:dyDescent="0.45">
      <c r="A38" s="42" t="s">
        <v>72</v>
      </c>
      <c r="B38" s="7" t="s">
        <v>31</v>
      </c>
      <c r="C38" s="65">
        <f>SUM('Entry Tariff_1a'!C111:C116)/SUM('Entry Tariff_1a'!C18:C23)</f>
        <v>103.20510459169702</v>
      </c>
      <c r="D38" s="65">
        <f>SUM('Entry Tariff_1a'!D111:D116)/SUM('Entry Tariff_1a'!D18:D23)</f>
        <v>108.64089184663655</v>
      </c>
      <c r="E38" s="65">
        <f>SUM('Entry Tariff_1a'!E111:E116)/SUM('Entry Tariff_1a'!E18:E23)</f>
        <v>116.39656973457699</v>
      </c>
      <c r="F38" s="65">
        <f>SUM('Entry Tariff_1a'!F111:F116)/SUM('Entry Tariff_1a'!F18:F23)</f>
        <v>120.23928991919603</v>
      </c>
      <c r="G38" s="66">
        <f>SUM('Entry Tariff_1a'!G111:G116)/SUM('Entry Tariff_1a'!G18:G23)</f>
        <v>123.6805815270028</v>
      </c>
    </row>
    <row r="39" spans="1:7" ht="15" customHeight="1" x14ac:dyDescent="0.45">
      <c r="A39" s="42" t="s">
        <v>23</v>
      </c>
      <c r="B39" s="7" t="s">
        <v>32</v>
      </c>
      <c r="C39" s="65">
        <f>'Entry Tariff_1a'!C148</f>
        <v>121.34498363553368</v>
      </c>
      <c r="D39" s="65">
        <f>'Entry Tariff_1a'!D148</f>
        <v>129.48282552121069</v>
      </c>
      <c r="E39" s="65">
        <f>'Entry Tariff_1a'!E148</f>
        <v>140.45231186876958</v>
      </c>
      <c r="F39" s="65">
        <f>'Entry Tariff_1a'!F148</f>
        <v>145.78163584426633</v>
      </c>
      <c r="G39" s="66">
        <f>'Entry Tariff_1a'!G148</f>
        <v>149.77344778876591</v>
      </c>
    </row>
    <row r="40" spans="1:7" ht="15" customHeight="1" x14ac:dyDescent="0.45">
      <c r="A40" s="42" t="s">
        <v>24</v>
      </c>
      <c r="B40" s="7" t="s">
        <v>32</v>
      </c>
      <c r="C40" s="65">
        <f>'Entry Tariff_1a'!C149</f>
        <v>124.89311653907625</v>
      </c>
      <c r="D40" s="65">
        <f>'Entry Tariff_1a'!D149</f>
        <v>133.2492374468585</v>
      </c>
      <c r="E40" s="65">
        <f>'Entry Tariff_1a'!E149</f>
        <v>144.50899594247133</v>
      </c>
      <c r="F40" s="65">
        <f>'Entry Tariff_1a'!F149</f>
        <v>149.99169912336063</v>
      </c>
      <c r="G40" s="66">
        <f>'Entry Tariff_1a'!G149</f>
        <v>154.1052119677334</v>
      </c>
    </row>
    <row r="41" spans="1:7" ht="15" customHeight="1" x14ac:dyDescent="0.45">
      <c r="A41" s="42" t="s">
        <v>25</v>
      </c>
      <c r="B41" s="7" t="s">
        <v>32</v>
      </c>
      <c r="C41" s="65">
        <f>'Entry Tariff_1a'!C150</f>
        <v>65.084637526236094</v>
      </c>
      <c r="D41" s="65">
        <f>'Entry Tariff_1a'!D150</f>
        <v>68.774730355531418</v>
      </c>
      <c r="E41" s="65">
        <f>'Entry Tariff_1a'!E150</f>
        <v>73.367268381164763</v>
      </c>
      <c r="F41" s="65">
        <f>'Entry Tariff_1a'!F150</f>
        <v>75.874586302790789</v>
      </c>
      <c r="G41" s="66">
        <f>'Entry Tariff_1a'!G150</f>
        <v>77.85811471388692</v>
      </c>
    </row>
    <row r="42" spans="1:7" ht="15" customHeight="1" x14ac:dyDescent="0.45">
      <c r="A42" s="42" t="s">
        <v>265</v>
      </c>
      <c r="B42" s="7" t="s">
        <v>34</v>
      </c>
      <c r="C42" s="65">
        <f>'Entry Tariff_1a'!C151</f>
        <v>71.358479698452726</v>
      </c>
      <c r="D42" s="65">
        <f>'Entry Tariff_1a'!D151</f>
        <v>75.878440179841263</v>
      </c>
      <c r="E42" s="65">
        <f>'Entry Tariff_1a'!E151</f>
        <v>81.664563431303833</v>
      </c>
      <c r="F42" s="65">
        <f>'Entry Tariff_1a'!F151</f>
        <v>84.685859556834913</v>
      </c>
      <c r="G42" s="66">
        <f>'Entry Tariff_1a'!G151</f>
        <v>87.01197052513092</v>
      </c>
    </row>
    <row r="43" spans="1:7" ht="15" customHeight="1" x14ac:dyDescent="0.45">
      <c r="A43" s="42" t="s">
        <v>494</v>
      </c>
      <c r="B43" s="7" t="s">
        <v>34</v>
      </c>
      <c r="C43" s="65">
        <f>'Entry Tariff_1a'!C152</f>
        <v>0</v>
      </c>
      <c r="D43" s="65">
        <f>'Entry Tariff_1a'!D152</f>
        <v>80.64283723564283</v>
      </c>
      <c r="E43" s="65">
        <f>'Entry Tariff_1a'!E152</f>
        <v>86.367208413321592</v>
      </c>
      <c r="F43" s="65">
        <f>'Entry Tariff_1a'!F152</f>
        <v>89.745622749276393</v>
      </c>
      <c r="G43" s="66">
        <f>'Entry Tariff_1a'!G152</f>
        <v>92.422626403270669</v>
      </c>
    </row>
    <row r="44" spans="1:7" ht="15" customHeight="1" x14ac:dyDescent="0.45">
      <c r="A44" s="42" t="s">
        <v>249</v>
      </c>
      <c r="B44" s="7" t="s">
        <v>34</v>
      </c>
      <c r="C44" s="65">
        <f>'Entry Tariff_1a'!C153</f>
        <v>0</v>
      </c>
      <c r="D44" s="65">
        <f>'Entry Tariff_1a'!D153</f>
        <v>133.60619158790709</v>
      </c>
      <c r="E44" s="65">
        <f>'Entry Tariff_1a'!E153</f>
        <v>145.19313998495551</v>
      </c>
      <c r="F44" s="65">
        <f>'Entry Tariff_1a'!F153</f>
        <v>150.9418061371513</v>
      </c>
      <c r="G44" s="66">
        <f>'Entry Tariff_1a'!G153</f>
        <v>155.25917706437926</v>
      </c>
    </row>
    <row r="45" spans="1:7" ht="15" customHeight="1" x14ac:dyDescent="0.45">
      <c r="A45" s="42" t="s">
        <v>250</v>
      </c>
      <c r="B45" s="7" t="s">
        <v>34</v>
      </c>
      <c r="C45" s="65">
        <f>'Entry Tariff_1a'!C154</f>
        <v>0</v>
      </c>
      <c r="D45" s="65">
        <f>'Entry Tariff_1a'!D154</f>
        <v>69.372205504501366</v>
      </c>
      <c r="E45" s="65">
        <f>'Entry Tariff_1a'!E154</f>
        <v>73.869332561053966</v>
      </c>
      <c r="F45" s="65">
        <f>'Entry Tariff_1a'!F154</f>
        <v>76.408275558207009</v>
      </c>
      <c r="G45" s="66">
        <f>'Entry Tariff_1a'!G154</f>
        <v>78.436914090617336</v>
      </c>
    </row>
    <row r="46" spans="1:7" ht="15" customHeight="1" x14ac:dyDescent="0.45">
      <c r="A46" s="42" t="s">
        <v>251</v>
      </c>
      <c r="B46" s="7" t="s">
        <v>34</v>
      </c>
      <c r="C46" s="65">
        <f>'Entry Tariff_1a'!C155</f>
        <v>0</v>
      </c>
      <c r="D46" s="65">
        <f>'Entry Tariff_1a'!D155</f>
        <v>0</v>
      </c>
      <c r="E46" s="65">
        <f>'Entry Tariff_1a'!E155</f>
        <v>90.874032406860309</v>
      </c>
      <c r="F46" s="65">
        <f>'Entry Tariff_1a'!F155</f>
        <v>94.253599582108421</v>
      </c>
      <c r="G46" s="66">
        <f>'Entry Tariff_1a'!G155</f>
        <v>96.827256108706564</v>
      </c>
    </row>
    <row r="47" spans="1:7" ht="15" customHeight="1" x14ac:dyDescent="0.45">
      <c r="A47" s="42" t="s">
        <v>252</v>
      </c>
      <c r="B47" s="7" t="s">
        <v>34</v>
      </c>
      <c r="C47" s="65">
        <f>'Entry Tariff_1a'!C156</f>
        <v>0</v>
      </c>
      <c r="D47" s="65">
        <f>'Entry Tariff_1a'!D156</f>
        <v>83.616420583294271</v>
      </c>
      <c r="E47" s="65">
        <f>'Entry Tariff_1a'!E156</f>
        <v>89.824458154029671</v>
      </c>
      <c r="F47" s="65">
        <f>'Entry Tariff_1a'!F156</f>
        <v>93.383991115963667</v>
      </c>
      <c r="G47" s="66">
        <f>'Entry Tariff_1a'!G156</f>
        <v>96.174290351271267</v>
      </c>
    </row>
    <row r="48" spans="1:7" ht="15" customHeight="1" x14ac:dyDescent="0.45">
      <c r="A48" s="42" t="s">
        <v>253</v>
      </c>
      <c r="B48" s="7" t="s">
        <v>34</v>
      </c>
      <c r="C48" s="65">
        <f>'Entry Tariff_1a'!C157</f>
        <v>0</v>
      </c>
      <c r="D48" s="65">
        <f>'Entry Tariff_1a'!D157</f>
        <v>123.1908684815739</v>
      </c>
      <c r="E48" s="65">
        <f>'Entry Tariff_1a'!E157</f>
        <v>133.67225995387773</v>
      </c>
      <c r="F48" s="65">
        <f>'Entry Tariff_1a'!F157</f>
        <v>138.75460024833211</v>
      </c>
      <c r="G48" s="66">
        <f>'Entry Tariff_1a'!G157</f>
        <v>142.56044407111548</v>
      </c>
    </row>
    <row r="49" spans="1:7" ht="15" customHeight="1" thickBot="1" x14ac:dyDescent="0.5">
      <c r="A49" s="42" t="s">
        <v>73</v>
      </c>
      <c r="B49" s="7" t="s">
        <v>33</v>
      </c>
      <c r="C49" s="65">
        <f>SUM('Entry Tariff_1a'!C127:C129,'Entry Tariff_1a'!C148*Input!C84)/C27</f>
        <v>81.539964617515054</v>
      </c>
      <c r="D49" s="65">
        <f>SUM('Entry Tariff_1a'!D127:D129,'Entry Tariff_1a'!D148*Input!D84)/D27</f>
        <v>88.161059458965298</v>
      </c>
      <c r="E49" s="65">
        <f>SUM('Entry Tariff_1a'!E127:E129,'Entry Tariff_1a'!E148*Input!E84)/E27</f>
        <v>94.508491883993642</v>
      </c>
      <c r="F49" s="65">
        <f>SUM('Entry Tariff_1a'!F127:F129,'Entry Tariff_1a'!F148*Input!F84)/F27</f>
        <v>97.934907788193073</v>
      </c>
      <c r="G49" s="66">
        <f>SUM('Entry Tariff_1a'!G127:G129,'Entry Tariff_1a'!G148*Input!G84)/G27</f>
        <v>100.60903747465289</v>
      </c>
    </row>
    <row r="50" spans="1:7" ht="14.65" thickBot="1" x14ac:dyDescent="0.5">
      <c r="A50" s="29" t="s">
        <v>7</v>
      </c>
      <c r="B50" s="30"/>
      <c r="C50" s="67">
        <f>'Entry Tariff_1a'!C161</f>
        <v>106.77223323537393</v>
      </c>
      <c r="D50" s="67">
        <f>'Entry Tariff_1a'!D161</f>
        <v>113.47166172961066</v>
      </c>
      <c r="E50" s="67">
        <f>'Entry Tariff_1a'!E161</f>
        <v>122.14206350372093</v>
      </c>
      <c r="F50" s="67">
        <f>'Entry Tariff_1a'!F161</f>
        <v>126.60278506036391</v>
      </c>
      <c r="G50" s="68">
        <f>'Entry Tariff_1a'!G161</f>
        <v>130.33084420386649</v>
      </c>
    </row>
    <row r="51" spans="1:7" ht="9" customHeight="1" x14ac:dyDescent="0.45">
      <c r="C51" s="59">
        <f>'Entry Tariff_1a'!C$130-SUMPRODUCT(C12:C27,C34:C49)</f>
        <v>0</v>
      </c>
      <c r="D51" s="59">
        <f>'Entry Tariff_1a'!D$130-SUMPRODUCT(D12:D27,D34:D49)</f>
        <v>0</v>
      </c>
      <c r="E51" s="59">
        <f>'Entry Tariff_1a'!E$130-SUMPRODUCT(E12:E27,E34:E49)</f>
        <v>0</v>
      </c>
      <c r="F51" s="59">
        <f>'Entry Tariff_1a'!F$130-SUMPRODUCT(F12:F27,F34:F49)</f>
        <v>0</v>
      </c>
      <c r="G51" s="59">
        <f>'Entry Tariff_1a'!G$130-SUMPRODUCT(G12:G27,G34:G49)</f>
        <v>0</v>
      </c>
    </row>
    <row r="52" spans="1:7" ht="44.25" customHeight="1" x14ac:dyDescent="0.45">
      <c r="A52" s="204" t="s">
        <v>186</v>
      </c>
      <c r="B52" s="204"/>
      <c r="C52" s="204"/>
      <c r="D52" s="204"/>
      <c r="E52" s="204"/>
      <c r="F52" s="204"/>
      <c r="G52" s="204"/>
    </row>
    <row r="53" spans="1:7" ht="9" customHeight="1" thickBot="1" x14ac:dyDescent="0.5"/>
    <row r="54" spans="1:7" ht="25.5" customHeight="1" x14ac:dyDescent="0.45">
      <c r="A54" s="199" t="s">
        <v>69</v>
      </c>
      <c r="B54" s="197" t="s">
        <v>69</v>
      </c>
      <c r="C54" s="23" t="s">
        <v>11</v>
      </c>
      <c r="D54" s="24"/>
      <c r="E54" s="24"/>
      <c r="F54" s="24"/>
      <c r="G54" s="25"/>
    </row>
    <row r="55" spans="1:7" ht="25.5" customHeight="1" x14ac:dyDescent="0.45">
      <c r="A55" s="200"/>
      <c r="B55" s="198"/>
      <c r="C55" s="21" t="s">
        <v>58</v>
      </c>
      <c r="D55" s="21" t="s">
        <v>59</v>
      </c>
      <c r="E55" s="21" t="s">
        <v>60</v>
      </c>
      <c r="F55" s="21" t="s">
        <v>61</v>
      </c>
      <c r="G55" s="94" t="s">
        <v>62</v>
      </c>
    </row>
    <row r="56" spans="1:7" ht="15" customHeight="1" x14ac:dyDescent="0.45">
      <c r="A56" s="27" t="s">
        <v>13</v>
      </c>
      <c r="B56" s="4" t="s">
        <v>30</v>
      </c>
      <c r="C56" s="63">
        <f>IF(OR(C12=0,C12=""),'Entry Tariff_1b'!C136,C34)</f>
        <v>130.67705827636684</v>
      </c>
      <c r="D56" s="63">
        <f>IF(OR(D12=0,D12=""),'Entry Tariff_1b'!D136,D34)</f>
        <v>139.72923866075331</v>
      </c>
      <c r="E56" s="63">
        <f>IF(OR(E12=0,E12=""),'Entry Tariff_1b'!E136,E34)</f>
        <v>151.83603343428183</v>
      </c>
      <c r="F56" s="63">
        <f>IF(OR(F12=0,F12=""),'Entry Tariff_1b'!F136,F34)</f>
        <v>157.86300162620472</v>
      </c>
      <c r="G56" s="64">
        <f>IF(OR(G12=0,G12=""),'Entry Tariff_1b'!G136,G34)</f>
        <v>162.39426633482179</v>
      </c>
    </row>
    <row r="57" spans="1:7" ht="15" customHeight="1" x14ac:dyDescent="0.45">
      <c r="A57" s="42" t="s">
        <v>14</v>
      </c>
      <c r="B57" s="4" t="s">
        <v>30</v>
      </c>
      <c r="C57" s="65">
        <f>IF(OR(C13=0,C13=""),'Entry Tariff_1b'!C137,C35)</f>
        <v>118.68374328984932</v>
      </c>
      <c r="D57" s="65">
        <f>IF(OR(D13=0,D13=""),'Entry Tariff_1b'!D137,D35)</f>
        <v>126.61470080183837</v>
      </c>
      <c r="E57" s="65">
        <f>IF(OR(E13=0,E13=""),'Entry Tariff_1b'!E137,E35)</f>
        <v>136.81430156567882</v>
      </c>
      <c r="F57" s="65">
        <f>IF(OR(F13=0,F13=""),'Entry Tariff_1b'!F137,F35)</f>
        <v>142.30806247664302</v>
      </c>
      <c r="G57" s="66">
        <f>IF(OR(G13=0,G13=""),'Entry Tariff_1b'!G137,G35)</f>
        <v>146.535462853903</v>
      </c>
    </row>
    <row r="58" spans="1:7" ht="15" customHeight="1" x14ac:dyDescent="0.45">
      <c r="A58" s="42" t="s">
        <v>15</v>
      </c>
      <c r="B58" s="4" t="s">
        <v>30</v>
      </c>
      <c r="C58" s="65">
        <f t="shared" ref="C58:G58" si="1">C36</f>
        <v>86.931610323471006</v>
      </c>
      <c r="D58" s="65">
        <f t="shared" si="1"/>
        <v>92.01867450385447</v>
      </c>
      <c r="E58" s="65">
        <f t="shared" si="1"/>
        <v>98.445150800906035</v>
      </c>
      <c r="F58" s="65">
        <f t="shared" si="1"/>
        <v>101.94416073643393</v>
      </c>
      <c r="G58" s="66">
        <f t="shared" si="1"/>
        <v>104.68689043862805</v>
      </c>
    </row>
    <row r="59" spans="1:7" ht="15" customHeight="1" x14ac:dyDescent="0.45">
      <c r="A59" s="42" t="s">
        <v>16</v>
      </c>
      <c r="B59" s="7" t="s">
        <v>30</v>
      </c>
      <c r="C59" s="65">
        <f t="shared" ref="C59:G59" si="2">C37</f>
        <v>150.58542947144704</v>
      </c>
      <c r="D59" s="65">
        <f t="shared" si="2"/>
        <v>160.12165549741889</v>
      </c>
      <c r="E59" s="65">
        <f t="shared" si="2"/>
        <v>172.73365855482172</v>
      </c>
      <c r="F59" s="65">
        <f t="shared" si="2"/>
        <v>179.07772180524259</v>
      </c>
      <c r="G59" s="66">
        <f t="shared" si="2"/>
        <v>183.90130806297753</v>
      </c>
    </row>
    <row r="60" spans="1:7" ht="15" customHeight="1" x14ac:dyDescent="0.45">
      <c r="A60" s="42" t="s">
        <v>72</v>
      </c>
      <c r="B60" s="7" t="s">
        <v>31</v>
      </c>
      <c r="C60" s="65">
        <f>C38</f>
        <v>103.20510459169702</v>
      </c>
      <c r="D60" s="65">
        <f t="shared" ref="D60:G60" si="3">D38</f>
        <v>108.64089184663655</v>
      </c>
      <c r="E60" s="65">
        <f t="shared" si="3"/>
        <v>116.39656973457699</v>
      </c>
      <c r="F60" s="65">
        <f t="shared" si="3"/>
        <v>120.23928991919603</v>
      </c>
      <c r="G60" s="66">
        <f t="shared" si="3"/>
        <v>123.6805815270028</v>
      </c>
    </row>
    <row r="61" spans="1:7" ht="15" customHeight="1" x14ac:dyDescent="0.45">
      <c r="A61" s="42" t="s">
        <v>23</v>
      </c>
      <c r="B61" s="7" t="s">
        <v>32</v>
      </c>
      <c r="C61" s="65">
        <f>IF(OR(C17=0,C17=""),'Entry Tariff_1b'!C148,C39)</f>
        <v>121.34498363553368</v>
      </c>
      <c r="D61" s="65">
        <f>IF(OR(D17=0,D17=""),'Entry Tariff_1b'!D148,D39)</f>
        <v>129.48282552121069</v>
      </c>
      <c r="E61" s="65">
        <f>IF(OR(E17=0,E17=""),'Entry Tariff_1b'!E148,E39)</f>
        <v>140.45231186876958</v>
      </c>
      <c r="F61" s="65">
        <f>IF(OR(F17=0,F17=""),'Entry Tariff_1b'!F148,F39)</f>
        <v>145.78163584426633</v>
      </c>
      <c r="G61" s="66">
        <f>IF(OR(G17=0,G17=""),'Entry Tariff_1b'!G148,G39)</f>
        <v>149.77344778876591</v>
      </c>
    </row>
    <row r="62" spans="1:7" ht="15" customHeight="1" x14ac:dyDescent="0.45">
      <c r="A62" s="42" t="s">
        <v>24</v>
      </c>
      <c r="B62" s="7" t="s">
        <v>32</v>
      </c>
      <c r="C62" s="65">
        <f>IF(OR(C18=0,C18=""),'Entry Tariff_1b'!C149,C40)</f>
        <v>124.89311653907625</v>
      </c>
      <c r="D62" s="65">
        <f>IF(OR(D18=0,D18=""),'Entry Tariff_1b'!D149,D40)</f>
        <v>133.2492374468585</v>
      </c>
      <c r="E62" s="65">
        <f>IF(OR(E18=0,E18=""),'Entry Tariff_1b'!E149,E40)</f>
        <v>144.50899594247133</v>
      </c>
      <c r="F62" s="65">
        <f>IF(OR(F18=0,F18=""),'Entry Tariff_1b'!F149,F40)</f>
        <v>149.99169912336063</v>
      </c>
      <c r="G62" s="66">
        <f>IF(OR(G18=0,G18=""),'Entry Tariff_1b'!G149,G40)</f>
        <v>154.1052119677334</v>
      </c>
    </row>
    <row r="63" spans="1:7" ht="15" customHeight="1" x14ac:dyDescent="0.45">
      <c r="A63" s="42" t="s">
        <v>25</v>
      </c>
      <c r="B63" s="7" t="s">
        <v>32</v>
      </c>
      <c r="C63" s="65">
        <f>IF(OR(C19=0,C19=""),'Entry Tariff_1b'!C150,C41)</f>
        <v>65.084637526236094</v>
      </c>
      <c r="D63" s="65">
        <f>IF(OR(D19=0,D19=""),'Entry Tariff_1b'!D150,D41)</f>
        <v>68.774730355531418</v>
      </c>
      <c r="E63" s="65">
        <f>IF(OR(E19=0,E19=""),'Entry Tariff_1b'!E150,E41)</f>
        <v>73.367268381164763</v>
      </c>
      <c r="F63" s="65">
        <f>IF(OR(F19=0,F19=""),'Entry Tariff_1b'!F150,F41)</f>
        <v>75.874586302790789</v>
      </c>
      <c r="G63" s="66">
        <f>IF(OR(G19=0,G19=""),'Entry Tariff_1b'!G150,G41)</f>
        <v>77.85811471388692</v>
      </c>
    </row>
    <row r="64" spans="1:7" ht="15" customHeight="1" x14ac:dyDescent="0.45">
      <c r="A64" s="42" t="s">
        <v>265</v>
      </c>
      <c r="B64" s="7" t="s">
        <v>34</v>
      </c>
      <c r="C64" s="65">
        <f>IF(OR(C20=0,C20=""),'Entry Tariff_1b'!C151,C42)</f>
        <v>71.358479698452726</v>
      </c>
      <c r="D64" s="65">
        <f>IF(OR(D20=0,D20=""),'Entry Tariff_1b'!D151,D42)</f>
        <v>75.878440179841263</v>
      </c>
      <c r="E64" s="65">
        <f>IF(OR(E20=0,E20=""),'Entry Tariff_1b'!E151,E42)</f>
        <v>81.664563431303833</v>
      </c>
      <c r="F64" s="65">
        <f>IF(OR(F20=0,F20=""),'Entry Tariff_1b'!F151,F42)</f>
        <v>84.685859556834913</v>
      </c>
      <c r="G64" s="66">
        <f>IF(OR(G20=0,G20=""),'Entry Tariff_1b'!G151,G42)</f>
        <v>87.01197052513092</v>
      </c>
    </row>
    <row r="65" spans="1:7" ht="15" customHeight="1" x14ac:dyDescent="0.45">
      <c r="A65" s="42" t="s">
        <v>494</v>
      </c>
      <c r="B65" s="7" t="s">
        <v>34</v>
      </c>
      <c r="C65" s="65">
        <f>IF(OR(C21=0,C21=""),'Entry Tariff_1b'!C152,C43)</f>
        <v>75.975147529720616</v>
      </c>
      <c r="D65" s="65">
        <f>IF(OR(D21=0,D21=""),'Entry Tariff_1b'!D152,D43)</f>
        <v>80.64283723564283</v>
      </c>
      <c r="E65" s="65">
        <f>IF(OR(E21=0,E21=""),'Entry Tariff_1b'!E152,E43)</f>
        <v>86.367208413321592</v>
      </c>
      <c r="F65" s="65">
        <f>IF(OR(F21=0,F21=""),'Entry Tariff_1b'!F152,F43)</f>
        <v>89.745622749276393</v>
      </c>
      <c r="G65" s="66">
        <f>IF(OR(G21=0,G21=""),'Entry Tariff_1b'!G152,G43)</f>
        <v>92.422626403270669</v>
      </c>
    </row>
    <row r="66" spans="1:7" ht="15" customHeight="1" x14ac:dyDescent="0.45">
      <c r="A66" s="42" t="s">
        <v>249</v>
      </c>
      <c r="B66" s="7" t="s">
        <v>34</v>
      </c>
      <c r="C66" s="65">
        <f>IF(OR(C22=0,C22=""),'Entry Tariff_1b'!C153,C44)</f>
        <v>124.95533987853794</v>
      </c>
      <c r="D66" s="65">
        <f>IF(OR(D22=0,D22=""),'Entry Tariff_1b'!D153,D44)</f>
        <v>133.60619158790709</v>
      </c>
      <c r="E66" s="65">
        <f>IF(OR(E22=0,E22=""),'Entry Tariff_1b'!E153,E44)</f>
        <v>145.19313998495551</v>
      </c>
      <c r="F66" s="65">
        <f>IF(OR(F22=0,F22=""),'Entry Tariff_1b'!F153,F44)</f>
        <v>150.9418061371513</v>
      </c>
      <c r="G66" s="66">
        <f>IF(OR(G22=0,G22=""),'Entry Tariff_1b'!G153,G44)</f>
        <v>155.25917706437926</v>
      </c>
    </row>
    <row r="67" spans="1:7" ht="15" customHeight="1" x14ac:dyDescent="0.45">
      <c r="A67" s="42" t="s">
        <v>250</v>
      </c>
      <c r="B67" s="7" t="s">
        <v>34</v>
      </c>
      <c r="C67" s="65">
        <f>IF(OR(C23=0,C23=""),'Entry Tariff_1b'!C154,C45)</f>
        <v>65.703873482005179</v>
      </c>
      <c r="D67" s="65">
        <f>IF(OR(D23=0,D23=""),'Entry Tariff_1b'!D154,D45)</f>
        <v>69.372205504501366</v>
      </c>
      <c r="E67" s="65">
        <f>IF(OR(E23=0,E23=""),'Entry Tariff_1b'!E154,E45)</f>
        <v>73.869332561053966</v>
      </c>
      <c r="F67" s="65">
        <f>IF(OR(F23=0,F23=""),'Entry Tariff_1b'!F154,F45)</f>
        <v>76.408275558207009</v>
      </c>
      <c r="G67" s="66">
        <f>IF(OR(G23=0,G23=""),'Entry Tariff_1b'!G154,G45)</f>
        <v>78.436914090617336</v>
      </c>
    </row>
    <row r="68" spans="1:7" ht="15" customHeight="1" x14ac:dyDescent="0.45">
      <c r="A68" s="42" t="s">
        <v>251</v>
      </c>
      <c r="B68" s="7" t="s">
        <v>34</v>
      </c>
      <c r="C68" s="65">
        <f>IF(OR(C24=0,C24=""),'Entry Tariff_1b'!C155,C46)</f>
        <v>79.071855396439062</v>
      </c>
      <c r="D68" s="65">
        <f>IF(OR(D24=0,D24=""),'Entry Tariff_1b'!D155,D46)</f>
        <v>84.188365478519614</v>
      </c>
      <c r="E68" s="65">
        <f>IF(OR(E24=0,E24=""),'Entry Tariff_1b'!E155,E46)</f>
        <v>90.874032406860309</v>
      </c>
      <c r="F68" s="65">
        <f>IF(OR(F24=0,F24=""),'Entry Tariff_1b'!F155,F46)</f>
        <v>94.253599582108421</v>
      </c>
      <c r="G68" s="66">
        <f>IF(OR(G24=0,G24=""),'Entry Tariff_1b'!G155,G46)</f>
        <v>96.827256108706564</v>
      </c>
    </row>
    <row r="69" spans="1:7" ht="15" customHeight="1" x14ac:dyDescent="0.45">
      <c r="A69" s="42" t="s">
        <v>252</v>
      </c>
      <c r="B69" s="7" t="s">
        <v>34</v>
      </c>
      <c r="C69" s="65">
        <f>IF(OR(C25=0,C25=""),'Entry Tariff_1b'!C156,C47)</f>
        <v>78.629299798723977</v>
      </c>
      <c r="D69" s="65">
        <f>IF(OR(D25=0,D25=""),'Entry Tariff_1b'!D156,D47)</f>
        <v>83.616420583294271</v>
      </c>
      <c r="E69" s="65">
        <f>IF(OR(E25=0,E25=""),'Entry Tariff_1b'!E156,E47)</f>
        <v>89.824458154029671</v>
      </c>
      <c r="F69" s="65">
        <f>IF(OR(F25=0,F25=""),'Entry Tariff_1b'!F156,F47)</f>
        <v>93.383991115963667</v>
      </c>
      <c r="G69" s="66">
        <f>IF(OR(G25=0,G25=""),'Entry Tariff_1b'!G156,G47)</f>
        <v>96.174290351271267</v>
      </c>
    </row>
    <row r="70" spans="1:7" ht="15" customHeight="1" x14ac:dyDescent="0.45">
      <c r="A70" s="42" t="s">
        <v>253</v>
      </c>
      <c r="B70" s="7" t="s">
        <v>34</v>
      </c>
      <c r="C70" s="65">
        <f>IF(OR(C26=0,C26=""),'Entry Tariff_1b'!C157,C48)</f>
        <v>115.42809563867641</v>
      </c>
      <c r="D70" s="65">
        <f>IF(OR(D26=0,D26=""),'Entry Tariff_1b'!D157,D48)</f>
        <v>123.1908684815739</v>
      </c>
      <c r="E70" s="65">
        <f>IF(OR(E26=0,E26=""),'Entry Tariff_1b'!E157,E48)</f>
        <v>133.67225995387773</v>
      </c>
      <c r="F70" s="65">
        <f>IF(OR(F26=0,F26=""),'Entry Tariff_1b'!F157,F48)</f>
        <v>138.75460024833211</v>
      </c>
      <c r="G70" s="66">
        <f>IF(OR(G26=0,G26=""),'Entry Tariff_1b'!G157,G48)</f>
        <v>142.56044407111548</v>
      </c>
    </row>
    <row r="71" spans="1:7" ht="15" customHeight="1" thickBot="1" x14ac:dyDescent="0.5">
      <c r="A71" s="42" t="s">
        <v>73</v>
      </c>
      <c r="B71" s="7" t="s">
        <v>33</v>
      </c>
      <c r="C71" s="65">
        <f>C49</f>
        <v>81.539964617515054</v>
      </c>
      <c r="D71" s="65">
        <f t="shared" ref="D71:G71" si="4">D49</f>
        <v>88.161059458965298</v>
      </c>
      <c r="E71" s="65">
        <f t="shared" si="4"/>
        <v>94.508491883993642</v>
      </c>
      <c r="F71" s="65">
        <f t="shared" si="4"/>
        <v>97.934907788193073</v>
      </c>
      <c r="G71" s="66">
        <f t="shared" si="4"/>
        <v>100.60903747465289</v>
      </c>
    </row>
    <row r="72" spans="1:7" ht="14.65" thickBot="1" x14ac:dyDescent="0.5">
      <c r="A72" s="29" t="s">
        <v>7</v>
      </c>
      <c r="B72" s="30"/>
      <c r="C72" s="67">
        <f>SUMPRODUCT(C56:C71,C12:C27)/C28</f>
        <v>106.77223323537392</v>
      </c>
      <c r="D72" s="67">
        <f t="shared" ref="D72:G72" si="5">SUMPRODUCT(D56:D71,D12:D27)/D28</f>
        <v>113.47166172961064</v>
      </c>
      <c r="E72" s="67">
        <f t="shared" si="5"/>
        <v>122.14206350372093</v>
      </c>
      <c r="F72" s="67">
        <f t="shared" si="5"/>
        <v>126.60278506036398</v>
      </c>
      <c r="G72" s="68">
        <f t="shared" si="5"/>
        <v>130.33084420386649</v>
      </c>
    </row>
    <row r="73" spans="1:7" ht="9" customHeight="1" x14ac:dyDescent="0.45">
      <c r="C73" s="59">
        <f>'Entry Tariff_1a'!C$130-SUMPRODUCT(C12:C27,C56:C71)</f>
        <v>0</v>
      </c>
      <c r="D73" s="59">
        <f>'Entry Tariff_1a'!D$130-SUMPRODUCT(D12:D27,D56:D71)</f>
        <v>0</v>
      </c>
      <c r="E73" s="59">
        <f>'Entry Tariff_1a'!E$130-SUMPRODUCT(E12:E27,E56:E71)</f>
        <v>0</v>
      </c>
      <c r="F73" s="59">
        <f>'Entry Tariff_1a'!F$130-SUMPRODUCT(F12:F27,F56:F71)</f>
        <v>0</v>
      </c>
      <c r="G73" s="59">
        <f>'Entry Tariff_1a'!G$130-SUMPRODUCT(G12:G27,G56:G71)</f>
        <v>0</v>
      </c>
    </row>
  </sheetData>
  <mergeCells count="7">
    <mergeCell ref="A32:A33"/>
    <mergeCell ref="B32:B33"/>
    <mergeCell ref="A10:A11"/>
    <mergeCell ref="B10:B11"/>
    <mergeCell ref="A54:A55"/>
    <mergeCell ref="B54:B55"/>
    <mergeCell ref="A52:G52"/>
  </mergeCells>
  <printOptions horizontalCentered="1"/>
  <pageMargins left="0.23622047244094491" right="0.23622047244094491" top="0.74803149606299213" bottom="0.74803149606299213" header="0.31496062992125984" footer="0.31496062992125984"/>
  <pageSetup paperSize="9" scale="80" orientation="landscape" verticalDpi="0" r:id="rId1"/>
  <headerFooter>
    <oddFooter>&amp;L&amp;D&amp;RPágina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2"/>
  <sheetViews>
    <sheetView showGridLines="0" zoomScaleNormal="100" workbookViewId="0">
      <selection activeCell="L45" sqref="L45"/>
    </sheetView>
  </sheetViews>
  <sheetFormatPr baseColWidth="10" defaultColWidth="11.46484375" defaultRowHeight="14.25" x14ac:dyDescent="0.45"/>
  <cols>
    <col min="1" max="1" width="24.1328125" style="1" customWidth="1"/>
    <col min="2" max="2" width="45.53125" style="1" customWidth="1"/>
    <col min="3" max="7" width="14.5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3" customHeight="1" thickBot="1" x14ac:dyDescent="0.5">
      <c r="A6" s="33" t="s">
        <v>74</v>
      </c>
      <c r="B6" s="34"/>
      <c r="C6" s="35"/>
      <c r="D6" s="35"/>
      <c r="E6" s="35"/>
      <c r="F6" s="35"/>
      <c r="G6" s="36"/>
    </row>
    <row r="7" spans="1:7" ht="5.0999999999999996" customHeight="1" x14ac:dyDescent="0.45"/>
    <row r="8" spans="1:7" ht="27.75" customHeight="1" x14ac:dyDescent="0.45">
      <c r="A8" s="91" t="s">
        <v>92</v>
      </c>
      <c r="B8" s="19"/>
      <c r="C8" s="20"/>
      <c r="D8" s="20"/>
      <c r="E8" s="20"/>
      <c r="F8" s="20"/>
      <c r="G8" s="20"/>
    </row>
    <row r="9" spans="1:7" ht="5.0999999999999996" customHeight="1" thickBot="1" x14ac:dyDescent="0.5"/>
    <row r="10" spans="1:7" ht="15" customHeight="1" x14ac:dyDescent="0.45">
      <c r="A10" s="199" t="s">
        <v>69</v>
      </c>
      <c r="B10" s="197" t="s">
        <v>69</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15" customHeight="1" x14ac:dyDescent="0.45">
      <c r="A12" s="27" t="s">
        <v>13</v>
      </c>
      <c r="B12" s="4" t="s">
        <v>30</v>
      </c>
      <c r="C12" s="47">
        <f>'Entry Tariff_2'!C12</f>
        <v>186168.20865000828</v>
      </c>
      <c r="D12" s="47">
        <f>'Entry Tariff_2'!D12</f>
        <v>205203.72225161677</v>
      </c>
      <c r="E12" s="47">
        <f>'Entry Tariff_2'!E12</f>
        <v>205203.72225161677</v>
      </c>
      <c r="F12" s="47">
        <f>'Entry Tariff_2'!F12</f>
        <v>205203.72225161677</v>
      </c>
      <c r="G12" s="52">
        <f>'Entry Tariff_2'!G12</f>
        <v>205203.72225161677</v>
      </c>
    </row>
    <row r="13" spans="1:7" s="5" customFormat="1" ht="15" customHeight="1" x14ac:dyDescent="0.45">
      <c r="A13" s="42" t="s">
        <v>14</v>
      </c>
      <c r="B13" s="4" t="s">
        <v>30</v>
      </c>
      <c r="C13" s="48">
        <f>'Entry Tariff_2'!C13</f>
        <v>224308.45656544864</v>
      </c>
      <c r="D13" s="48">
        <f>'Entry Tariff_2'!D13</f>
        <v>229671.95561028004</v>
      </c>
      <c r="E13" s="48">
        <f>'Entry Tariff_2'!E13</f>
        <v>229671.95561028004</v>
      </c>
      <c r="F13" s="48">
        <f>'Entry Tariff_2'!F13</f>
        <v>229671.95561028004</v>
      </c>
      <c r="G13" s="60">
        <f>'Entry Tariff_2'!G13</f>
        <v>229671.95561028004</v>
      </c>
    </row>
    <row r="14" spans="1:7" s="5" customFormat="1" ht="15" customHeight="1" x14ac:dyDescent="0.45">
      <c r="A14" s="42" t="s">
        <v>15</v>
      </c>
      <c r="B14" s="4" t="s">
        <v>30</v>
      </c>
      <c r="C14" s="48">
        <f>'Entry Tariff_2'!C14</f>
        <v>186036.07381411598</v>
      </c>
      <c r="D14" s="48">
        <f>'Entry Tariff_2'!D14</f>
        <v>195949.58521016361</v>
      </c>
      <c r="E14" s="48">
        <f>'Entry Tariff_2'!E14</f>
        <v>195949.58521016361</v>
      </c>
      <c r="F14" s="48">
        <f>'Entry Tariff_2'!F14</f>
        <v>195949.58521016361</v>
      </c>
      <c r="G14" s="60">
        <f>'Entry Tariff_2'!G14</f>
        <v>195949.58521016361</v>
      </c>
    </row>
    <row r="15" spans="1:7" s="5" customFormat="1" ht="15" customHeight="1" x14ac:dyDescent="0.45">
      <c r="A15" s="42" t="s">
        <v>16</v>
      </c>
      <c r="B15" s="7" t="s">
        <v>30</v>
      </c>
      <c r="C15" s="48">
        <f>'Entry Tariff_2'!C15</f>
        <v>12329.580441450365</v>
      </c>
      <c r="D15" s="48">
        <f>'Entry Tariff_2'!D15</f>
        <v>14081.864911783599</v>
      </c>
      <c r="E15" s="48">
        <f>'Entry Tariff_2'!E15</f>
        <v>14081.864911783599</v>
      </c>
      <c r="F15" s="48">
        <f>'Entry Tariff_2'!F15</f>
        <v>14081.864911783599</v>
      </c>
      <c r="G15" s="60">
        <f>'Entry Tariff_2'!G15</f>
        <v>14081.864911783599</v>
      </c>
    </row>
    <row r="16" spans="1:7" s="5" customFormat="1" ht="15" customHeight="1" x14ac:dyDescent="0.45">
      <c r="A16" s="42" t="s">
        <v>72</v>
      </c>
      <c r="B16" s="7" t="s">
        <v>31</v>
      </c>
      <c r="C16" s="48">
        <f>'Entry Tariff_2'!C16</f>
        <v>655517.46646554279</v>
      </c>
      <c r="D16" s="48">
        <f>'Entry Tariff_2'!D16</f>
        <v>648964.57724036905</v>
      </c>
      <c r="E16" s="48">
        <f>'Entry Tariff_2'!E16</f>
        <v>629683.83133456158</v>
      </c>
      <c r="F16" s="48">
        <f>'Entry Tariff_2'!F16</f>
        <v>617217.81146421598</v>
      </c>
      <c r="G16" s="60">
        <f>'Entry Tariff_2'!G16</f>
        <v>594569.55977607635</v>
      </c>
    </row>
    <row r="17" spans="1:7" s="5" customFormat="1" ht="15" customHeight="1" x14ac:dyDescent="0.45">
      <c r="A17" s="42" t="s">
        <v>23</v>
      </c>
      <c r="B17" s="7" t="s">
        <v>32</v>
      </c>
      <c r="C17" s="48">
        <f>'Entry Tariff_2'!C17</f>
        <v>27.3</v>
      </c>
      <c r="D17" s="48">
        <f>'Entry Tariff_2'!D17</f>
        <v>29.753932584269663</v>
      </c>
      <c r="E17" s="48">
        <f>'Entry Tariff_2'!E17</f>
        <v>29.753932584269663</v>
      </c>
      <c r="F17" s="48">
        <f>'Entry Tariff_2'!F17</f>
        <v>29.753932584269663</v>
      </c>
      <c r="G17" s="60">
        <f>'Entry Tariff_2'!G17</f>
        <v>29.753932584269663</v>
      </c>
    </row>
    <row r="18" spans="1:7" s="5" customFormat="1" ht="15" customHeight="1" x14ac:dyDescent="0.45">
      <c r="A18" s="42" t="s">
        <v>24</v>
      </c>
      <c r="B18" s="7" t="s">
        <v>32</v>
      </c>
      <c r="C18" s="48">
        <f>'Entry Tariff_2'!C18</f>
        <v>568.50046816479392</v>
      </c>
      <c r="D18" s="48">
        <f>'Entry Tariff_2'!D18</f>
        <v>619.60163384252826</v>
      </c>
      <c r="E18" s="48">
        <f>'Entry Tariff_2'!E18</f>
        <v>619.60163384252826</v>
      </c>
      <c r="F18" s="48">
        <f>'Entry Tariff_2'!F18</f>
        <v>619.60163384252826</v>
      </c>
      <c r="G18" s="60">
        <f>'Entry Tariff_2'!G18</f>
        <v>619.60163384252826</v>
      </c>
    </row>
    <row r="19" spans="1:7" s="5" customFormat="1" ht="15" customHeight="1" x14ac:dyDescent="0.45">
      <c r="A19" s="42" t="s">
        <v>25</v>
      </c>
      <c r="B19" s="7" t="s">
        <v>32</v>
      </c>
      <c r="C19" s="48">
        <f>'Entry Tariff_2'!C19</f>
        <v>1507.9203363060549</v>
      </c>
      <c r="D19" s="48">
        <f>'Entry Tariff_2'!D19</f>
        <v>1497.0639696760859</v>
      </c>
      <c r="E19" s="48">
        <f>'Entry Tariff_2'!E19</f>
        <v>1497.0639696760859</v>
      </c>
      <c r="F19" s="48">
        <f>'Entry Tariff_2'!F19</f>
        <v>1497.0639696760859</v>
      </c>
      <c r="G19" s="60">
        <f>'Entry Tariff_2'!G19</f>
        <v>1497.0639696760859</v>
      </c>
    </row>
    <row r="20" spans="1:7" s="5" customFormat="1" ht="15" customHeight="1" x14ac:dyDescent="0.45">
      <c r="A20" s="42" t="s">
        <v>265</v>
      </c>
      <c r="B20" s="7" t="s">
        <v>34</v>
      </c>
      <c r="C20" s="48">
        <f>'Entry Tariff_2'!C20</f>
        <v>335.5675682045856</v>
      </c>
      <c r="D20" s="48">
        <f>'Entry Tariff_2'!D20</f>
        <v>343.56779803172884</v>
      </c>
      <c r="E20" s="48">
        <f>'Entry Tariff_2'!E20</f>
        <v>343.56779803172884</v>
      </c>
      <c r="F20" s="48">
        <f>'Entry Tariff_2'!F20</f>
        <v>343.56779803172884</v>
      </c>
      <c r="G20" s="60">
        <f>'Entry Tariff_2'!G20</f>
        <v>343.56779803172884</v>
      </c>
    </row>
    <row r="21" spans="1:7" s="5" customFormat="1" ht="15" customHeight="1" x14ac:dyDescent="0.45">
      <c r="A21" s="42" t="s">
        <v>494</v>
      </c>
      <c r="B21" s="7" t="s">
        <v>34</v>
      </c>
      <c r="C21" s="48">
        <f>'Entry Tariff_2'!C21</f>
        <v>0</v>
      </c>
      <c r="D21" s="48">
        <f>'Entry Tariff_2'!D21</f>
        <v>117.8082191780822</v>
      </c>
      <c r="E21" s="48">
        <f>'Entry Tariff_2'!E21</f>
        <v>117.8082191780822</v>
      </c>
      <c r="F21" s="48">
        <f>'Entry Tariff_2'!F21</f>
        <v>117.8082191780822</v>
      </c>
      <c r="G21" s="60">
        <f>'Entry Tariff_2'!G21</f>
        <v>117.8082191780822</v>
      </c>
    </row>
    <row r="22" spans="1:7" s="5" customFormat="1" ht="15" customHeight="1" x14ac:dyDescent="0.45">
      <c r="A22" s="42" t="s">
        <v>249</v>
      </c>
      <c r="B22" s="7" t="s">
        <v>34</v>
      </c>
      <c r="C22" s="48">
        <f>'Entry Tariff_2'!C22</f>
        <v>0</v>
      </c>
      <c r="D22" s="48">
        <f>'Entry Tariff_2'!D22</f>
        <v>309.58904109589042</v>
      </c>
      <c r="E22" s="48">
        <f>'Entry Tariff_2'!E22</f>
        <v>309.58904109589042</v>
      </c>
      <c r="F22" s="48">
        <f>'Entry Tariff_2'!F22</f>
        <v>309.58904109589042</v>
      </c>
      <c r="G22" s="60">
        <f>'Entry Tariff_2'!G22</f>
        <v>309.58904109589042</v>
      </c>
    </row>
    <row r="23" spans="1:7" s="5" customFormat="1" ht="15" customHeight="1" x14ac:dyDescent="0.45">
      <c r="A23" s="42" t="s">
        <v>250</v>
      </c>
      <c r="B23" s="7" t="s">
        <v>34</v>
      </c>
      <c r="C23" s="48">
        <f>'Entry Tariff_2'!C23</f>
        <v>0</v>
      </c>
      <c r="D23" s="48">
        <f>'Entry Tariff_2'!D23</f>
        <v>419.17808219178085</v>
      </c>
      <c r="E23" s="48">
        <f>'Entry Tariff_2'!E23</f>
        <v>419.17808219178085</v>
      </c>
      <c r="F23" s="48">
        <f>'Entry Tariff_2'!F23</f>
        <v>419.17808219178085</v>
      </c>
      <c r="G23" s="60">
        <f>'Entry Tariff_2'!G23</f>
        <v>419.17808219178085</v>
      </c>
    </row>
    <row r="24" spans="1:7" s="5" customFormat="1" ht="15" customHeight="1" x14ac:dyDescent="0.45">
      <c r="A24" s="42" t="s">
        <v>251</v>
      </c>
      <c r="B24" s="7" t="s">
        <v>34</v>
      </c>
      <c r="C24" s="48">
        <f>'Entry Tariff_2'!C24</f>
        <v>0</v>
      </c>
      <c r="D24" s="48">
        <f>'Entry Tariff_2'!D24</f>
        <v>0</v>
      </c>
      <c r="E24" s="48">
        <f>'Entry Tariff_2'!E24</f>
        <v>235.61643835616439</v>
      </c>
      <c r="F24" s="48">
        <f>'Entry Tariff_2'!F24</f>
        <v>235.61643835616439</v>
      </c>
      <c r="G24" s="60">
        <f>'Entry Tariff_2'!G24</f>
        <v>235.61643835616439</v>
      </c>
    </row>
    <row r="25" spans="1:7" s="5" customFormat="1" ht="15" customHeight="1" x14ac:dyDescent="0.45">
      <c r="A25" s="42" t="s">
        <v>252</v>
      </c>
      <c r="B25" s="7" t="s">
        <v>34</v>
      </c>
      <c r="C25" s="48">
        <f>'Entry Tariff_2'!C25</f>
        <v>0</v>
      </c>
      <c r="D25" s="48">
        <f>'Entry Tariff_2'!D25</f>
        <v>191.50684931506851</v>
      </c>
      <c r="E25" s="48">
        <f>'Entry Tariff_2'!E25</f>
        <v>191.50684931506851</v>
      </c>
      <c r="F25" s="48">
        <f>'Entry Tariff_2'!F25</f>
        <v>191.50684931506851</v>
      </c>
      <c r="G25" s="60">
        <f>'Entry Tariff_2'!G25</f>
        <v>191.50684931506851</v>
      </c>
    </row>
    <row r="26" spans="1:7" s="5" customFormat="1" ht="15" customHeight="1" x14ac:dyDescent="0.45">
      <c r="A26" s="42" t="s">
        <v>253</v>
      </c>
      <c r="B26" s="7" t="s">
        <v>34</v>
      </c>
      <c r="C26" s="48">
        <f>'Entry Tariff_2'!C26</f>
        <v>0</v>
      </c>
      <c r="D26" s="48">
        <f>'Entry Tariff_2'!D26</f>
        <v>309.58904109589042</v>
      </c>
      <c r="E26" s="48">
        <f>'Entry Tariff_2'!E26</f>
        <v>309.58904109589042</v>
      </c>
      <c r="F26" s="48">
        <f>'Entry Tariff_2'!F26</f>
        <v>309.58904109589042</v>
      </c>
      <c r="G26" s="60">
        <f>'Entry Tariff_2'!G26</f>
        <v>309.58904109589042</v>
      </c>
    </row>
    <row r="27" spans="1:7" s="5" customFormat="1" ht="15" customHeight="1" thickBot="1" x14ac:dyDescent="0.5">
      <c r="A27" s="42" t="s">
        <v>73</v>
      </c>
      <c r="B27" s="7" t="s">
        <v>33</v>
      </c>
      <c r="C27" s="48">
        <f>IF(Input!C219=1,0,'Entry Tariff_2'!C27)</f>
        <v>0</v>
      </c>
      <c r="D27" s="48">
        <f>IF(Input!D219=1,0,'Entry Tariff_2'!D27)</f>
        <v>0</v>
      </c>
      <c r="E27" s="48">
        <f>IF(Input!E219=1,0,'Entry Tariff_2'!E27)</f>
        <v>0</v>
      </c>
      <c r="F27" s="48">
        <f>IF(Input!F219=1,0,'Entry Tariff_2'!F27)</f>
        <v>0</v>
      </c>
      <c r="G27" s="60">
        <f>IF(Input!G219=1,0,'Entry Tariff_2'!G27)</f>
        <v>0</v>
      </c>
    </row>
    <row r="28" spans="1:7" ht="18.75" customHeight="1" thickBot="1" x14ac:dyDescent="0.5">
      <c r="A28" s="29" t="s">
        <v>7</v>
      </c>
      <c r="B28" s="30"/>
      <c r="C28" s="61">
        <f>SUM(C12:C27)</f>
        <v>1266799.0743092415</v>
      </c>
      <c r="D28" s="61">
        <f>SUM(D12:D27)</f>
        <v>1297709.3637912248</v>
      </c>
      <c r="E28" s="61">
        <f>SUM(E12:E27)</f>
        <v>1278664.2343237733</v>
      </c>
      <c r="F28" s="61">
        <f>SUM(F12:F27)</f>
        <v>1266198.2144534278</v>
      </c>
      <c r="G28" s="62">
        <f>SUM(G12:G27)</f>
        <v>1243549.9627652883</v>
      </c>
    </row>
    <row r="29" spans="1:7" ht="9" customHeight="1" x14ac:dyDescent="0.45">
      <c r="C29" s="59"/>
      <c r="D29" s="59"/>
      <c r="E29" s="59"/>
      <c r="F29" s="59"/>
      <c r="G29" s="59"/>
    </row>
    <row r="30" spans="1:7" ht="23.25" x14ac:dyDescent="0.45">
      <c r="A30" s="91" t="s">
        <v>187</v>
      </c>
      <c r="B30" s="19"/>
      <c r="C30" s="20"/>
      <c r="D30" s="20"/>
      <c r="E30" s="20"/>
      <c r="F30" s="20"/>
      <c r="G30" s="20"/>
    </row>
    <row r="31" spans="1:7" ht="9" customHeight="1" thickBot="1" x14ac:dyDescent="0.5"/>
    <row r="32" spans="1:7" ht="25.5" customHeight="1" x14ac:dyDescent="0.45">
      <c r="A32" s="199" t="s">
        <v>69</v>
      </c>
      <c r="B32" s="197" t="s">
        <v>69</v>
      </c>
      <c r="C32" s="23" t="s">
        <v>11</v>
      </c>
      <c r="D32" s="24"/>
      <c r="E32" s="24"/>
      <c r="F32" s="24"/>
      <c r="G32" s="25"/>
    </row>
    <row r="33" spans="1:7" ht="25.5" customHeight="1" x14ac:dyDescent="0.45">
      <c r="A33" s="200"/>
      <c r="B33" s="198"/>
      <c r="C33" s="22" t="s">
        <v>58</v>
      </c>
      <c r="D33" s="22" t="s">
        <v>59</v>
      </c>
      <c r="E33" s="22" t="s">
        <v>60</v>
      </c>
      <c r="F33" s="22" t="s">
        <v>61</v>
      </c>
      <c r="G33" s="26" t="s">
        <v>62</v>
      </c>
    </row>
    <row r="34" spans="1:7" ht="15" customHeight="1" x14ac:dyDescent="0.45">
      <c r="A34" s="27" t="s">
        <v>13</v>
      </c>
      <c r="B34" s="4" t="s">
        <v>30</v>
      </c>
      <c r="C34" s="63">
        <f>'Entry Tariff_2'!C56</f>
        <v>130.67705827636684</v>
      </c>
      <c r="D34" s="63">
        <f>'Entry Tariff_2'!D56</f>
        <v>139.72923866075331</v>
      </c>
      <c r="E34" s="63">
        <f>'Entry Tariff_2'!E56</f>
        <v>151.83603343428183</v>
      </c>
      <c r="F34" s="63">
        <f>'Entry Tariff_2'!F56</f>
        <v>157.86300162620472</v>
      </c>
      <c r="G34" s="64">
        <f>'Entry Tariff_2'!G56</f>
        <v>162.39426633482179</v>
      </c>
    </row>
    <row r="35" spans="1:7" ht="15" customHeight="1" x14ac:dyDescent="0.45">
      <c r="A35" s="42" t="s">
        <v>14</v>
      </c>
      <c r="B35" s="4" t="s">
        <v>30</v>
      </c>
      <c r="C35" s="65">
        <f>'Entry Tariff_2'!C57</f>
        <v>118.68374328984932</v>
      </c>
      <c r="D35" s="65">
        <f>'Entry Tariff_2'!D57</f>
        <v>126.61470080183837</v>
      </c>
      <c r="E35" s="65">
        <f>'Entry Tariff_2'!E57</f>
        <v>136.81430156567882</v>
      </c>
      <c r="F35" s="65">
        <f>'Entry Tariff_2'!F57</f>
        <v>142.30806247664302</v>
      </c>
      <c r="G35" s="66">
        <f>'Entry Tariff_2'!G57</f>
        <v>146.535462853903</v>
      </c>
    </row>
    <row r="36" spans="1:7" ht="15" customHeight="1" x14ac:dyDescent="0.45">
      <c r="A36" s="42" t="s">
        <v>15</v>
      </c>
      <c r="B36" s="4" t="s">
        <v>30</v>
      </c>
      <c r="C36" s="65">
        <f>'Entry Tariff_2'!C58</f>
        <v>86.931610323471006</v>
      </c>
      <c r="D36" s="65">
        <f>'Entry Tariff_2'!D58</f>
        <v>92.01867450385447</v>
      </c>
      <c r="E36" s="65">
        <f>'Entry Tariff_2'!E58</f>
        <v>98.445150800906035</v>
      </c>
      <c r="F36" s="65">
        <f>'Entry Tariff_2'!F58</f>
        <v>101.94416073643393</v>
      </c>
      <c r="G36" s="66">
        <f>'Entry Tariff_2'!G58</f>
        <v>104.68689043862805</v>
      </c>
    </row>
    <row r="37" spans="1:7" ht="15" customHeight="1" x14ac:dyDescent="0.45">
      <c r="A37" s="42" t="s">
        <v>16</v>
      </c>
      <c r="B37" s="7" t="s">
        <v>30</v>
      </c>
      <c r="C37" s="65">
        <f>'Entry Tariff_2'!C59</f>
        <v>150.58542947144704</v>
      </c>
      <c r="D37" s="65">
        <f>'Entry Tariff_2'!D59</f>
        <v>160.12165549741889</v>
      </c>
      <c r="E37" s="65">
        <f>'Entry Tariff_2'!E59</f>
        <v>172.73365855482172</v>
      </c>
      <c r="F37" s="65">
        <f>'Entry Tariff_2'!F59</f>
        <v>179.07772180524259</v>
      </c>
      <c r="G37" s="66">
        <f>'Entry Tariff_2'!G59</f>
        <v>183.90130806297753</v>
      </c>
    </row>
    <row r="38" spans="1:7" ht="15" customHeight="1" x14ac:dyDescent="0.45">
      <c r="A38" s="42" t="s">
        <v>72</v>
      </c>
      <c r="B38" s="7" t="s">
        <v>31</v>
      </c>
      <c r="C38" s="65">
        <f>'Entry Tariff_2'!C60*(1-Input!C$226)</f>
        <v>88.85959505345113</v>
      </c>
      <c r="D38" s="65">
        <f>'Entry Tariff_2'!D60*(1-Input!D$226)</f>
        <v>93.539807879954068</v>
      </c>
      <c r="E38" s="65">
        <f>'Entry Tariff_2'!E60*(1-Input!E$226)</f>
        <v>100.21744654147078</v>
      </c>
      <c r="F38" s="65">
        <f>'Entry Tariff_2'!F60*(1-Input!F$226)</f>
        <v>103.52602862042778</v>
      </c>
      <c r="G38" s="66">
        <f>'Entry Tariff_2'!G60*(1-Input!G$226)</f>
        <v>106.48898069474942</v>
      </c>
    </row>
    <row r="39" spans="1:7" ht="15" customHeight="1" x14ac:dyDescent="0.45">
      <c r="A39" s="42" t="s">
        <v>23</v>
      </c>
      <c r="B39" s="7" t="s">
        <v>32</v>
      </c>
      <c r="C39" s="65">
        <f>'Entry Tariff_2'!C61</f>
        <v>121.34498363553368</v>
      </c>
      <c r="D39" s="65">
        <f>'Entry Tariff_2'!D61</f>
        <v>129.48282552121069</v>
      </c>
      <c r="E39" s="65">
        <f>'Entry Tariff_2'!E61</f>
        <v>140.45231186876958</v>
      </c>
      <c r="F39" s="65">
        <f>'Entry Tariff_2'!F61</f>
        <v>145.78163584426633</v>
      </c>
      <c r="G39" s="66">
        <f>'Entry Tariff_2'!G61</f>
        <v>149.77344778876591</v>
      </c>
    </row>
    <row r="40" spans="1:7" ht="15" customHeight="1" x14ac:dyDescent="0.45">
      <c r="A40" s="42" t="s">
        <v>24</v>
      </c>
      <c r="B40" s="7" t="s">
        <v>32</v>
      </c>
      <c r="C40" s="65">
        <f>'Entry Tariff_2'!C62</f>
        <v>124.89311653907625</v>
      </c>
      <c r="D40" s="65">
        <f>'Entry Tariff_2'!D62</f>
        <v>133.2492374468585</v>
      </c>
      <c r="E40" s="65">
        <f>'Entry Tariff_2'!E62</f>
        <v>144.50899594247133</v>
      </c>
      <c r="F40" s="65">
        <f>'Entry Tariff_2'!F62</f>
        <v>149.99169912336063</v>
      </c>
      <c r="G40" s="66">
        <f>'Entry Tariff_2'!G62</f>
        <v>154.1052119677334</v>
      </c>
    </row>
    <row r="41" spans="1:7" ht="15" customHeight="1" x14ac:dyDescent="0.45">
      <c r="A41" s="42" t="s">
        <v>25</v>
      </c>
      <c r="B41" s="7" t="s">
        <v>32</v>
      </c>
      <c r="C41" s="65">
        <f>'Entry Tariff_2'!C63</f>
        <v>65.084637526236094</v>
      </c>
      <c r="D41" s="65">
        <f>'Entry Tariff_2'!D63</f>
        <v>68.774730355531418</v>
      </c>
      <c r="E41" s="65">
        <f>'Entry Tariff_2'!E63</f>
        <v>73.367268381164763</v>
      </c>
      <c r="F41" s="65">
        <f>'Entry Tariff_2'!F63</f>
        <v>75.874586302790789</v>
      </c>
      <c r="G41" s="66">
        <f>'Entry Tariff_2'!G63</f>
        <v>77.85811471388692</v>
      </c>
    </row>
    <row r="42" spans="1:7" ht="15" customHeight="1" x14ac:dyDescent="0.45">
      <c r="A42" s="42" t="s">
        <v>265</v>
      </c>
      <c r="B42" s="7" t="s">
        <v>34</v>
      </c>
      <c r="C42" s="65">
        <f>'Entry Tariff_2'!C64</f>
        <v>71.358479698452726</v>
      </c>
      <c r="D42" s="65">
        <f>'Entry Tariff_2'!D64</f>
        <v>75.878440179841263</v>
      </c>
      <c r="E42" s="65">
        <f>'Entry Tariff_2'!E64</f>
        <v>81.664563431303833</v>
      </c>
      <c r="F42" s="65">
        <f>'Entry Tariff_2'!F64</f>
        <v>84.685859556834913</v>
      </c>
      <c r="G42" s="66">
        <f>'Entry Tariff_2'!G64</f>
        <v>87.01197052513092</v>
      </c>
    </row>
    <row r="43" spans="1:7" ht="15" customHeight="1" x14ac:dyDescent="0.45">
      <c r="A43" s="42" t="s">
        <v>494</v>
      </c>
      <c r="B43" s="7" t="s">
        <v>34</v>
      </c>
      <c r="C43" s="65">
        <f>'Entry Tariff_2'!C65</f>
        <v>75.975147529720616</v>
      </c>
      <c r="D43" s="65">
        <f>'Entry Tariff_2'!D65</f>
        <v>80.64283723564283</v>
      </c>
      <c r="E43" s="65">
        <f>'Entry Tariff_2'!E65</f>
        <v>86.367208413321592</v>
      </c>
      <c r="F43" s="65">
        <f>'Entry Tariff_2'!F65</f>
        <v>89.745622749276393</v>
      </c>
      <c r="G43" s="66">
        <f>'Entry Tariff_2'!G65</f>
        <v>92.422626403270669</v>
      </c>
    </row>
    <row r="44" spans="1:7" ht="15" customHeight="1" x14ac:dyDescent="0.45">
      <c r="A44" s="42" t="s">
        <v>249</v>
      </c>
      <c r="B44" s="7" t="s">
        <v>34</v>
      </c>
      <c r="C44" s="65">
        <f>'Entry Tariff_2'!C66</f>
        <v>124.95533987853794</v>
      </c>
      <c r="D44" s="65">
        <f>'Entry Tariff_2'!D66</f>
        <v>133.60619158790709</v>
      </c>
      <c r="E44" s="65">
        <f>'Entry Tariff_2'!E66</f>
        <v>145.19313998495551</v>
      </c>
      <c r="F44" s="65">
        <f>'Entry Tariff_2'!F66</f>
        <v>150.9418061371513</v>
      </c>
      <c r="G44" s="66">
        <f>'Entry Tariff_2'!G66</f>
        <v>155.25917706437926</v>
      </c>
    </row>
    <row r="45" spans="1:7" ht="15" customHeight="1" x14ac:dyDescent="0.45">
      <c r="A45" s="42" t="s">
        <v>250</v>
      </c>
      <c r="B45" s="7" t="s">
        <v>34</v>
      </c>
      <c r="C45" s="65">
        <f>'Entry Tariff_2'!C67</f>
        <v>65.703873482005179</v>
      </c>
      <c r="D45" s="65">
        <f>'Entry Tariff_2'!D67</f>
        <v>69.372205504501366</v>
      </c>
      <c r="E45" s="65">
        <f>'Entry Tariff_2'!E67</f>
        <v>73.869332561053966</v>
      </c>
      <c r="F45" s="65">
        <f>'Entry Tariff_2'!F67</f>
        <v>76.408275558207009</v>
      </c>
      <c r="G45" s="66">
        <f>'Entry Tariff_2'!G67</f>
        <v>78.436914090617336</v>
      </c>
    </row>
    <row r="46" spans="1:7" ht="15" customHeight="1" x14ac:dyDescent="0.45">
      <c r="A46" s="42" t="s">
        <v>251</v>
      </c>
      <c r="B46" s="7" t="s">
        <v>34</v>
      </c>
      <c r="C46" s="65">
        <f>'Entry Tariff_2'!C68</f>
        <v>79.071855396439062</v>
      </c>
      <c r="D46" s="65">
        <f>'Entry Tariff_2'!D68</f>
        <v>84.188365478519614</v>
      </c>
      <c r="E46" s="65">
        <f>'Entry Tariff_2'!E68</f>
        <v>90.874032406860309</v>
      </c>
      <c r="F46" s="65">
        <f>'Entry Tariff_2'!F68</f>
        <v>94.253599582108421</v>
      </c>
      <c r="G46" s="66">
        <f>'Entry Tariff_2'!G68</f>
        <v>96.827256108706564</v>
      </c>
    </row>
    <row r="47" spans="1:7" ht="15" customHeight="1" x14ac:dyDescent="0.45">
      <c r="A47" s="42" t="s">
        <v>252</v>
      </c>
      <c r="B47" s="7" t="s">
        <v>34</v>
      </c>
      <c r="C47" s="65">
        <f>'Entry Tariff_2'!C69</f>
        <v>78.629299798723977</v>
      </c>
      <c r="D47" s="65">
        <f>'Entry Tariff_2'!D69</f>
        <v>83.616420583294271</v>
      </c>
      <c r="E47" s="65">
        <f>'Entry Tariff_2'!E69</f>
        <v>89.824458154029671</v>
      </c>
      <c r="F47" s="65">
        <f>'Entry Tariff_2'!F69</f>
        <v>93.383991115963667</v>
      </c>
      <c r="G47" s="66">
        <f>'Entry Tariff_2'!G69</f>
        <v>96.174290351271267</v>
      </c>
    </row>
    <row r="48" spans="1:7" ht="15" customHeight="1" x14ac:dyDescent="0.45">
      <c r="A48" s="42" t="s">
        <v>253</v>
      </c>
      <c r="B48" s="7" t="s">
        <v>34</v>
      </c>
      <c r="C48" s="65">
        <f>'Entry Tariff_2'!C70</f>
        <v>115.42809563867641</v>
      </c>
      <c r="D48" s="65">
        <f>'Entry Tariff_2'!D70</f>
        <v>123.1908684815739</v>
      </c>
      <c r="E48" s="65">
        <f>'Entry Tariff_2'!E70</f>
        <v>133.67225995387773</v>
      </c>
      <c r="F48" s="65">
        <f>'Entry Tariff_2'!F70</f>
        <v>138.75460024833211</v>
      </c>
      <c r="G48" s="66">
        <f>'Entry Tariff_2'!G70</f>
        <v>142.56044407111548</v>
      </c>
    </row>
    <row r="49" spans="1:8" ht="15" customHeight="1" thickBot="1" x14ac:dyDescent="0.5">
      <c r="A49" s="42" t="s">
        <v>73</v>
      </c>
      <c r="B49" s="7" t="s">
        <v>33</v>
      </c>
      <c r="C49" s="65">
        <f>'Entry Tariff_2'!C71*(1-Input!C219)</f>
        <v>0</v>
      </c>
      <c r="D49" s="65">
        <f>'Entry Tariff_2'!D71*(1-Input!D219)</f>
        <v>0</v>
      </c>
      <c r="E49" s="65">
        <f>'Entry Tariff_2'!E71*(1-Input!E219)</f>
        <v>0</v>
      </c>
      <c r="F49" s="65">
        <f>'Entry Tariff_2'!F71*(1-Input!F219)</f>
        <v>0</v>
      </c>
      <c r="G49" s="66">
        <f>'Entry Tariff_2'!G71*(1-Input!G219)</f>
        <v>0</v>
      </c>
    </row>
    <row r="50" spans="1:8" ht="14.65" thickBot="1" x14ac:dyDescent="0.5">
      <c r="A50" s="29" t="s">
        <v>7</v>
      </c>
      <c r="B50" s="30"/>
      <c r="C50" s="67">
        <f>SUMPRODUCT(C34:C49,C12:C27)/C28</f>
        <v>100.58751504217524</v>
      </c>
      <c r="D50" s="67">
        <f>SUMPRODUCT(D34:D49,D12:D27)/D28</f>
        <v>107.18285788816171</v>
      </c>
      <c r="E50" s="67">
        <f>SUMPRODUCT(E34:E49,E12:E27)/E28</f>
        <v>115.59362009384667</v>
      </c>
      <c r="F50" s="67">
        <f>SUMPRODUCT(F34:F49,F12:F27)/F28</f>
        <v>119.95464430411914</v>
      </c>
      <c r="G50" s="68">
        <f>SUMPRODUCT(G34:G49,G12:G27)/G28</f>
        <v>123.69484591492976</v>
      </c>
    </row>
    <row r="51" spans="1:8" ht="9" customHeight="1" x14ac:dyDescent="0.45">
      <c r="C51" s="59"/>
      <c r="D51" s="59"/>
      <c r="E51" s="59"/>
      <c r="F51" s="59"/>
      <c r="G51" s="59"/>
    </row>
    <row r="52" spans="1:8" ht="40.25" customHeight="1" x14ac:dyDescent="0.45">
      <c r="A52" s="204" t="s">
        <v>190</v>
      </c>
      <c r="B52" s="204"/>
      <c r="C52" s="204"/>
      <c r="D52" s="204"/>
      <c r="E52" s="204"/>
      <c r="F52" s="204"/>
      <c r="G52" s="204"/>
    </row>
    <row r="53" spans="1:8" ht="9" customHeight="1" thickBot="1" x14ac:dyDescent="0.5"/>
    <row r="54" spans="1:8" ht="25.5" customHeight="1" x14ac:dyDescent="0.45">
      <c r="A54" s="199" t="s">
        <v>69</v>
      </c>
      <c r="B54" s="197" t="s">
        <v>69</v>
      </c>
      <c r="C54" s="23" t="s">
        <v>11</v>
      </c>
      <c r="D54" s="24"/>
      <c r="E54" s="24"/>
      <c r="F54" s="24"/>
      <c r="G54" s="25"/>
    </row>
    <row r="55" spans="1:8" ht="25.5" customHeight="1" x14ac:dyDescent="0.45">
      <c r="A55" s="200"/>
      <c r="B55" s="198"/>
      <c r="C55" s="22" t="s">
        <v>58</v>
      </c>
      <c r="D55" s="22" t="s">
        <v>59</v>
      </c>
      <c r="E55" s="22" t="s">
        <v>60</v>
      </c>
      <c r="F55" s="22" t="s">
        <v>61</v>
      </c>
      <c r="G55" s="26" t="s">
        <v>62</v>
      </c>
    </row>
    <row r="56" spans="1:8" ht="15" customHeight="1" x14ac:dyDescent="0.45">
      <c r="A56" s="27" t="s">
        <v>13</v>
      </c>
      <c r="B56" s="4" t="s">
        <v>30</v>
      </c>
      <c r="C56" s="87">
        <f>(SUMPRODUCT('Entry Tariff_2'!C$12:C$27,'Entry Tariff_2'!C$34:C$49)/SUMPRODUCT(C$12:C$27,C$34:C$49))*C34</f>
        <v>145.5204162709442</v>
      </c>
      <c r="D56" s="87">
        <f>(SUMPRODUCT('Entry Tariff_2'!D$12:D$27,'Entry Tariff_2'!D$34:D$49)/SUMPRODUCT(D$12:D$27,D$34:D$49))*D34</f>
        <v>155.30935043905745</v>
      </c>
      <c r="E56" s="87">
        <f>(SUMPRODUCT('Entry Tariff_2'!E$12:E$27,'Entry Tariff_2'!E$34:E$49)/SUMPRODUCT(E$12:E$27,E$34:E$49))*E34</f>
        <v>168.6764106500425</v>
      </c>
      <c r="F56" s="87">
        <f>(SUMPRODUCT('Entry Tariff_2'!F$12:F$27,'Entry Tariff_2'!F$34:F$49)/SUMPRODUCT(F$12:F$27,F$34:F$49))*F34</f>
        <v>175.32320733225055</v>
      </c>
      <c r="G56" s="88">
        <f>(SUMPRODUCT('Entry Tariff_2'!G$12:G$27,'Entry Tariff_2'!G$34:G$49)/SUMPRODUCT(G$12:G$27,G$34:G$49))*G34</f>
        <v>180.2236558043829</v>
      </c>
      <c r="H56" s="76"/>
    </row>
    <row r="57" spans="1:8" ht="15" customHeight="1" x14ac:dyDescent="0.45">
      <c r="A57" s="42" t="s">
        <v>14</v>
      </c>
      <c r="B57" s="4" t="s">
        <v>30</v>
      </c>
      <c r="C57" s="89">
        <f>(SUMPRODUCT('Entry Tariff_2'!C$12:C$27,'Entry Tariff_2'!C$34:C$49)/SUMPRODUCT(C$12:C$27,C$34:C$49))*C35</f>
        <v>132.16480349294966</v>
      </c>
      <c r="D57" s="89">
        <f>(SUMPRODUCT('Entry Tariff_2'!D$12:D$27,'Entry Tariff_2'!D$34:D$49)/SUMPRODUCT(D$12:D$27,D$34:D$49))*D35</f>
        <v>140.73251329531797</v>
      </c>
      <c r="E57" s="89">
        <f>(SUMPRODUCT('Entry Tariff_2'!E$12:E$27,'Entry Tariff_2'!E$34:E$49)/SUMPRODUCT(E$12:E$27,E$34:E$49))*E35</f>
        <v>151.98859448392798</v>
      </c>
      <c r="F57" s="89">
        <f>(SUMPRODUCT('Entry Tariff_2'!F$12:F$27,'Entry Tariff_2'!F$34:F$49)/SUMPRODUCT(F$12:F$27,F$34:F$49))*F35</f>
        <v>158.04783695752147</v>
      </c>
      <c r="G57" s="90">
        <f>(SUMPRODUCT('Entry Tariff_2'!G$12:G$27,'Entry Tariff_2'!G$34:G$49)/SUMPRODUCT(G$12:G$27,G$34:G$49))*G35</f>
        <v>162.62370228064449</v>
      </c>
      <c r="H57" s="76"/>
    </row>
    <row r="58" spans="1:8" ht="15" customHeight="1" x14ac:dyDescent="0.45">
      <c r="A58" s="42" t="s">
        <v>15</v>
      </c>
      <c r="B58" s="4" t="s">
        <v>30</v>
      </c>
      <c r="C58" s="89">
        <f>(SUMPRODUCT('Entry Tariff_2'!C$12:C$27,'Entry Tariff_2'!C$34:C$49)/SUMPRODUCT(C$12:C$27,C$34:C$49))*C36</f>
        <v>96.806006258734726</v>
      </c>
      <c r="D58" s="89">
        <f>(SUMPRODUCT('Entry Tariff_2'!D$12:D$27,'Entry Tariff_2'!D$34:D$49)/SUMPRODUCT(D$12:D$27,D$34:D$49))*D36</f>
        <v>102.27895537421837</v>
      </c>
      <c r="E58" s="89">
        <f>(SUMPRODUCT('Entry Tariff_2'!E$12:E$27,'Entry Tariff_2'!E$34:E$49)/SUMPRODUCT(E$12:E$27,E$34:E$49))*E36</f>
        <v>109.36385986522876</v>
      </c>
      <c r="F58" s="89">
        <f>(SUMPRODUCT('Entry Tariff_2'!F$12:F$27,'Entry Tariff_2'!F$34:F$49)/SUMPRODUCT(F$12:F$27,F$34:F$49))*F36</f>
        <v>113.21954508015129</v>
      </c>
      <c r="G58" s="90">
        <f>(SUMPRODUCT('Entry Tariff_2'!G$12:G$27,'Entry Tariff_2'!G$34:G$49)/SUMPRODUCT(G$12:G$27,G$34:G$49))*G36</f>
        <v>116.18054341119819</v>
      </c>
      <c r="H58" s="76"/>
    </row>
    <row r="59" spans="1:8" ht="15" customHeight="1" x14ac:dyDescent="0.45">
      <c r="A59" s="42" t="s">
        <v>16</v>
      </c>
      <c r="B59" s="7" t="s">
        <v>30</v>
      </c>
      <c r="C59" s="89">
        <f>(SUMPRODUCT('Entry Tariff_2'!C$12:C$27,'Entry Tariff_2'!C$34:C$49)/SUMPRODUCT(C$12:C$27,C$34:C$49))*C37</f>
        <v>167.69014140707</v>
      </c>
      <c r="D59" s="89">
        <f>(SUMPRODUCT('Entry Tariff_2'!D$12:D$27,'Entry Tariff_2'!D$34:D$49)/SUMPRODUCT(D$12:D$27,D$34:D$49))*D37</f>
        <v>177.9755657791014</v>
      </c>
      <c r="E59" s="89">
        <f>(SUMPRODUCT('Entry Tariff_2'!E$12:E$27,'Entry Tariff_2'!E$34:E$49)/SUMPRODUCT(E$12:E$27,E$34:E$49))*E37</f>
        <v>191.89182478273915</v>
      </c>
      <c r="F59" s="89">
        <f>(SUMPRODUCT('Entry Tariff_2'!F$12:F$27,'Entry Tariff_2'!F$34:F$49)/SUMPRODUCT(F$12:F$27,F$34:F$49))*F37</f>
        <v>198.88435051418611</v>
      </c>
      <c r="G59" s="90">
        <f>(SUMPRODUCT('Entry Tariff_2'!G$12:G$27,'Entry Tariff_2'!G$34:G$49)/SUMPRODUCT(G$12:G$27,G$34:G$49))*G37</f>
        <v>204.09197192949784</v>
      </c>
      <c r="H59" s="76"/>
    </row>
    <row r="60" spans="1:8" ht="15" customHeight="1" x14ac:dyDescent="0.45">
      <c r="A60" s="42" t="s">
        <v>72</v>
      </c>
      <c r="B60" s="7" t="s">
        <v>31</v>
      </c>
      <c r="C60" s="89">
        <f>(SUMPRODUCT('Entry Tariff_2'!C$12:C$27,'Entry Tariff_2'!C$34:C$49)/SUMPRODUCT(C$12:C$27,C$34:C$49))*C38</f>
        <v>98.952987099682161</v>
      </c>
      <c r="D60" s="89">
        <f>(SUMPRODUCT('Entry Tariff_2'!D$12:D$27,'Entry Tariff_2'!D$34:D$49)/SUMPRODUCT(D$12:D$27,D$34:D$49))*D38</f>
        <v>103.96969840579516</v>
      </c>
      <c r="E60" s="89">
        <f>(SUMPRODUCT('Entry Tariff_2'!E$12:E$27,'Entry Tariff_2'!E$34:E$49)/SUMPRODUCT(E$12:E$27,E$34:E$49))*E38</f>
        <v>111.33272375983391</v>
      </c>
      <c r="F60" s="89">
        <f>(SUMPRODUCT('Entry Tariff_2'!F$12:F$27,'Entry Tariff_2'!F$34:F$49)/SUMPRODUCT(F$12:F$27,F$34:F$49))*F38</f>
        <v>114.97637314081605</v>
      </c>
      <c r="G60" s="90">
        <f>(SUMPRODUCT('Entry Tariff_2'!G$12:G$27,'Entry Tariff_2'!G$34:G$49)/SUMPRODUCT(G$12:G$27,G$34:G$49))*G38</f>
        <v>118.18048652112317</v>
      </c>
      <c r="H60" s="76"/>
    </row>
    <row r="61" spans="1:8" ht="15" customHeight="1" x14ac:dyDescent="0.45">
      <c r="A61" s="42" t="s">
        <v>23</v>
      </c>
      <c r="B61" s="7" t="s">
        <v>32</v>
      </c>
      <c r="C61" s="89">
        <f>(SUMPRODUCT('Entry Tariff_2'!C$12:C$27,'Entry Tariff_2'!C$34:C$49)/SUMPRODUCT(C$12:C$27,C$34:C$49))*C39</f>
        <v>135.12832905749059</v>
      </c>
      <c r="D61" s="89">
        <f>(SUMPRODUCT('Entry Tariff_2'!D$12:D$27,'Entry Tariff_2'!D$34:D$49)/SUMPRODUCT(D$12:D$27,D$34:D$49))*D39</f>
        <v>143.92044011302156</v>
      </c>
      <c r="E61" s="89">
        <f>(SUMPRODUCT('Entry Tariff_2'!E$12:E$27,'Entry Tariff_2'!E$34:E$49)/SUMPRODUCT(E$12:E$27,E$34:E$49))*E39</f>
        <v>156.03010232599647</v>
      </c>
      <c r="F61" s="89">
        <f>(SUMPRODUCT('Entry Tariff_2'!F$12:F$27,'Entry Tariff_2'!F$34:F$49)/SUMPRODUCT(F$12:F$27,F$34:F$49))*F39</f>
        <v>161.90559981165507</v>
      </c>
      <c r="G61" s="90">
        <f>(SUMPRODUCT('Entry Tariff_2'!G$12:G$27,'Entry Tariff_2'!G$34:G$49)/SUMPRODUCT(G$12:G$27,G$34:G$49))*G39</f>
        <v>166.21718803338243</v>
      </c>
      <c r="H61" s="76"/>
    </row>
    <row r="62" spans="1:8" ht="15" customHeight="1" x14ac:dyDescent="0.45">
      <c r="A62" s="42" t="s">
        <v>24</v>
      </c>
      <c r="B62" s="7" t="s">
        <v>32</v>
      </c>
      <c r="C62" s="89">
        <f>(SUMPRODUCT('Entry Tariff_2'!C$12:C$27,'Entry Tariff_2'!C$34:C$49)/SUMPRODUCT(C$12:C$27,C$34:C$49))*C40</f>
        <v>139.07948761522442</v>
      </c>
      <c r="D62" s="89">
        <f>(SUMPRODUCT('Entry Tariff_2'!D$12:D$27,'Entry Tariff_2'!D$34:D$49)/SUMPRODUCT(D$12:D$27,D$34:D$49))*D40</f>
        <v>148.1068150998523</v>
      </c>
      <c r="E62" s="89">
        <f>(SUMPRODUCT('Entry Tariff_2'!E$12:E$27,'Entry Tariff_2'!E$34:E$49)/SUMPRODUCT(E$12:E$27,E$34:E$49))*E40</f>
        <v>160.53671971592829</v>
      </c>
      <c r="F62" s="89">
        <f>(SUMPRODUCT('Entry Tariff_2'!F$12:F$27,'Entry Tariff_2'!F$34:F$49)/SUMPRODUCT(F$12:F$27,F$34:F$49))*F40</f>
        <v>166.58131096346949</v>
      </c>
      <c r="G62" s="90">
        <f>(SUMPRODUCT('Entry Tariff_2'!G$12:G$27,'Entry Tariff_2'!G$34:G$49)/SUMPRODUCT(G$12:G$27,G$34:G$49))*G40</f>
        <v>171.02453988166988</v>
      </c>
      <c r="H62" s="76"/>
    </row>
    <row r="63" spans="1:8" ht="15" customHeight="1" x14ac:dyDescent="0.45">
      <c r="A63" s="42" t="s">
        <v>25</v>
      </c>
      <c r="B63" s="7" t="s">
        <v>32</v>
      </c>
      <c r="C63" s="89">
        <f>(SUMPRODUCT('Entry Tariff_2'!C$12:C$27,'Entry Tariff_2'!C$34:C$49)/SUMPRODUCT(C$12:C$27,C$34:C$49))*C41</f>
        <v>72.477477459211087</v>
      </c>
      <c r="D63" s="89">
        <f>(SUMPRODUCT('Entry Tariff_2'!D$12:D$27,'Entry Tariff_2'!D$34:D$49)/SUMPRODUCT(D$12:D$27,D$34:D$49))*D41</f>
        <v>76.443261270978766</v>
      </c>
      <c r="E63" s="89">
        <f>(SUMPRODUCT('Entry Tariff_2'!E$12:E$27,'Entry Tariff_2'!E$34:E$49)/SUMPRODUCT(E$12:E$27,E$34:E$49))*E41</f>
        <v>81.504549413098019</v>
      </c>
      <c r="F63" s="89">
        <f>(SUMPRODUCT('Entry Tariff_2'!F$12:F$27,'Entry Tariff_2'!F$34:F$49)/SUMPRODUCT(F$12:F$27,F$34:F$49))*F41</f>
        <v>84.266583610967814</v>
      </c>
      <c r="G63" s="90">
        <f>(SUMPRODUCT('Entry Tariff_2'!G$12:G$27,'Entry Tariff_2'!G$34:G$49)/SUMPRODUCT(G$12:G$27,G$34:G$49))*G41</f>
        <v>86.406216084273751</v>
      </c>
      <c r="H63" s="76"/>
    </row>
    <row r="64" spans="1:8" ht="15" customHeight="1" x14ac:dyDescent="0.45">
      <c r="A64" s="42" t="s">
        <v>265</v>
      </c>
      <c r="B64" s="7" t="s">
        <v>34</v>
      </c>
      <c r="C64" s="89">
        <f>(SUMPRODUCT('Entry Tariff_2'!C$12:C$27,'Entry Tariff_2'!C$34:C$49)/SUMPRODUCT(C$12:C$27,C$34:C$49))*C42</f>
        <v>79.463953406567811</v>
      </c>
      <c r="D64" s="89">
        <f>(SUMPRODUCT('Entry Tariff_2'!D$12:D$27,'Entry Tariff_2'!D$34:D$49)/SUMPRODUCT(D$12:D$27,D$34:D$49))*D42</f>
        <v>84.33905007721232</v>
      </c>
      <c r="E64" s="89">
        <f>(SUMPRODUCT('Entry Tariff_2'!E$12:E$27,'Entry Tariff_2'!E$34:E$49)/SUMPRODUCT(E$12:E$27,E$34:E$49))*E42</f>
        <v>90.722110722532406</v>
      </c>
      <c r="F64" s="89">
        <f>(SUMPRODUCT('Entry Tariff_2'!F$12:F$27,'Entry Tariff_2'!F$34:F$49)/SUMPRODUCT(F$12:F$27,F$34:F$49))*F42</f>
        <v>94.052414816925676</v>
      </c>
      <c r="G64" s="90">
        <f>(SUMPRODUCT('Entry Tariff_2'!G$12:G$27,'Entry Tariff_2'!G$34:G$49)/SUMPRODUCT(G$12:G$27,G$34:G$49))*G42</f>
        <v>96.565080656543685</v>
      </c>
      <c r="H64" s="76"/>
    </row>
    <row r="65" spans="1:8" ht="15" customHeight="1" x14ac:dyDescent="0.45">
      <c r="A65" s="42" t="s">
        <v>494</v>
      </c>
      <c r="B65" s="7" t="s">
        <v>34</v>
      </c>
      <c r="C65" s="89">
        <f>(SUMPRODUCT('Entry Tariff_2'!C$12:C$27,'Entry Tariff_2'!C$34:C$49)/SUMPRODUCT(C$12:C$27,C$34:C$49))*C43</f>
        <v>84.605019737965932</v>
      </c>
      <c r="D65" s="89">
        <f>(SUMPRODUCT('Entry Tariff_2'!D$12:D$27,'Entry Tariff_2'!D$34:D$49)/SUMPRODUCT(D$12:D$27,D$34:D$49))*D43</f>
        <v>89.634687690803176</v>
      </c>
      <c r="E65" s="89">
        <f>(SUMPRODUCT('Entry Tariff_2'!E$12:E$27,'Entry Tariff_2'!E$34:E$49)/SUMPRODUCT(E$12:E$27,E$34:E$49))*E43</f>
        <v>95.946333577850311</v>
      </c>
      <c r="F65" s="89">
        <f>(SUMPRODUCT('Entry Tariff_2'!F$12:F$27,'Entry Tariff_2'!F$34:F$49)/SUMPRODUCT(F$12:F$27,F$34:F$49))*F43</f>
        <v>99.671805694472837</v>
      </c>
      <c r="G65" s="90">
        <f>(SUMPRODUCT('Entry Tariff_2'!G$12:G$27,'Entry Tariff_2'!G$34:G$49)/SUMPRODUCT(G$12:G$27,G$34:G$49))*G43</f>
        <v>102.56977654061706</v>
      </c>
      <c r="H65" s="76"/>
    </row>
    <row r="66" spans="1:8" ht="15" customHeight="1" x14ac:dyDescent="0.45">
      <c r="A66" s="42" t="s">
        <v>249</v>
      </c>
      <c r="B66" s="7" t="s">
        <v>34</v>
      </c>
      <c r="C66" s="89">
        <f>(SUMPRODUCT('Entry Tariff_2'!C$12:C$27,'Entry Tariff_2'!C$34:C$49)/SUMPRODUCT(C$12:C$27,C$34:C$49))*C44</f>
        <v>139.14877878522523</v>
      </c>
      <c r="D66" s="89">
        <f>(SUMPRODUCT('Entry Tariff_2'!D$12:D$27,'Entry Tariff_2'!D$34:D$49)/SUMPRODUCT(D$12:D$27,D$34:D$49))*D44</f>
        <v>148.50357039827188</v>
      </c>
      <c r="E66" s="89">
        <f>(SUMPRODUCT('Entry Tariff_2'!E$12:E$27,'Entry Tariff_2'!E$34:E$49)/SUMPRODUCT(E$12:E$27,E$34:E$49))*E44</f>
        <v>161.29674326793835</v>
      </c>
      <c r="F66" s="89">
        <f>(SUMPRODUCT('Entry Tariff_2'!F$12:F$27,'Entry Tariff_2'!F$34:F$49)/SUMPRODUCT(F$12:F$27,F$34:F$49))*F44</f>
        <v>167.63650316969063</v>
      </c>
      <c r="G66" s="90">
        <f>(SUMPRODUCT('Entry Tariff_2'!G$12:G$27,'Entry Tariff_2'!G$34:G$49)/SUMPRODUCT(G$12:G$27,G$34:G$49))*G44</f>
        <v>172.30519968008531</v>
      </c>
      <c r="H66" s="76"/>
    </row>
    <row r="67" spans="1:8" ht="15" customHeight="1" x14ac:dyDescent="0.45">
      <c r="A67" s="42" t="s">
        <v>250</v>
      </c>
      <c r="B67" s="7" t="s">
        <v>34</v>
      </c>
      <c r="C67" s="89">
        <f>(SUMPRODUCT('Entry Tariff_2'!C$12:C$27,'Entry Tariff_2'!C$34:C$49)/SUMPRODUCT(C$12:C$27,C$34:C$49))*C45</f>
        <v>73.167051247005418</v>
      </c>
      <c r="D67" s="89">
        <f>(SUMPRODUCT('Entry Tariff_2'!D$12:D$27,'Entry Tariff_2'!D$34:D$49)/SUMPRODUCT(D$12:D$27,D$34:D$49))*D45</f>
        <v>77.107356188974364</v>
      </c>
      <c r="E67" s="89">
        <f>(SUMPRODUCT('Entry Tariff_2'!E$12:E$27,'Entry Tariff_2'!E$34:E$49)/SUMPRODUCT(E$12:E$27,E$34:E$49))*E45</f>
        <v>82.062298333852866</v>
      </c>
      <c r="F67" s="89">
        <f>(SUMPRODUCT('Entry Tariff_2'!F$12:F$27,'Entry Tariff_2'!F$34:F$49)/SUMPRODUCT(F$12:F$27,F$34:F$49))*F45</f>
        <v>84.85930078354437</v>
      </c>
      <c r="G67" s="90">
        <f>(SUMPRODUCT('Entry Tariff_2'!G$12:G$27,'Entry Tariff_2'!G$34:G$49)/SUMPRODUCT(G$12:G$27,G$34:G$49))*G45</f>
        <v>87.048562282855556</v>
      </c>
      <c r="H67" s="76"/>
    </row>
    <row r="68" spans="1:8" ht="15" customHeight="1" x14ac:dyDescent="0.45">
      <c r="A68" s="42" t="s">
        <v>251</v>
      </c>
      <c r="B68" s="7" t="s">
        <v>34</v>
      </c>
      <c r="C68" s="89">
        <f>(SUMPRODUCT('Entry Tariff_2'!C$12:C$27,'Entry Tariff_2'!C$34:C$49)/SUMPRODUCT(C$12:C$27,C$34:C$49))*C46</f>
        <v>88.053476749305574</v>
      </c>
      <c r="D68" s="89">
        <f>(SUMPRODUCT('Entry Tariff_2'!D$12:D$27,'Entry Tariff_2'!D$34:D$49)/SUMPRODUCT(D$12:D$27,D$34:D$49))*D46</f>
        <v>93.575549987358372</v>
      </c>
      <c r="E68" s="89">
        <f>(SUMPRODUCT('Entry Tariff_2'!E$12:E$27,'Entry Tariff_2'!E$34:E$49)/SUMPRODUCT(E$12:E$27,E$34:E$49))*E46</f>
        <v>100.95301662578855</v>
      </c>
      <c r="F68" s="89">
        <f>(SUMPRODUCT('Entry Tariff_2'!F$12:F$27,'Entry Tariff_2'!F$34:F$49)/SUMPRODUCT(F$12:F$27,F$34:F$49))*F46</f>
        <v>104.67838069158981</v>
      </c>
      <c r="G68" s="90">
        <f>(SUMPRODUCT('Entry Tariff_2'!G$12:G$27,'Entry Tariff_2'!G$34:G$49)/SUMPRODUCT(G$12:G$27,G$34:G$49))*G46</f>
        <v>107.45799387669935</v>
      </c>
      <c r="H68" s="76"/>
    </row>
    <row r="69" spans="1:8" ht="15" customHeight="1" x14ac:dyDescent="0.45">
      <c r="A69" s="42" t="s">
        <v>252</v>
      </c>
      <c r="B69" s="7" t="s">
        <v>34</v>
      </c>
      <c r="C69" s="89">
        <f>(SUMPRODUCT('Entry Tariff_2'!C$12:C$27,'Entry Tariff_2'!C$34:C$49)/SUMPRODUCT(C$12:C$27,C$34:C$49))*C47</f>
        <v>87.560652104704729</v>
      </c>
      <c r="D69" s="89">
        <f>(SUMPRODUCT('Entry Tariff_2'!D$12:D$27,'Entry Tariff_2'!D$34:D$49)/SUMPRODUCT(D$12:D$27,D$34:D$49))*D47</f>
        <v>92.939832001518297</v>
      </c>
      <c r="E69" s="89">
        <f>(SUMPRODUCT('Entry Tariff_2'!E$12:E$27,'Entry Tariff_2'!E$34:E$49)/SUMPRODUCT(E$12:E$27,E$34:E$49))*E47</f>
        <v>99.787032414571655</v>
      </c>
      <c r="F69" s="89">
        <f>(SUMPRODUCT('Entry Tariff_2'!F$12:F$27,'Entry Tariff_2'!F$34:F$49)/SUMPRODUCT(F$12:F$27,F$34:F$49))*F47</f>
        <v>103.71259045678364</v>
      </c>
      <c r="G69" s="90">
        <f>(SUMPRODUCT('Entry Tariff_2'!G$12:G$27,'Entry Tariff_2'!G$34:G$49)/SUMPRODUCT(G$12:G$27,G$34:G$49))*G47</f>
        <v>106.73333851431458</v>
      </c>
      <c r="H69" s="76"/>
    </row>
    <row r="70" spans="1:8" ht="15" customHeight="1" x14ac:dyDescent="0.45">
      <c r="A70" s="42" t="s">
        <v>253</v>
      </c>
      <c r="B70" s="7" t="s">
        <v>34</v>
      </c>
      <c r="C70" s="89">
        <f>(SUMPRODUCT('Entry Tariff_2'!C$12:C$27,'Entry Tariff_2'!C$34:C$49)/SUMPRODUCT(C$12:C$27,C$34:C$49))*C48</f>
        <v>128.53935302995981</v>
      </c>
      <c r="D70" s="89">
        <f>(SUMPRODUCT('Entry Tariff_2'!D$12:D$27,'Entry Tariff_2'!D$34:D$49)/SUMPRODUCT(D$12:D$27,D$34:D$49))*D48</f>
        <v>136.92691627948108</v>
      </c>
      <c r="E70" s="89">
        <f>(SUMPRODUCT('Entry Tariff_2'!E$12:E$27,'Entry Tariff_2'!E$34:E$49)/SUMPRODUCT(E$12:E$27,E$34:E$49))*E48</f>
        <v>148.49806401362909</v>
      </c>
      <c r="F70" s="89">
        <f>(SUMPRODUCT('Entry Tariff_2'!F$12:F$27,'Entry Tariff_2'!F$34:F$49)/SUMPRODUCT(F$12:F$27,F$34:F$49))*F48</f>
        <v>154.1013492524628</v>
      </c>
      <c r="G70" s="90">
        <f>(SUMPRODUCT('Entry Tariff_2'!G$12:G$27,'Entry Tariff_2'!G$34:G$49)/SUMPRODUCT(G$12:G$27,G$34:G$49))*G48</f>
        <v>158.21226317571939</v>
      </c>
      <c r="H70" s="76"/>
    </row>
    <row r="71" spans="1:8" ht="15" customHeight="1" thickBot="1" x14ac:dyDescent="0.5">
      <c r="A71" s="42" t="s">
        <v>73</v>
      </c>
      <c r="B71" s="7" t="s">
        <v>33</v>
      </c>
      <c r="C71" s="89">
        <f>(SUMPRODUCT('Entry Tariff_2'!C$12:C$27,'Entry Tariff_2'!C$34:C$49)/SUMPRODUCT(C$12:C$27,C$34:C$49))*C49</f>
        <v>0</v>
      </c>
      <c r="D71" s="89">
        <f>(SUMPRODUCT('Entry Tariff_2'!D$12:D$27,'Entry Tariff_2'!D$34:D$49)/SUMPRODUCT(D$12:D$27,D$34:D$49))*D49</f>
        <v>0</v>
      </c>
      <c r="E71" s="89">
        <f>(SUMPRODUCT('Entry Tariff_2'!E$12:E$27,'Entry Tariff_2'!E$34:E$49)/SUMPRODUCT(E$12:E$27,E$34:E$49))*E49</f>
        <v>0</v>
      </c>
      <c r="F71" s="89">
        <f>(SUMPRODUCT('Entry Tariff_2'!F$12:F$27,'Entry Tariff_2'!F$34:F$49)/SUMPRODUCT(F$12:F$27,F$34:F$49))*F49</f>
        <v>0</v>
      </c>
      <c r="G71" s="90">
        <f>(SUMPRODUCT('Entry Tariff_2'!G$12:G$27,'Entry Tariff_2'!G$34:G$49)/SUMPRODUCT(G$12:G$27,G$34:G$49))*G49</f>
        <v>0</v>
      </c>
    </row>
    <row r="72" spans="1:8" ht="14.65" thickBot="1" x14ac:dyDescent="0.5">
      <c r="A72" s="29" t="s">
        <v>7</v>
      </c>
      <c r="B72" s="30"/>
      <c r="C72" s="67">
        <f>SUMPRODUCT(C56:C71,C12:C27)/C28</f>
        <v>112.01305916789549</v>
      </c>
      <c r="D72" s="67">
        <f>SUMPRODUCT(D56:D71,D12:D27)/D28</f>
        <v>119.13397794450171</v>
      </c>
      <c r="E72" s="67">
        <f>SUMPRODUCT(E56:E71,E12:E27)/E28</f>
        <v>128.41429330353157</v>
      </c>
      <c r="F72" s="67">
        <f>SUMPRODUCT(F56:F71,F12:F27)/F28</f>
        <v>133.22205176102764</v>
      </c>
      <c r="G72" s="68">
        <f>SUMPRODUCT(G56:G71,G12:G27)/G28</f>
        <v>137.27539671250267</v>
      </c>
    </row>
    <row r="73" spans="1:8" x14ac:dyDescent="0.45">
      <c r="C73" s="124">
        <f>SUMPRODUCT(C56:C71,C12:C27)-(Input!C18*Input!C189)</f>
        <v>0</v>
      </c>
      <c r="D73" s="124">
        <f>SUMPRODUCT(D56:D71,D12:D27)-(Input!D18*Input!D189)</f>
        <v>0</v>
      </c>
      <c r="E73" s="124">
        <f>SUMPRODUCT(E56:E71,E12:E27)-(Input!E18*Input!E189)</f>
        <v>0</v>
      </c>
      <c r="F73" s="124">
        <f>SUMPRODUCT(F56:F71,F12:F27)-(Input!F18*Input!F189)</f>
        <v>0</v>
      </c>
      <c r="G73" s="124">
        <f>SUMPRODUCT(G56:G71,G12:G27)-(Input!G18*Input!G189)</f>
        <v>0</v>
      </c>
    </row>
    <row r="74" spans="1:8" x14ac:dyDescent="0.45">
      <c r="C74" s="125"/>
      <c r="D74" s="125"/>
      <c r="E74" s="125"/>
      <c r="F74" s="125"/>
      <c r="G74" s="125"/>
    </row>
    <row r="75" spans="1:8" x14ac:dyDescent="0.45">
      <c r="C75" s="146"/>
      <c r="D75" s="146"/>
      <c r="E75" s="146"/>
      <c r="F75" s="146"/>
      <c r="G75" s="146"/>
    </row>
    <row r="76" spans="1:8" x14ac:dyDescent="0.45">
      <c r="C76" s="146"/>
      <c r="D76" s="146"/>
      <c r="E76" s="146"/>
      <c r="F76" s="146"/>
      <c r="G76" s="146"/>
    </row>
    <row r="77" spans="1:8" x14ac:dyDescent="0.45">
      <c r="C77" s="146"/>
      <c r="D77" s="146"/>
      <c r="E77" s="146"/>
      <c r="F77" s="146"/>
      <c r="G77" s="146"/>
    </row>
    <row r="78" spans="1:8" x14ac:dyDescent="0.45">
      <c r="C78" s="146"/>
      <c r="D78" s="146"/>
      <c r="E78" s="146"/>
      <c r="F78" s="146"/>
      <c r="G78" s="146"/>
    </row>
    <row r="79" spans="1:8" x14ac:dyDescent="0.45">
      <c r="C79" s="146"/>
      <c r="D79" s="146"/>
      <c r="E79" s="146"/>
      <c r="F79" s="146"/>
      <c r="G79" s="146"/>
    </row>
    <row r="80" spans="1:8" x14ac:dyDescent="0.45">
      <c r="C80" s="146"/>
      <c r="D80" s="146"/>
      <c r="E80" s="146"/>
      <c r="F80" s="146"/>
      <c r="G80" s="146"/>
    </row>
    <row r="81" spans="3:7" x14ac:dyDescent="0.45">
      <c r="C81" s="146"/>
      <c r="D81" s="146"/>
      <c r="E81" s="146"/>
      <c r="F81" s="146"/>
      <c r="G81" s="146"/>
    </row>
    <row r="82" spans="3:7" x14ac:dyDescent="0.45">
      <c r="C82" s="146"/>
      <c r="D82" s="146"/>
      <c r="E82" s="146"/>
      <c r="F82" s="146"/>
      <c r="G82" s="146"/>
    </row>
    <row r="83" spans="3:7" x14ac:dyDescent="0.45">
      <c r="C83" s="146"/>
      <c r="D83" s="146"/>
      <c r="E83" s="146"/>
      <c r="F83" s="146"/>
      <c r="G83" s="146"/>
    </row>
    <row r="84" spans="3:7" x14ac:dyDescent="0.45">
      <c r="C84" s="146"/>
      <c r="D84" s="146"/>
      <c r="E84" s="146"/>
      <c r="F84" s="146"/>
      <c r="G84" s="146"/>
    </row>
    <row r="86" spans="3:7" x14ac:dyDescent="0.45">
      <c r="C86" s="86"/>
      <c r="D86" s="86"/>
      <c r="E86" s="86"/>
      <c r="F86" s="86"/>
      <c r="G86" s="86"/>
    </row>
    <row r="87" spans="3:7" x14ac:dyDescent="0.45">
      <c r="C87" s="86"/>
      <c r="D87" s="86"/>
      <c r="E87" s="86"/>
      <c r="F87" s="86"/>
      <c r="G87" s="86"/>
    </row>
    <row r="88" spans="3:7" x14ac:dyDescent="0.45">
      <c r="C88" s="86"/>
      <c r="D88" s="86"/>
      <c r="E88" s="86"/>
      <c r="F88" s="86"/>
      <c r="G88" s="86"/>
    </row>
    <row r="89" spans="3:7" x14ac:dyDescent="0.45">
      <c r="C89" s="86"/>
      <c r="D89" s="86"/>
      <c r="E89" s="86"/>
      <c r="F89" s="86"/>
      <c r="G89" s="86"/>
    </row>
    <row r="90" spans="3:7" x14ac:dyDescent="0.45">
      <c r="C90" s="86"/>
      <c r="D90" s="86"/>
      <c r="E90" s="86"/>
      <c r="F90" s="86"/>
      <c r="G90" s="86"/>
    </row>
    <row r="91" spans="3:7" x14ac:dyDescent="0.45">
      <c r="C91" s="86"/>
      <c r="D91" s="86"/>
      <c r="E91" s="86"/>
      <c r="F91" s="86"/>
      <c r="G91" s="86"/>
    </row>
    <row r="92" spans="3:7" x14ac:dyDescent="0.45">
      <c r="C92" s="86"/>
      <c r="D92" s="86"/>
      <c r="E92" s="86"/>
      <c r="F92" s="86"/>
      <c r="G92" s="86"/>
    </row>
    <row r="93" spans="3:7" x14ac:dyDescent="0.45">
      <c r="C93" s="86"/>
      <c r="D93" s="86"/>
      <c r="E93" s="86"/>
      <c r="F93" s="86"/>
      <c r="G93" s="86"/>
    </row>
    <row r="94" spans="3:7" x14ac:dyDescent="0.45">
      <c r="C94" s="86"/>
      <c r="D94" s="86"/>
      <c r="E94" s="86"/>
      <c r="F94" s="86"/>
      <c r="G94" s="86"/>
    </row>
    <row r="95" spans="3:7" x14ac:dyDescent="0.45">
      <c r="C95" s="86"/>
      <c r="D95" s="86"/>
      <c r="E95" s="86"/>
      <c r="F95" s="86"/>
      <c r="G95" s="86"/>
    </row>
    <row r="96" spans="3:7" x14ac:dyDescent="0.45">
      <c r="C96" s="86"/>
      <c r="D96" s="86"/>
      <c r="E96" s="86"/>
      <c r="F96" s="86"/>
      <c r="G96" s="86"/>
    </row>
    <row r="97" spans="3:7" x14ac:dyDescent="0.45">
      <c r="C97" s="86"/>
      <c r="D97" s="86"/>
      <c r="E97" s="86"/>
      <c r="F97" s="86"/>
      <c r="G97" s="86"/>
    </row>
    <row r="98" spans="3:7" x14ac:dyDescent="0.45">
      <c r="C98" s="86"/>
      <c r="D98" s="86"/>
      <c r="E98" s="86"/>
      <c r="F98" s="86"/>
      <c r="G98" s="86"/>
    </row>
    <row r="99" spans="3:7" x14ac:dyDescent="0.45">
      <c r="C99" s="86"/>
      <c r="D99" s="86"/>
      <c r="E99" s="86"/>
      <c r="F99" s="86"/>
      <c r="G99" s="86"/>
    </row>
    <row r="100" spans="3:7" x14ac:dyDescent="0.45">
      <c r="C100" s="86"/>
      <c r="D100" s="86"/>
      <c r="E100" s="86"/>
      <c r="F100" s="86"/>
      <c r="G100" s="86"/>
    </row>
    <row r="101" spans="3:7" x14ac:dyDescent="0.45">
      <c r="C101" s="86"/>
      <c r="D101" s="86"/>
      <c r="E101" s="86"/>
      <c r="F101" s="86"/>
      <c r="G101" s="86"/>
    </row>
    <row r="102" spans="3:7" x14ac:dyDescent="0.45">
      <c r="C102" s="86"/>
      <c r="D102" s="86"/>
      <c r="E102" s="86"/>
      <c r="F102" s="86"/>
      <c r="G102" s="86"/>
    </row>
  </sheetData>
  <mergeCells count="7">
    <mergeCell ref="A10:A11"/>
    <mergeCell ref="B10:B11"/>
    <mergeCell ref="A32:A33"/>
    <mergeCell ref="B32:B33"/>
    <mergeCell ref="A54:A55"/>
    <mergeCell ref="B54:B55"/>
    <mergeCell ref="A52:G52"/>
  </mergeCells>
  <printOptions horizontalCentered="1"/>
  <pageMargins left="0.23622047244094491" right="0.23622047244094491" top="0.74803149606299213" bottom="0.74803149606299213" header="0.31496062992125984" footer="0.31496062992125984"/>
  <pageSetup paperSize="9" scale="83" fitToHeight="0" orientation="landscape" verticalDpi="0" r:id="rId1"/>
  <headerFooter>
    <oddFooter>&amp;L&amp;D&amp;RPágina &amp;P de &amp;N</oddFooter>
  </headerFooter>
  <rowBreaks count="1" manualBreakCount="1">
    <brk id="50"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71"/>
  <sheetViews>
    <sheetView showGridLines="0" zoomScaleNormal="100" workbookViewId="0">
      <selection activeCell="G886" sqref="G886"/>
    </sheetView>
  </sheetViews>
  <sheetFormatPr baseColWidth="10" defaultColWidth="11.46484375" defaultRowHeight="14.25" x14ac:dyDescent="0.45"/>
  <cols>
    <col min="1" max="1" width="26.33203125" style="1" customWidth="1"/>
    <col min="2" max="2" width="30" style="1" customWidth="1"/>
    <col min="3" max="7" width="18.3320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6.75" customHeight="1" thickBot="1" x14ac:dyDescent="0.5">
      <c r="A6" s="33" t="s">
        <v>75</v>
      </c>
      <c r="B6" s="34"/>
      <c r="C6" s="35"/>
      <c r="D6" s="35"/>
      <c r="E6" s="35"/>
      <c r="F6" s="35"/>
      <c r="G6" s="36"/>
    </row>
    <row r="7" spans="1:7" ht="5.0999999999999996" customHeight="1" x14ac:dyDescent="0.45"/>
    <row r="8" spans="1:7" ht="27.75" customHeight="1" x14ac:dyDescent="0.45">
      <c r="A8" s="91" t="s">
        <v>92</v>
      </c>
      <c r="B8" s="19"/>
      <c r="C8" s="20"/>
      <c r="D8" s="20"/>
      <c r="E8" s="20"/>
      <c r="F8" s="20"/>
      <c r="G8" s="20"/>
    </row>
    <row r="9" spans="1:7" ht="5.0999999999999996" customHeight="1" thickBot="1" x14ac:dyDescent="0.5"/>
    <row r="10" spans="1:7" ht="15" customHeight="1" x14ac:dyDescent="0.45">
      <c r="A10" s="199" t="s">
        <v>37</v>
      </c>
      <c r="B10" s="197" t="s">
        <v>166</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15" customHeight="1" x14ac:dyDescent="0.45">
      <c r="A12" s="49" t="str">
        <f>'Exit Capacity'!A12</f>
        <v>01.1A</v>
      </c>
      <c r="B12" s="4" t="str">
        <f>'Exit Capacity'!B12</f>
        <v>Salida Nacional / National exit</v>
      </c>
      <c r="C12" s="47">
        <f>'Exit Capacity'!C12</f>
        <v>5708.1515007292701</v>
      </c>
      <c r="D12" s="47">
        <f>'Exit Capacity'!D12</f>
        <v>4969.1431381099073</v>
      </c>
      <c r="E12" s="47">
        <f>'Exit Capacity'!E12</f>
        <v>4207.8856099840204</v>
      </c>
      <c r="F12" s="47">
        <f>'Exit Capacity'!F12</f>
        <v>3647.8027052236102</v>
      </c>
      <c r="G12" s="52">
        <f>'Exit Capacity'!G12</f>
        <v>3251.7415492956284</v>
      </c>
    </row>
    <row r="13" spans="1:7" s="5" customFormat="1" ht="15" customHeight="1" x14ac:dyDescent="0.45">
      <c r="A13" s="42" t="str">
        <f>'Exit Capacity'!A13</f>
        <v>03A</v>
      </c>
      <c r="B13" s="4" t="str">
        <f>'Exit Capacity'!B13</f>
        <v>Salida Nacional / National exit</v>
      </c>
      <c r="C13" s="48">
        <f>'Exit Capacity'!C13</f>
        <v>11966.782077224218</v>
      </c>
      <c r="D13" s="48">
        <f>'Exit Capacity'!D13</f>
        <v>10424.42451938848</v>
      </c>
      <c r="E13" s="48">
        <f>'Exit Capacity'!E13</f>
        <v>8835.5768356575427</v>
      </c>
      <c r="F13" s="48">
        <f>'Exit Capacity'!F13</f>
        <v>7666.4808886175988</v>
      </c>
      <c r="G13" s="60">
        <f>'Exit Capacity'!G13</f>
        <v>6839.9324727764597</v>
      </c>
    </row>
    <row r="14" spans="1:7" s="5" customFormat="1" ht="15" customHeight="1" x14ac:dyDescent="0.45">
      <c r="A14" s="42" t="str">
        <f>'Exit Capacity'!A14</f>
        <v>03B</v>
      </c>
      <c r="B14" s="4" t="str">
        <f>'Exit Capacity'!B14</f>
        <v>Salida Nacional / National exit</v>
      </c>
      <c r="C14" s="48">
        <f>'Exit Capacity'!C14</f>
        <v>14459.832662413874</v>
      </c>
      <c r="D14" s="48">
        <f>'Exit Capacity'!D14</f>
        <v>15065.543810003772</v>
      </c>
      <c r="E14" s="48">
        <f>'Exit Capacity'!E14</f>
        <v>15200.249382966931</v>
      </c>
      <c r="F14" s="48">
        <f>'Exit Capacity'!F14</f>
        <v>15277.126841558431</v>
      </c>
      <c r="G14" s="60">
        <f>'Exit Capacity'!G14</f>
        <v>15352.210085983119</v>
      </c>
    </row>
    <row r="15" spans="1:7" s="5" customFormat="1" ht="15" customHeight="1" x14ac:dyDescent="0.45">
      <c r="A15" s="42" t="str">
        <f>'Exit Capacity'!A15</f>
        <v>1.01</v>
      </c>
      <c r="B15" s="4" t="str">
        <f>'Exit Capacity'!B15</f>
        <v>Salida Nacional / National exit</v>
      </c>
      <c r="C15" s="48">
        <f>'Exit Capacity'!C15</f>
        <v>603.00929746321822</v>
      </c>
      <c r="D15" s="48">
        <f>'Exit Capacity'!D15</f>
        <v>611.20092096324652</v>
      </c>
      <c r="E15" s="48">
        <f>'Exit Capacity'!E15</f>
        <v>616.45589894469265</v>
      </c>
      <c r="F15" s="48">
        <f>'Exit Capacity'!F15</f>
        <v>617.27720706616094</v>
      </c>
      <c r="G15" s="60">
        <f>'Exit Capacity'!G15</f>
        <v>617.5618509616645</v>
      </c>
    </row>
    <row r="16" spans="1:7" s="5" customFormat="1" ht="15" customHeight="1" x14ac:dyDescent="0.45">
      <c r="A16" s="42" t="str">
        <f>'Exit Capacity'!A16</f>
        <v>10</v>
      </c>
      <c r="B16" s="4" t="str">
        <f>'Exit Capacity'!B16</f>
        <v>Salida Nacional / National exit</v>
      </c>
      <c r="C16" s="48">
        <f>'Exit Capacity'!C16</f>
        <v>35.359800859787512</v>
      </c>
      <c r="D16" s="48">
        <f>'Exit Capacity'!D16</f>
        <v>37.669370849187743</v>
      </c>
      <c r="E16" s="48">
        <f>'Exit Capacity'!E16</f>
        <v>38.95770596649664</v>
      </c>
      <c r="F16" s="48">
        <f>'Exit Capacity'!F16</f>
        <v>40.203895818272478</v>
      </c>
      <c r="G16" s="60">
        <f>'Exit Capacity'!G16</f>
        <v>41.400244166398025</v>
      </c>
    </row>
    <row r="17" spans="1:7" s="5" customFormat="1" ht="15" customHeight="1" x14ac:dyDescent="0.45">
      <c r="A17" s="42" t="str">
        <f>'Exit Capacity'!A17</f>
        <v>11</v>
      </c>
      <c r="B17" s="4" t="str">
        <f>'Exit Capacity'!B17</f>
        <v>Salida Nacional / National exit</v>
      </c>
      <c r="C17" s="48">
        <f>'Exit Capacity'!C17</f>
        <v>45725.961962957124</v>
      </c>
      <c r="D17" s="48">
        <f>'Exit Capacity'!D17</f>
        <v>47232.320243552036</v>
      </c>
      <c r="E17" s="48">
        <f>'Exit Capacity'!E17</f>
        <v>47401.28665995405</v>
      </c>
      <c r="F17" s="48">
        <f>'Exit Capacity'!F17</f>
        <v>47404.175624444724</v>
      </c>
      <c r="G17" s="60">
        <f>'Exit Capacity'!G17</f>
        <v>47444.05846844989</v>
      </c>
    </row>
    <row r="18" spans="1:7" s="5" customFormat="1" ht="15" customHeight="1" x14ac:dyDescent="0.45">
      <c r="A18" s="42" t="str">
        <f>'Exit Capacity'!A18</f>
        <v>12</v>
      </c>
      <c r="B18" s="4" t="str">
        <f>'Exit Capacity'!B18</f>
        <v>Salida Nacional / National exit</v>
      </c>
      <c r="C18" s="48">
        <f>'Exit Capacity'!C18</f>
        <v>11491.421301657952</v>
      </c>
      <c r="D18" s="48">
        <f>'Exit Capacity'!D18</f>
        <v>11869.985182885432</v>
      </c>
      <c r="E18" s="48">
        <f>'Exit Capacity'!E18</f>
        <v>11912.448243111041</v>
      </c>
      <c r="F18" s="48">
        <f>'Exit Capacity'!F18</f>
        <v>11913.174270660002</v>
      </c>
      <c r="G18" s="60">
        <f>'Exit Capacity'!G18</f>
        <v>11923.197254179584</v>
      </c>
    </row>
    <row r="19" spans="1:7" s="5" customFormat="1" ht="15" customHeight="1" x14ac:dyDescent="0.45">
      <c r="A19" s="42" t="str">
        <f>'Exit Capacity'!A19</f>
        <v>13</v>
      </c>
      <c r="B19" s="4" t="str">
        <f>'Exit Capacity'!B19</f>
        <v>Salida Nacional / National exit</v>
      </c>
      <c r="C19" s="48">
        <f>'Exit Capacity'!C19</f>
        <v>247.63146650673605</v>
      </c>
      <c r="D19" s="48">
        <f>'Exit Capacity'!D19</f>
        <v>255.78923277550189</v>
      </c>
      <c r="E19" s="48">
        <f>'Exit Capacity'!E19</f>
        <v>256.70427971356116</v>
      </c>
      <c r="F19" s="48">
        <f>'Exit Capacity'!F19</f>
        <v>256.71992505994211</v>
      </c>
      <c r="G19" s="60">
        <f>'Exit Capacity'!G19</f>
        <v>256.93591279919315</v>
      </c>
    </row>
    <row r="20" spans="1:7" s="5" customFormat="1" ht="15" customHeight="1" x14ac:dyDescent="0.45">
      <c r="A20" s="42" t="str">
        <f>'Exit Capacity'!A20</f>
        <v>14</v>
      </c>
      <c r="B20" s="4" t="str">
        <f>'Exit Capacity'!B20</f>
        <v>Salida Nacional / National exit</v>
      </c>
      <c r="C20" s="48">
        <f>'Exit Capacity'!C20</f>
        <v>6.1839692291924973</v>
      </c>
      <c r="D20" s="48">
        <f>'Exit Capacity'!D20</f>
        <v>6.3876887980204771</v>
      </c>
      <c r="E20" s="48">
        <f>'Exit Capacity'!E20</f>
        <v>6.410539779715374</v>
      </c>
      <c r="F20" s="48">
        <f>'Exit Capacity'!F20</f>
        <v>6.4109304826497153</v>
      </c>
      <c r="G20" s="60">
        <f>'Exit Capacity'!G20</f>
        <v>6.4163242298671159</v>
      </c>
    </row>
    <row r="21" spans="1:7" s="5" customFormat="1" ht="15" customHeight="1" x14ac:dyDescent="0.45">
      <c r="A21" s="42" t="str">
        <f>'Exit Capacity'!A21</f>
        <v>15</v>
      </c>
      <c r="B21" s="4" t="str">
        <f>'Exit Capacity'!B21</f>
        <v>Salida Nacional / National exit</v>
      </c>
      <c r="C21" s="48">
        <f>'Exit Capacity'!C21</f>
        <v>15.214210906039376</v>
      </c>
      <c r="D21" s="48">
        <f>'Exit Capacity'!D21</f>
        <v>15.356464292970147</v>
      </c>
      <c r="E21" s="48">
        <f>'Exit Capacity'!E21</f>
        <v>15.485061868215944</v>
      </c>
      <c r="F21" s="48">
        <f>'Exit Capacity'!F21</f>
        <v>15.540223334746209</v>
      </c>
      <c r="G21" s="60">
        <f>'Exit Capacity'!G21</f>
        <v>15.631251215031616</v>
      </c>
    </row>
    <row r="22" spans="1:7" s="5" customFormat="1" ht="15" customHeight="1" x14ac:dyDescent="0.45">
      <c r="A22" s="42" t="str">
        <f>'Exit Capacity'!A22</f>
        <v>15.02</v>
      </c>
      <c r="B22" s="4" t="str">
        <f>'Exit Capacity'!B22</f>
        <v>Salida Nacional / National exit</v>
      </c>
      <c r="C22" s="48">
        <f>'Exit Capacity'!C22</f>
        <v>4386.6820381617763</v>
      </c>
      <c r="D22" s="48">
        <f>'Exit Capacity'!D22</f>
        <v>4668.5452658170252</v>
      </c>
      <c r="E22" s="48">
        <f>'Exit Capacity'!E22</f>
        <v>4826.0480914034679</v>
      </c>
      <c r="F22" s="48">
        <f>'Exit Capacity'!F22</f>
        <v>4978.0246301305433</v>
      </c>
      <c r="G22" s="60">
        <f>'Exit Capacity'!G22</f>
        <v>5124.1364815064835</v>
      </c>
    </row>
    <row r="23" spans="1:7" s="5" customFormat="1" ht="15" customHeight="1" x14ac:dyDescent="0.45">
      <c r="A23" s="42" t="str">
        <f>'Exit Capacity'!A23</f>
        <v>15.03A</v>
      </c>
      <c r="B23" s="4" t="str">
        <f>'Exit Capacity'!B23</f>
        <v>Salida Nacional / National exit</v>
      </c>
      <c r="C23" s="48">
        <f>'Exit Capacity'!C23</f>
        <v>270.96030846789563</v>
      </c>
      <c r="D23" s="48">
        <f>'Exit Capacity'!D23</f>
        <v>288.65842275416037</v>
      </c>
      <c r="E23" s="48">
        <f>'Exit Capacity'!E23</f>
        <v>298.53086751651296</v>
      </c>
      <c r="F23" s="48">
        <f>'Exit Capacity'!F23</f>
        <v>308.08035530875759</v>
      </c>
      <c r="G23" s="60">
        <f>'Exit Capacity'!G23</f>
        <v>317.24791025988873</v>
      </c>
    </row>
    <row r="24" spans="1:7" s="5" customFormat="1" ht="15" customHeight="1" x14ac:dyDescent="0.45">
      <c r="A24" s="42" t="str">
        <f>'Exit Capacity'!A24</f>
        <v>15.06A</v>
      </c>
      <c r="B24" s="4" t="str">
        <f>'Exit Capacity'!B24</f>
        <v>Salida Nacional / National exit</v>
      </c>
      <c r="C24" s="48">
        <f>'Exit Capacity'!C24</f>
        <v>0</v>
      </c>
      <c r="D24" s="48">
        <f>'Exit Capacity'!D24</f>
        <v>0</v>
      </c>
      <c r="E24" s="48">
        <f>'Exit Capacity'!E24</f>
        <v>0</v>
      </c>
      <c r="F24" s="48">
        <f>'Exit Capacity'!F24</f>
        <v>0</v>
      </c>
      <c r="G24" s="60">
        <f>'Exit Capacity'!G24</f>
        <v>0</v>
      </c>
    </row>
    <row r="25" spans="1:7" s="5" customFormat="1" ht="15" customHeight="1" x14ac:dyDescent="0.45">
      <c r="A25" s="42" t="str">
        <f>'Exit Capacity'!A25</f>
        <v>15.07</v>
      </c>
      <c r="B25" s="4" t="str">
        <f>'Exit Capacity'!B25</f>
        <v>Salida Nacional / National exit</v>
      </c>
      <c r="C25" s="48">
        <f>'Exit Capacity'!C25</f>
        <v>7728.7073504714863</v>
      </c>
      <c r="D25" s="48">
        <f>'Exit Capacity'!D25</f>
        <v>8215.9390247745832</v>
      </c>
      <c r="E25" s="48">
        <f>'Exit Capacity'!E25</f>
        <v>8488.7573893351673</v>
      </c>
      <c r="F25" s="48">
        <f>'Exit Capacity'!F25</f>
        <v>8751.2401394505123</v>
      </c>
      <c r="G25" s="60">
        <f>'Exit Capacity'!G25</f>
        <v>9004.0309989291254</v>
      </c>
    </row>
    <row r="26" spans="1:7" s="5" customFormat="1" ht="15" customHeight="1" x14ac:dyDescent="0.45">
      <c r="A26" s="42" t="str">
        <f>'Exit Capacity'!A26</f>
        <v>15.08</v>
      </c>
      <c r="B26" s="4" t="str">
        <f>'Exit Capacity'!B26</f>
        <v>Salida Nacional / National exit</v>
      </c>
      <c r="C26" s="48">
        <f>'Exit Capacity'!C26</f>
        <v>0</v>
      </c>
      <c r="D26" s="48">
        <f>'Exit Capacity'!D26</f>
        <v>0</v>
      </c>
      <c r="E26" s="48">
        <f>'Exit Capacity'!E26</f>
        <v>0</v>
      </c>
      <c r="F26" s="48">
        <f>'Exit Capacity'!F26</f>
        <v>0</v>
      </c>
      <c r="G26" s="60">
        <f>'Exit Capacity'!G26</f>
        <v>0</v>
      </c>
    </row>
    <row r="27" spans="1:7" s="5" customFormat="1" ht="15" customHeight="1" x14ac:dyDescent="0.45">
      <c r="A27" s="42" t="str">
        <f>'Exit Capacity'!A27</f>
        <v>15.08A</v>
      </c>
      <c r="B27" s="4" t="str">
        <f>'Exit Capacity'!B27</f>
        <v>Salida Nacional / National exit</v>
      </c>
      <c r="C27" s="48">
        <f>'Exit Capacity'!C27</f>
        <v>0</v>
      </c>
      <c r="D27" s="48">
        <f>'Exit Capacity'!D27</f>
        <v>0</v>
      </c>
      <c r="E27" s="48">
        <f>'Exit Capacity'!E27</f>
        <v>0</v>
      </c>
      <c r="F27" s="48">
        <f>'Exit Capacity'!F27</f>
        <v>0</v>
      </c>
      <c r="G27" s="60">
        <f>'Exit Capacity'!G27</f>
        <v>0</v>
      </c>
    </row>
    <row r="28" spans="1:7" s="5" customFormat="1" ht="15" customHeight="1" x14ac:dyDescent="0.45">
      <c r="A28" s="42" t="str">
        <f>'Exit Capacity'!A28</f>
        <v>15.09</v>
      </c>
      <c r="B28" s="4" t="str">
        <f>'Exit Capacity'!B28</f>
        <v>Salida Nacional / National exit</v>
      </c>
      <c r="C28" s="48">
        <f>'Exit Capacity'!C28</f>
        <v>45171.754859188673</v>
      </c>
      <c r="D28" s="48">
        <f>'Exit Capacity'!D28</f>
        <v>48122.204999024478</v>
      </c>
      <c r="E28" s="48">
        <f>'Exit Capacity'!E28</f>
        <v>49768.03887479566</v>
      </c>
      <c r="F28" s="48">
        <f>'Exit Capacity'!F28</f>
        <v>51360.032639569516</v>
      </c>
      <c r="G28" s="60">
        <f>'Exit Capacity'!G28</f>
        <v>52888.354434197616</v>
      </c>
    </row>
    <row r="29" spans="1:7" s="5" customFormat="1" ht="15" customHeight="1" x14ac:dyDescent="0.45">
      <c r="A29" s="42" t="str">
        <f>'Exit Capacity'!A29</f>
        <v>15.09AD</v>
      </c>
      <c r="B29" s="4" t="str">
        <f>'Exit Capacity'!B29</f>
        <v>Salida Nacional / National exit</v>
      </c>
      <c r="C29" s="48">
        <f>'Exit Capacity'!C29</f>
        <v>19420.606547145249</v>
      </c>
      <c r="D29" s="48">
        <f>'Exit Capacity'!D29</f>
        <v>18258.617934075508</v>
      </c>
      <c r="E29" s="48">
        <f>'Exit Capacity'!E29</f>
        <v>17018.094683524345</v>
      </c>
      <c r="F29" s="48">
        <f>'Exit Capacity'!F29</f>
        <v>16061.380558051151</v>
      </c>
      <c r="G29" s="60">
        <f>'Exit Capacity'!G29</f>
        <v>15386.476276049611</v>
      </c>
    </row>
    <row r="30" spans="1:7" s="5" customFormat="1" ht="15" customHeight="1" x14ac:dyDescent="0.45">
      <c r="A30" s="42" t="str">
        <f>'Exit Capacity'!A30</f>
        <v>15.09X</v>
      </c>
      <c r="B30" s="4" t="str">
        <f>'Exit Capacity'!B30</f>
        <v>Salida Nacional / National exit</v>
      </c>
      <c r="C30" s="48">
        <f>'Exit Capacity'!C30</f>
        <v>5448.8689706517453</v>
      </c>
      <c r="D30" s="48">
        <f>'Exit Capacity'!D30</f>
        <v>5715.2048845312347</v>
      </c>
      <c r="E30" s="48">
        <f>'Exit Capacity'!E30</f>
        <v>5865.7417500487963</v>
      </c>
      <c r="F30" s="48">
        <f>'Exit Capacity'!F30</f>
        <v>5999.1180532652024</v>
      </c>
      <c r="G30" s="60">
        <f>'Exit Capacity'!G30</f>
        <v>6125.7134380021189</v>
      </c>
    </row>
    <row r="31" spans="1:7" s="5" customFormat="1" ht="15" customHeight="1" x14ac:dyDescent="0.45">
      <c r="A31" s="42" t="str">
        <f>'Exit Capacity'!A31</f>
        <v>15.09X.3</v>
      </c>
      <c r="B31" s="4" t="str">
        <f>'Exit Capacity'!B31</f>
        <v>Salida Nacional / National exit</v>
      </c>
      <c r="C31" s="48">
        <f>'Exit Capacity'!C31</f>
        <v>3657.9678017931101</v>
      </c>
      <c r="D31" s="48">
        <f>'Exit Capacity'!D31</f>
        <v>3753.9513172933803</v>
      </c>
      <c r="E31" s="48">
        <f>'Exit Capacity'!E31</f>
        <v>3810.6343557597243</v>
      </c>
      <c r="F31" s="48">
        <f>'Exit Capacity'!F31</f>
        <v>3845.9347379925994</v>
      </c>
      <c r="G31" s="60">
        <f>'Exit Capacity'!G31</f>
        <v>3877.5146766716971</v>
      </c>
    </row>
    <row r="32" spans="1:7" s="5" customFormat="1" ht="15" customHeight="1" x14ac:dyDescent="0.45">
      <c r="A32" s="42" t="str">
        <f>'Exit Capacity'!A32</f>
        <v>15.10</v>
      </c>
      <c r="B32" s="4" t="str">
        <f>'Exit Capacity'!B32</f>
        <v>Salida Nacional / National exit</v>
      </c>
      <c r="C32" s="48">
        <f>'Exit Capacity'!C32</f>
        <v>649.24221883393284</v>
      </c>
      <c r="D32" s="48">
        <f>'Exit Capacity'!D32</f>
        <v>691.1733714061055</v>
      </c>
      <c r="E32" s="48">
        <f>'Exit Capacity'!E32</f>
        <v>714.57403893271066</v>
      </c>
      <c r="F32" s="48">
        <f>'Exit Capacity'!F32</f>
        <v>737.14431818601747</v>
      </c>
      <c r="G32" s="60">
        <f>'Exit Capacity'!G32</f>
        <v>758.80422625849633</v>
      </c>
    </row>
    <row r="33" spans="1:7" s="5" customFormat="1" ht="15" customHeight="1" x14ac:dyDescent="0.45">
      <c r="A33" s="42" t="str">
        <f>'Exit Capacity'!A33</f>
        <v>15.11</v>
      </c>
      <c r="B33" s="4" t="str">
        <f>'Exit Capacity'!B33</f>
        <v>Salida Nacional / National exit</v>
      </c>
      <c r="C33" s="48">
        <f>'Exit Capacity'!C33</f>
        <v>4648.0388115334172</v>
      </c>
      <c r="D33" s="48">
        <f>'Exit Capacity'!D33</f>
        <v>4813.3998312916274</v>
      </c>
      <c r="E33" s="48">
        <f>'Exit Capacity'!E33</f>
        <v>4837.2093249211503</v>
      </c>
      <c r="F33" s="48">
        <f>'Exit Capacity'!F33</f>
        <v>4839.5485830582438</v>
      </c>
      <c r="G33" s="60">
        <f>'Exit Capacity'!G33</f>
        <v>4843.0203995726615</v>
      </c>
    </row>
    <row r="34" spans="1:7" s="5" customFormat="1" ht="15" customHeight="1" x14ac:dyDescent="0.45">
      <c r="A34" s="42" t="str">
        <f>'Exit Capacity'!A34</f>
        <v>15.12</v>
      </c>
      <c r="B34" s="4" t="str">
        <f>'Exit Capacity'!B34</f>
        <v>Salida Nacional / National exit</v>
      </c>
      <c r="C34" s="48">
        <f>'Exit Capacity'!C34</f>
        <v>0</v>
      </c>
      <c r="D34" s="48">
        <f>'Exit Capacity'!D34</f>
        <v>0</v>
      </c>
      <c r="E34" s="48">
        <f>'Exit Capacity'!E34</f>
        <v>0</v>
      </c>
      <c r="F34" s="48">
        <f>'Exit Capacity'!F34</f>
        <v>0</v>
      </c>
      <c r="G34" s="60">
        <f>'Exit Capacity'!G34</f>
        <v>0</v>
      </c>
    </row>
    <row r="35" spans="1:7" s="5" customFormat="1" ht="15" customHeight="1" x14ac:dyDescent="0.45">
      <c r="A35" s="42" t="str">
        <f>'Exit Capacity'!A35</f>
        <v>15.14</v>
      </c>
      <c r="B35" s="4" t="str">
        <f>'Exit Capacity'!B35</f>
        <v>Salida Nacional / National exit</v>
      </c>
      <c r="C35" s="48">
        <f>'Exit Capacity'!C35</f>
        <v>9452.7054618236616</v>
      </c>
      <c r="D35" s="48">
        <f>'Exit Capacity'!D35</f>
        <v>9977.0958442277606</v>
      </c>
      <c r="E35" s="48">
        <f>'Exit Capacity'!E35</f>
        <v>10275.055843479853</v>
      </c>
      <c r="F35" s="48">
        <f>'Exit Capacity'!F35</f>
        <v>10555.801038435451</v>
      </c>
      <c r="G35" s="60">
        <f>'Exit Capacity'!G35</f>
        <v>10829.582559267013</v>
      </c>
    </row>
    <row r="36" spans="1:7" s="5" customFormat="1" ht="15" customHeight="1" x14ac:dyDescent="0.45">
      <c r="A36" s="42" t="str">
        <f>'Exit Capacity'!A36</f>
        <v>15.15</v>
      </c>
      <c r="B36" s="4" t="str">
        <f>'Exit Capacity'!B36</f>
        <v>Salida Nacional / National exit</v>
      </c>
      <c r="C36" s="48">
        <f>'Exit Capacity'!C36</f>
        <v>173.53095462955889</v>
      </c>
      <c r="D36" s="48">
        <f>'Exit Capacity'!D36</f>
        <v>183.15761273550044</v>
      </c>
      <c r="E36" s="48">
        <f>'Exit Capacity'!E36</f>
        <v>188.6275052779539</v>
      </c>
      <c r="F36" s="48">
        <f>'Exit Capacity'!F36</f>
        <v>193.78137174349249</v>
      </c>
      <c r="G36" s="60">
        <f>'Exit Capacity'!G36</f>
        <v>198.80740041451259</v>
      </c>
    </row>
    <row r="37" spans="1:7" s="5" customFormat="1" ht="15" customHeight="1" x14ac:dyDescent="0.45">
      <c r="A37" s="42" t="str">
        <f>'Exit Capacity'!A37</f>
        <v>15.16</v>
      </c>
      <c r="B37" s="4" t="str">
        <f>'Exit Capacity'!B37</f>
        <v>Salida Nacional / National exit</v>
      </c>
      <c r="C37" s="48">
        <f>'Exit Capacity'!C37</f>
        <v>2788.2454772548326</v>
      </c>
      <c r="D37" s="48">
        <f>'Exit Capacity'!D37</f>
        <v>2826.1225999980707</v>
      </c>
      <c r="E37" s="48">
        <f>'Exit Capacity'!E37</f>
        <v>2850.4210123964876</v>
      </c>
      <c r="F37" s="48">
        <f>'Exit Capacity'!F37</f>
        <v>2854.2186464707056</v>
      </c>
      <c r="G37" s="60">
        <f>'Exit Capacity'!G37</f>
        <v>2855.5348070300947</v>
      </c>
    </row>
    <row r="38" spans="1:7" s="5" customFormat="1" ht="15" customHeight="1" x14ac:dyDescent="0.45">
      <c r="A38" s="42" t="str">
        <f>'Exit Capacity'!A38</f>
        <v>15.17</v>
      </c>
      <c r="B38" s="4" t="str">
        <f>'Exit Capacity'!B38</f>
        <v>Salida Nacional / National exit</v>
      </c>
      <c r="C38" s="48">
        <f>'Exit Capacity'!C38</f>
        <v>3114.7377460757657</v>
      </c>
      <c r="D38" s="48">
        <f>'Exit Capacity'!D38</f>
        <v>3198.4687772874913</v>
      </c>
      <c r="E38" s="48">
        <f>'Exit Capacity'!E38</f>
        <v>3243.0232651567449</v>
      </c>
      <c r="F38" s="48">
        <f>'Exit Capacity'!F38</f>
        <v>3275.363382616224</v>
      </c>
      <c r="G38" s="60">
        <f>'Exit Capacity'!G38</f>
        <v>3311.28806037494</v>
      </c>
    </row>
    <row r="39" spans="1:7" s="5" customFormat="1" ht="15" customHeight="1" x14ac:dyDescent="0.45">
      <c r="A39" s="42" t="str">
        <f>'Exit Capacity'!A39</f>
        <v>15.19</v>
      </c>
      <c r="B39" s="4" t="str">
        <f>'Exit Capacity'!B39</f>
        <v>Salida Nacional / National exit</v>
      </c>
      <c r="C39" s="48">
        <f>'Exit Capacity'!C39</f>
        <v>1069.4304288151816</v>
      </c>
      <c r="D39" s="48">
        <f>'Exit Capacity'!D39</f>
        <v>1139.2816260528857</v>
      </c>
      <c r="E39" s="48">
        <f>'Exit Capacity'!E39</f>
        <v>1178.2463471050389</v>
      </c>
      <c r="F39" s="48">
        <f>'Exit Capacity'!F39</f>
        <v>1215.9364164822503</v>
      </c>
      <c r="G39" s="60">
        <f>'Exit Capacity'!G39</f>
        <v>1252.1190672845412</v>
      </c>
    </row>
    <row r="40" spans="1:7" s="5" customFormat="1" ht="15" customHeight="1" x14ac:dyDescent="0.45">
      <c r="A40" s="42" t="str">
        <f>'Exit Capacity'!A40</f>
        <v>15.20.05</v>
      </c>
      <c r="B40" s="4" t="str">
        <f>'Exit Capacity'!B40</f>
        <v>Salida Nacional / National exit</v>
      </c>
      <c r="C40" s="48">
        <f>'Exit Capacity'!C40</f>
        <v>0</v>
      </c>
      <c r="D40" s="48">
        <f>'Exit Capacity'!D40</f>
        <v>0</v>
      </c>
      <c r="E40" s="48">
        <f>'Exit Capacity'!E40</f>
        <v>0</v>
      </c>
      <c r="F40" s="48">
        <f>'Exit Capacity'!F40</f>
        <v>0</v>
      </c>
      <c r="G40" s="60">
        <f>'Exit Capacity'!G40</f>
        <v>0</v>
      </c>
    </row>
    <row r="41" spans="1:7" s="5" customFormat="1" ht="15" customHeight="1" x14ac:dyDescent="0.45">
      <c r="A41" s="42" t="str">
        <f>'Exit Capacity'!A41</f>
        <v>15.20.06</v>
      </c>
      <c r="B41" s="4" t="str">
        <f>'Exit Capacity'!B41</f>
        <v>Salida Nacional / National exit</v>
      </c>
      <c r="C41" s="48">
        <f>'Exit Capacity'!C41</f>
        <v>5694.8584242867055</v>
      </c>
      <c r="D41" s="48">
        <f>'Exit Capacity'!D41</f>
        <v>5847.9487989325553</v>
      </c>
      <c r="E41" s="48">
        <f>'Exit Capacity'!E41</f>
        <v>5929.4103925776935</v>
      </c>
      <c r="F41" s="48">
        <f>'Exit Capacity'!F41</f>
        <v>5988.5397335915786</v>
      </c>
      <c r="G41" s="60">
        <f>'Exit Capacity'!G41</f>
        <v>6054.2229372679612</v>
      </c>
    </row>
    <row r="42" spans="1:7" s="5" customFormat="1" ht="15" customHeight="1" x14ac:dyDescent="0.45">
      <c r="A42" s="42" t="str">
        <f>'Exit Capacity'!A42</f>
        <v>15.20A.1</v>
      </c>
      <c r="B42" s="4" t="str">
        <f>'Exit Capacity'!B42</f>
        <v>Salida Nacional / National exit</v>
      </c>
      <c r="C42" s="48">
        <f>'Exit Capacity'!C42</f>
        <v>4005.8490100714776</v>
      </c>
      <c r="D42" s="48">
        <f>'Exit Capacity'!D42</f>
        <v>4262.0237662545287</v>
      </c>
      <c r="E42" s="48">
        <f>'Exit Capacity'!E42</f>
        <v>4405.0446167920927</v>
      </c>
      <c r="F42" s="48">
        <f>'Exit Capacity'!F42</f>
        <v>4542.6392114550426</v>
      </c>
      <c r="G42" s="60">
        <f>'Exit Capacity'!G42</f>
        <v>4674.6423129497916</v>
      </c>
    </row>
    <row r="43" spans="1:7" s="5" customFormat="1" ht="15" customHeight="1" x14ac:dyDescent="0.45">
      <c r="A43" s="42" t="str">
        <f>'Exit Capacity'!A43</f>
        <v>15.21</v>
      </c>
      <c r="B43" s="4" t="str">
        <f>'Exit Capacity'!B43</f>
        <v>Salida Nacional / National exit</v>
      </c>
      <c r="C43" s="48">
        <f>'Exit Capacity'!C43</f>
        <v>1661.7625869410135</v>
      </c>
      <c r="D43" s="48">
        <f>'Exit Capacity'!D43</f>
        <v>1765.4536099826582</v>
      </c>
      <c r="E43" s="48">
        <f>'Exit Capacity'!E43</f>
        <v>1823.578739405029</v>
      </c>
      <c r="F43" s="48">
        <f>'Exit Capacity'!F43</f>
        <v>1879.4132188517704</v>
      </c>
      <c r="G43" s="60">
        <f>'Exit Capacity'!G43</f>
        <v>1933.2369666475659</v>
      </c>
    </row>
    <row r="44" spans="1:7" s="5" customFormat="1" ht="15" customHeight="1" x14ac:dyDescent="0.45">
      <c r="A44" s="42" t="str">
        <f>'Exit Capacity'!A44</f>
        <v>15.22</v>
      </c>
      <c r="B44" s="4" t="str">
        <f>'Exit Capacity'!B44</f>
        <v>Salida Nacional / National exit</v>
      </c>
      <c r="C44" s="48">
        <f>'Exit Capacity'!C44</f>
        <v>742.57337321348939</v>
      </c>
      <c r="D44" s="48">
        <f>'Exit Capacity'!D44</f>
        <v>755.87389195164531</v>
      </c>
      <c r="E44" s="48">
        <f>'Exit Capacity'!E44</f>
        <v>765.35288104282472</v>
      </c>
      <c r="F44" s="48">
        <f>'Exit Capacity'!F44</f>
        <v>771.69638777101886</v>
      </c>
      <c r="G44" s="60">
        <f>'Exit Capacity'!G44</f>
        <v>779.40049493668914</v>
      </c>
    </row>
    <row r="45" spans="1:7" s="5" customFormat="1" ht="15" customHeight="1" x14ac:dyDescent="0.45">
      <c r="A45" s="42" t="str">
        <f>'Exit Capacity'!A45</f>
        <v>15.23</v>
      </c>
      <c r="B45" s="4" t="str">
        <f>'Exit Capacity'!B45</f>
        <v>Salida Nacional / National exit</v>
      </c>
      <c r="C45" s="48">
        <f>'Exit Capacity'!C45</f>
        <v>79.275609678918812</v>
      </c>
      <c r="D45" s="48">
        <f>'Exit Capacity'!D45</f>
        <v>81.037873666902854</v>
      </c>
      <c r="E45" s="48">
        <f>'Exit Capacity'!E45</f>
        <v>82.220760569192336</v>
      </c>
      <c r="F45" s="48">
        <f>'Exit Capacity'!F45</f>
        <v>83.090794565199104</v>
      </c>
      <c r="G45" s="60">
        <f>'Exit Capacity'!G45</f>
        <v>84.082673033609623</v>
      </c>
    </row>
    <row r="46" spans="1:7" s="5" customFormat="1" ht="15" customHeight="1" x14ac:dyDescent="0.45">
      <c r="A46" s="42" t="str">
        <f>'Exit Capacity'!A46</f>
        <v>15.24</v>
      </c>
      <c r="B46" s="4" t="str">
        <f>'Exit Capacity'!B46</f>
        <v>Salida Nacional / National exit</v>
      </c>
      <c r="C46" s="48">
        <f>'Exit Capacity'!C46</f>
        <v>3380.4022868925908</v>
      </c>
      <c r="D46" s="48">
        <f>'Exit Capacity'!D46</f>
        <v>3536.3300244620809</v>
      </c>
      <c r="E46" s="48">
        <f>'Exit Capacity'!E46</f>
        <v>3627.1056538688435</v>
      </c>
      <c r="F46" s="48">
        <f>'Exit Capacity'!F46</f>
        <v>3709.7051377103753</v>
      </c>
      <c r="G46" s="60">
        <f>'Exit Capacity'!G46</f>
        <v>3791.9756659609502</v>
      </c>
    </row>
    <row r="47" spans="1:7" s="5" customFormat="1" ht="15" customHeight="1" x14ac:dyDescent="0.45">
      <c r="A47" s="42" t="str">
        <f>'Exit Capacity'!A47</f>
        <v>15.26</v>
      </c>
      <c r="B47" s="4" t="str">
        <f>'Exit Capacity'!B47</f>
        <v>Salida Nacional / National exit</v>
      </c>
      <c r="C47" s="48">
        <f>'Exit Capacity'!C47</f>
        <v>488.53120011359215</v>
      </c>
      <c r="D47" s="48">
        <f>'Exit Capacity'!D47</f>
        <v>511.06566740501148</v>
      </c>
      <c r="E47" s="48">
        <f>'Exit Capacity'!E47</f>
        <v>524.18443949527591</v>
      </c>
      <c r="F47" s="48">
        <f>'Exit Capacity'!F47</f>
        <v>536.12160600540756</v>
      </c>
      <c r="G47" s="60">
        <f>'Exit Capacity'!G47</f>
        <v>548.01123229517634</v>
      </c>
    </row>
    <row r="48" spans="1:7" s="5" customFormat="1" ht="15" customHeight="1" x14ac:dyDescent="0.45">
      <c r="A48" s="42" t="str">
        <f>'Exit Capacity'!A48</f>
        <v>15.28-16</v>
      </c>
      <c r="B48" s="4" t="str">
        <f>'Exit Capacity'!B48</f>
        <v>Salida Nacional / National exit</v>
      </c>
      <c r="C48" s="48">
        <f>'Exit Capacity'!C48</f>
        <v>626.97937647114645</v>
      </c>
      <c r="D48" s="48">
        <f>'Exit Capacity'!D48</f>
        <v>664.85360739592988</v>
      </c>
      <c r="E48" s="48">
        <f>'Exit Capacity'!E48</f>
        <v>686.16086382160995</v>
      </c>
      <c r="F48" s="48">
        <f>'Exit Capacity'!F48</f>
        <v>706.52406885231687</v>
      </c>
      <c r="G48" s="60">
        <f>'Exit Capacity'!G48</f>
        <v>726.21398623053074</v>
      </c>
    </row>
    <row r="49" spans="1:7" s="5" customFormat="1" ht="15" customHeight="1" x14ac:dyDescent="0.45">
      <c r="A49" s="42" t="str">
        <f>'Exit Capacity'!A49</f>
        <v>15.30</v>
      </c>
      <c r="B49" s="4" t="str">
        <f>'Exit Capacity'!B49</f>
        <v>Salida Nacional / National exit</v>
      </c>
      <c r="C49" s="48">
        <f>'Exit Capacity'!C49</f>
        <v>534.86190269811345</v>
      </c>
      <c r="D49" s="48">
        <f>'Exit Capacity'!D49</f>
        <v>556.82229429297945</v>
      </c>
      <c r="E49" s="48">
        <f>'Exit Capacity'!E49</f>
        <v>566.84052379926641</v>
      </c>
      <c r="F49" s="48">
        <f>'Exit Capacity'!F49</f>
        <v>575.11453206394356</v>
      </c>
      <c r="G49" s="60">
        <f>'Exit Capacity'!G49</f>
        <v>583.45277782610356</v>
      </c>
    </row>
    <row r="50" spans="1:7" s="5" customFormat="1" ht="15" customHeight="1" x14ac:dyDescent="0.45">
      <c r="A50" s="42" t="str">
        <f>'Exit Capacity'!A50</f>
        <v>15.31</v>
      </c>
      <c r="B50" s="4" t="str">
        <f>'Exit Capacity'!B50</f>
        <v>Salida Nacional / National exit</v>
      </c>
      <c r="C50" s="48">
        <f>'Exit Capacity'!C50</f>
        <v>9650.8914190142641</v>
      </c>
      <c r="D50" s="48">
        <f>'Exit Capacity'!D50</f>
        <v>9083.7388572662912</v>
      </c>
      <c r="E50" s="48">
        <f>'Exit Capacity'!E50</f>
        <v>8473.6498271210021</v>
      </c>
      <c r="F50" s="48">
        <f>'Exit Capacity'!F50</f>
        <v>8001.3931766387914</v>
      </c>
      <c r="G50" s="60">
        <f>'Exit Capacity'!G50</f>
        <v>7665.6544991759902</v>
      </c>
    </row>
    <row r="51" spans="1:7" s="5" customFormat="1" ht="15" customHeight="1" x14ac:dyDescent="0.45">
      <c r="A51" s="42" t="str">
        <f>'Exit Capacity'!A51</f>
        <v>15.31.1A</v>
      </c>
      <c r="B51" s="4" t="str">
        <f>'Exit Capacity'!B51</f>
        <v>Salida Nacional / National exit</v>
      </c>
      <c r="C51" s="48">
        <f>'Exit Capacity'!C51</f>
        <v>0</v>
      </c>
      <c r="D51" s="48">
        <f>'Exit Capacity'!D51</f>
        <v>0</v>
      </c>
      <c r="E51" s="48">
        <f>'Exit Capacity'!E51</f>
        <v>0</v>
      </c>
      <c r="F51" s="48">
        <f>'Exit Capacity'!F51</f>
        <v>0</v>
      </c>
      <c r="G51" s="60">
        <f>'Exit Capacity'!G51</f>
        <v>0</v>
      </c>
    </row>
    <row r="52" spans="1:7" s="5" customFormat="1" ht="15" customHeight="1" x14ac:dyDescent="0.45">
      <c r="A52" s="42" t="str">
        <f>'Exit Capacity'!A52</f>
        <v>15.31.3</v>
      </c>
      <c r="B52" s="4" t="str">
        <f>'Exit Capacity'!B52</f>
        <v>Salida Nacional / National exit</v>
      </c>
      <c r="C52" s="48">
        <f>'Exit Capacity'!C52</f>
        <v>9347.9127481029227</v>
      </c>
      <c r="D52" s="48">
        <f>'Exit Capacity'!D52</f>
        <v>9772.8825486772603</v>
      </c>
      <c r="E52" s="48">
        <f>'Exit Capacity'!E52</f>
        <v>9979.4441910280493</v>
      </c>
      <c r="F52" s="48">
        <f>'Exit Capacity'!F52</f>
        <v>10159.165157188323</v>
      </c>
      <c r="G52" s="60">
        <f>'Exit Capacity'!G52</f>
        <v>10337.446241045971</v>
      </c>
    </row>
    <row r="53" spans="1:7" s="5" customFormat="1" ht="15" customHeight="1" x14ac:dyDescent="0.45">
      <c r="A53" s="42" t="str">
        <f>'Exit Capacity'!A53</f>
        <v>15.31A.4</v>
      </c>
      <c r="B53" s="4" t="str">
        <f>'Exit Capacity'!B53</f>
        <v>Salida Nacional / National exit</v>
      </c>
      <c r="C53" s="48">
        <f>'Exit Capacity'!C53</f>
        <v>1317.7395969793708</v>
      </c>
      <c r="D53" s="48">
        <f>'Exit Capacity'!D53</f>
        <v>1388.1143972423297</v>
      </c>
      <c r="E53" s="48">
        <f>'Exit Capacity'!E53</f>
        <v>1428.289506620059</v>
      </c>
      <c r="F53" s="48">
        <f>'Exit Capacity'!F53</f>
        <v>1465.8906345064283</v>
      </c>
      <c r="G53" s="60">
        <f>'Exit Capacity'!G53</f>
        <v>1502.7076589618312</v>
      </c>
    </row>
    <row r="54" spans="1:7" s="5" customFormat="1" ht="15" customHeight="1" x14ac:dyDescent="0.45">
      <c r="A54" s="42" t="str">
        <f>'Exit Capacity'!A54</f>
        <v>15.34</v>
      </c>
      <c r="B54" s="4" t="str">
        <f>'Exit Capacity'!B54</f>
        <v>Salida Nacional / National exit</v>
      </c>
      <c r="C54" s="48">
        <f>'Exit Capacity'!C54</f>
        <v>48991.071628561876</v>
      </c>
      <c r="D54" s="48">
        <f>'Exit Capacity'!D54</f>
        <v>46112.020298425225</v>
      </c>
      <c r="E54" s="48">
        <f>'Exit Capacity'!E54</f>
        <v>43015.009454767787</v>
      </c>
      <c r="F54" s="48">
        <f>'Exit Capacity'!F54</f>
        <v>40617.680712134214</v>
      </c>
      <c r="G54" s="60">
        <f>'Exit Capacity'!G54</f>
        <v>38913.361713823608</v>
      </c>
    </row>
    <row r="55" spans="1:7" s="5" customFormat="1" ht="15" customHeight="1" x14ac:dyDescent="0.45">
      <c r="A55" s="42" t="str">
        <f>'Exit Capacity'!A55</f>
        <v>16A</v>
      </c>
      <c r="B55" s="4" t="str">
        <f>'Exit Capacity'!B55</f>
        <v>Salida Nacional / National exit</v>
      </c>
      <c r="C55" s="48">
        <f>'Exit Capacity'!C55</f>
        <v>161.04991230607155</v>
      </c>
      <c r="D55" s="48">
        <f>'Exit Capacity'!D55</f>
        <v>162.54182539996714</v>
      </c>
      <c r="E55" s="48">
        <f>'Exit Capacity'!E55</f>
        <v>163.90223305144957</v>
      </c>
      <c r="F55" s="48">
        <f>'Exit Capacity'!F55</f>
        <v>164.49357962240174</v>
      </c>
      <c r="G55" s="60">
        <f>'Exit Capacity'!G55</f>
        <v>165.4752564751351</v>
      </c>
    </row>
    <row r="56" spans="1:7" s="5" customFormat="1" ht="15" customHeight="1" x14ac:dyDescent="0.45">
      <c r="A56" s="42" t="str">
        <f>'Exit Capacity'!A56</f>
        <v>19</v>
      </c>
      <c r="B56" s="4" t="str">
        <f>'Exit Capacity'!B56</f>
        <v>Salida Nacional / National exit</v>
      </c>
      <c r="C56" s="48">
        <f>'Exit Capacity'!C56</f>
        <v>6546.3662909540017</v>
      </c>
      <c r="D56" s="48">
        <f>'Exit Capacity'!D56</f>
        <v>6799.7979726869416</v>
      </c>
      <c r="E56" s="48">
        <f>'Exit Capacity'!E56</f>
        <v>6921.0773052788318</v>
      </c>
      <c r="F56" s="48">
        <f>'Exit Capacity'!F56</f>
        <v>7020.6136887491302</v>
      </c>
      <c r="G56" s="60">
        <f>'Exit Capacity'!G56</f>
        <v>7122.1322364672405</v>
      </c>
    </row>
    <row r="57" spans="1:7" s="5" customFormat="1" ht="15" customHeight="1" x14ac:dyDescent="0.45">
      <c r="A57" s="42" t="str">
        <f>'Exit Capacity'!A57</f>
        <v>20</v>
      </c>
      <c r="B57" s="4" t="str">
        <f>'Exit Capacity'!B57</f>
        <v>Salida Nacional / National exit</v>
      </c>
      <c r="C57" s="48">
        <f>'Exit Capacity'!C57</f>
        <v>14593.580730160256</v>
      </c>
      <c r="D57" s="48">
        <f>'Exit Capacity'!D57</f>
        <v>13193.621384473659</v>
      </c>
      <c r="E57" s="48">
        <f>'Exit Capacity'!E57</f>
        <v>11850.318380211143</v>
      </c>
      <c r="F57" s="48">
        <f>'Exit Capacity'!F57</f>
        <v>10860.822372983523</v>
      </c>
      <c r="G57" s="60">
        <f>'Exit Capacity'!G57</f>
        <v>10172.449070111925</v>
      </c>
    </row>
    <row r="58" spans="1:7" s="5" customFormat="1" ht="15" customHeight="1" x14ac:dyDescent="0.45">
      <c r="A58" s="42" t="str">
        <f>'Exit Capacity'!A58</f>
        <v>20.00A</v>
      </c>
      <c r="B58" s="4" t="str">
        <f>'Exit Capacity'!B58</f>
        <v>Salida Nacional / National exit</v>
      </c>
      <c r="C58" s="48">
        <f>'Exit Capacity'!C58</f>
        <v>513.74859586967648</v>
      </c>
      <c r="D58" s="48">
        <f>'Exit Capacity'!D58</f>
        <v>451.37013574371542</v>
      </c>
      <c r="E58" s="48">
        <f>'Exit Capacity'!E58</f>
        <v>393.94700794249565</v>
      </c>
      <c r="F58" s="48">
        <f>'Exit Capacity'!F58</f>
        <v>351.62690505528531</v>
      </c>
      <c r="G58" s="60">
        <f>'Exit Capacity'!G58</f>
        <v>321.87172962322683</v>
      </c>
    </row>
    <row r="59" spans="1:7" s="5" customFormat="1" ht="15" customHeight="1" x14ac:dyDescent="0.45">
      <c r="A59" s="42" t="str">
        <f>'Exit Capacity'!A59</f>
        <v>21</v>
      </c>
      <c r="B59" s="4" t="str">
        <f>'Exit Capacity'!B59</f>
        <v>Salida Nacional / National exit</v>
      </c>
      <c r="C59" s="48">
        <f>'Exit Capacity'!C59</f>
        <v>365.19309238515109</v>
      </c>
      <c r="D59" s="48">
        <f>'Exit Capacity'!D59</f>
        <v>320.85198287211949</v>
      </c>
      <c r="E59" s="48">
        <f>'Exit Capacity'!E59</f>
        <v>280.03332217941988</v>
      </c>
      <c r="F59" s="48">
        <f>'Exit Capacity'!F59</f>
        <v>249.95049690711758</v>
      </c>
      <c r="G59" s="60">
        <f>'Exit Capacity'!G59</f>
        <v>228.79932565748825</v>
      </c>
    </row>
    <row r="60" spans="1:7" s="5" customFormat="1" ht="15" customHeight="1" x14ac:dyDescent="0.45">
      <c r="A60" s="42" t="str">
        <f>'Exit Capacity'!A60</f>
        <v>22</v>
      </c>
      <c r="B60" s="4" t="str">
        <f>'Exit Capacity'!B60</f>
        <v>Salida Nacional / National exit</v>
      </c>
      <c r="C60" s="48">
        <f>'Exit Capacity'!C60</f>
        <v>1653.220753826798</v>
      </c>
      <c r="D60" s="48">
        <f>'Exit Capacity'!D60</f>
        <v>1695.6466501378386</v>
      </c>
      <c r="E60" s="48">
        <f>'Exit Capacity'!E60</f>
        <v>1716.8580356567368</v>
      </c>
      <c r="F60" s="48">
        <f>'Exit Capacity'!F60</f>
        <v>1730.2648932418651</v>
      </c>
      <c r="G60" s="60">
        <f>'Exit Capacity'!G60</f>
        <v>1744.5019770822332</v>
      </c>
    </row>
    <row r="61" spans="1:7" s="5" customFormat="1" ht="15" customHeight="1" x14ac:dyDescent="0.45">
      <c r="A61" s="42" t="str">
        <f>'Exit Capacity'!A61</f>
        <v>23</v>
      </c>
      <c r="B61" s="4" t="str">
        <f>'Exit Capacity'!B61</f>
        <v>Salida Nacional / National exit</v>
      </c>
      <c r="C61" s="48">
        <f>'Exit Capacity'!C61</f>
        <v>12809.732043760119</v>
      </c>
      <c r="D61" s="48">
        <f>'Exit Capacity'!D61</f>
        <v>13138.462712185854</v>
      </c>
      <c r="E61" s="48">
        <f>'Exit Capacity'!E61</f>
        <v>13302.815938544183</v>
      </c>
      <c r="F61" s="48">
        <f>'Exit Capacity'!F61</f>
        <v>13406.696955532878</v>
      </c>
      <c r="G61" s="60">
        <f>'Exit Capacity'!G61</f>
        <v>13517.010855632132</v>
      </c>
    </row>
    <row r="62" spans="1:7" s="5" customFormat="1" ht="15" customHeight="1" x14ac:dyDescent="0.45">
      <c r="A62" s="42" t="str">
        <f>'Exit Capacity'!A62</f>
        <v>23A</v>
      </c>
      <c r="B62" s="4" t="str">
        <f>'Exit Capacity'!B62</f>
        <v>Salida Nacional / National exit</v>
      </c>
      <c r="C62" s="48">
        <f>'Exit Capacity'!C62</f>
        <v>576.6655930377035</v>
      </c>
      <c r="D62" s="48">
        <f>'Exit Capacity'!D62</f>
        <v>591.46431522875434</v>
      </c>
      <c r="E62" s="48">
        <f>'Exit Capacity'!E62</f>
        <v>598.863131255648</v>
      </c>
      <c r="F62" s="48">
        <f>'Exit Capacity'!F62</f>
        <v>603.53962316527577</v>
      </c>
      <c r="G62" s="60">
        <f>'Exit Capacity'!G62</f>
        <v>608.5057091383253</v>
      </c>
    </row>
    <row r="63" spans="1:7" s="5" customFormat="1" ht="15" customHeight="1" x14ac:dyDescent="0.45">
      <c r="A63" s="42" t="str">
        <f>'Exit Capacity'!A63</f>
        <v>24</v>
      </c>
      <c r="B63" s="4" t="str">
        <f>'Exit Capacity'!B63</f>
        <v>Salida Nacional / National exit</v>
      </c>
      <c r="C63" s="48">
        <f>'Exit Capacity'!C63</f>
        <v>176.60681507709512</v>
      </c>
      <c r="D63" s="48">
        <f>'Exit Capacity'!D63</f>
        <v>181.1390001509518</v>
      </c>
      <c r="E63" s="48">
        <f>'Exit Capacity'!E63</f>
        <v>183.40492575779763</v>
      </c>
      <c r="F63" s="48">
        <f>'Exit Capacity'!F63</f>
        <v>184.83712554891503</v>
      </c>
      <c r="G63" s="60">
        <f>'Exit Capacity'!G63</f>
        <v>186.35801501707155</v>
      </c>
    </row>
    <row r="64" spans="1:7" s="5" customFormat="1" ht="15" customHeight="1" x14ac:dyDescent="0.45">
      <c r="A64" s="42" t="str">
        <f>'Exit Capacity'!A64</f>
        <v>24A</v>
      </c>
      <c r="B64" s="4" t="str">
        <f>'Exit Capacity'!B64</f>
        <v>Salida Nacional / National exit</v>
      </c>
      <c r="C64" s="48">
        <f>'Exit Capacity'!C64</f>
        <v>1509.7049378792335</v>
      </c>
      <c r="D64" s="48">
        <f>'Exit Capacity'!D64</f>
        <v>1551.5283957963015</v>
      </c>
      <c r="E64" s="48">
        <f>'Exit Capacity'!E64</f>
        <v>1578.1810101041251</v>
      </c>
      <c r="F64" s="48">
        <f>'Exit Capacity'!F64</f>
        <v>1599.4040007518333</v>
      </c>
      <c r="G64" s="60">
        <f>'Exit Capacity'!G64</f>
        <v>1622.3822701602217</v>
      </c>
    </row>
    <row r="65" spans="1:7" s="5" customFormat="1" ht="15" customHeight="1" x14ac:dyDescent="0.45">
      <c r="A65" s="42" t="str">
        <f>'Exit Capacity'!A65</f>
        <v>25A</v>
      </c>
      <c r="B65" s="4" t="str">
        <f>'Exit Capacity'!B65</f>
        <v>Salida Nacional / National exit</v>
      </c>
      <c r="C65" s="48">
        <f>'Exit Capacity'!C65</f>
        <v>326.02550674044477</v>
      </c>
      <c r="D65" s="48">
        <f>'Exit Capacity'!D65</f>
        <v>334.39215971870385</v>
      </c>
      <c r="E65" s="48">
        <f>'Exit Capacity'!E65</f>
        <v>338.57517804608585</v>
      </c>
      <c r="F65" s="48">
        <f>'Exit Capacity'!F65</f>
        <v>341.21909449092277</v>
      </c>
      <c r="G65" s="60">
        <f>'Exit Capacity'!G65</f>
        <v>344.02673676302584</v>
      </c>
    </row>
    <row r="66" spans="1:7" s="5" customFormat="1" ht="15" customHeight="1" x14ac:dyDescent="0.45">
      <c r="A66" s="42" t="str">
        <f>'Exit Capacity'!A66</f>
        <v>25X</v>
      </c>
      <c r="B66" s="4" t="str">
        <f>'Exit Capacity'!B66</f>
        <v>Salida Nacional / National exit</v>
      </c>
      <c r="C66" s="48">
        <f>'Exit Capacity'!C66</f>
        <v>2083.6111620094671</v>
      </c>
      <c r="D66" s="48">
        <f>'Exit Capacity'!D66</f>
        <v>2165.1236751068277</v>
      </c>
      <c r="E66" s="48">
        <f>'Exit Capacity'!E66</f>
        <v>2174.8638517738705</v>
      </c>
      <c r="F66" s="48">
        <f>'Exit Capacity'!F66</f>
        <v>2175.0232139371647</v>
      </c>
      <c r="G66" s="60">
        <f>'Exit Capacity'!G66</f>
        <v>2175.0784446913358</v>
      </c>
    </row>
    <row r="67" spans="1:7" s="5" customFormat="1" ht="15" customHeight="1" x14ac:dyDescent="0.45">
      <c r="A67" s="42" t="str">
        <f>'Exit Capacity'!A67</f>
        <v>26A</v>
      </c>
      <c r="B67" s="4" t="str">
        <f>'Exit Capacity'!B67</f>
        <v>Salida Nacional / National exit</v>
      </c>
      <c r="C67" s="48">
        <f>'Exit Capacity'!C67</f>
        <v>1702.3269009802432</v>
      </c>
      <c r="D67" s="48">
        <f>'Exit Capacity'!D67</f>
        <v>1782.9422249751788</v>
      </c>
      <c r="E67" s="48">
        <f>'Exit Capacity'!E67</f>
        <v>1829.7003319998184</v>
      </c>
      <c r="F67" s="48">
        <f>'Exit Capacity'!F67</f>
        <v>1872.4748478980059</v>
      </c>
      <c r="G67" s="60">
        <f>'Exit Capacity'!G67</f>
        <v>1914.9406989255224</v>
      </c>
    </row>
    <row r="68" spans="1:7" s="5" customFormat="1" ht="15" customHeight="1" x14ac:dyDescent="0.45">
      <c r="A68" s="42" t="str">
        <f>'Exit Capacity'!A68</f>
        <v>27X</v>
      </c>
      <c r="B68" s="4" t="str">
        <f>'Exit Capacity'!B68</f>
        <v>Salida Nacional / National exit</v>
      </c>
      <c r="C68" s="48">
        <f>'Exit Capacity'!C68</f>
        <v>1212.8098272601233</v>
      </c>
      <c r="D68" s="48">
        <f>'Exit Capacity'!D68</f>
        <v>1279.7046344935666</v>
      </c>
      <c r="E68" s="48">
        <f>'Exit Capacity'!E68</f>
        <v>1317.7411283080928</v>
      </c>
      <c r="F68" s="48">
        <f>'Exit Capacity'!F68</f>
        <v>1353.5443795570488</v>
      </c>
      <c r="G68" s="60">
        <f>'Exit Capacity'!G68</f>
        <v>1388.4807225181107</v>
      </c>
    </row>
    <row r="69" spans="1:7" s="5" customFormat="1" ht="15" customHeight="1" x14ac:dyDescent="0.45">
      <c r="A69" s="42" t="str">
        <f>'Exit Capacity'!A69</f>
        <v>28</v>
      </c>
      <c r="B69" s="4" t="str">
        <f>'Exit Capacity'!B69</f>
        <v>Salida Nacional / National exit</v>
      </c>
      <c r="C69" s="48">
        <f>'Exit Capacity'!C69</f>
        <v>2819.7491936767665</v>
      </c>
      <c r="D69" s="48">
        <f>'Exit Capacity'!D69</f>
        <v>2895.5502809568907</v>
      </c>
      <c r="E69" s="48">
        <f>'Exit Capacity'!E69</f>
        <v>2935.8851314277827</v>
      </c>
      <c r="F69" s="48">
        <f>'Exit Capacity'!F69</f>
        <v>2965.1624021208509</v>
      </c>
      <c r="G69" s="60">
        <f>'Exit Capacity'!G69</f>
        <v>2997.6847489126039</v>
      </c>
    </row>
    <row r="70" spans="1:7" s="5" customFormat="1" ht="15" customHeight="1" x14ac:dyDescent="0.45">
      <c r="A70" s="42" t="str">
        <f>'Exit Capacity'!A70</f>
        <v>28A</v>
      </c>
      <c r="B70" s="4" t="str">
        <f>'Exit Capacity'!B70</f>
        <v>Salida Nacional / National exit</v>
      </c>
      <c r="C70" s="48">
        <f>'Exit Capacity'!C70</f>
        <v>16788.321340235707</v>
      </c>
      <c r="D70" s="48">
        <f>'Exit Capacity'!D70</f>
        <v>15061.110099438061</v>
      </c>
      <c r="E70" s="48">
        <f>'Exit Capacity'!E70</f>
        <v>13244.744065388153</v>
      </c>
      <c r="F70" s="48">
        <f>'Exit Capacity'!F70</f>
        <v>11907.741206082834</v>
      </c>
      <c r="G70" s="60">
        <f>'Exit Capacity'!G70</f>
        <v>10974.226211626588</v>
      </c>
    </row>
    <row r="71" spans="1:7" s="5" customFormat="1" ht="15" customHeight="1" x14ac:dyDescent="0.45">
      <c r="A71" s="42" t="str">
        <f>'Exit Capacity'!A71</f>
        <v>29</v>
      </c>
      <c r="B71" s="4" t="str">
        <f>'Exit Capacity'!B71</f>
        <v>Salida Nacional / National exit</v>
      </c>
      <c r="C71" s="48">
        <f>'Exit Capacity'!C71</f>
        <v>78.486889603307077</v>
      </c>
      <c r="D71" s="48">
        <f>'Exit Capacity'!D71</f>
        <v>83.613359786438537</v>
      </c>
      <c r="E71" s="48">
        <f>'Exit Capacity'!E71</f>
        <v>86.473031324896809</v>
      </c>
      <c r="F71" s="48">
        <f>'Exit Capacity'!F71</f>
        <v>89.239154519677712</v>
      </c>
      <c r="G71" s="60">
        <f>'Exit Capacity'!G71</f>
        <v>91.894646305357227</v>
      </c>
    </row>
    <row r="72" spans="1:7" s="5" customFormat="1" ht="15" customHeight="1" x14ac:dyDescent="0.45">
      <c r="A72" s="42" t="str">
        <f>'Exit Capacity'!A72</f>
        <v>30</v>
      </c>
      <c r="B72" s="4" t="str">
        <f>'Exit Capacity'!B72</f>
        <v>Salida Nacional / National exit</v>
      </c>
      <c r="C72" s="48">
        <f>'Exit Capacity'!C72</f>
        <v>574.15768671140802</v>
      </c>
      <c r="D72" s="48">
        <f>'Exit Capacity'!D72</f>
        <v>611.65952015414575</v>
      </c>
      <c r="E72" s="48">
        <f>'Exit Capacity'!E72</f>
        <v>632.5789680208436</v>
      </c>
      <c r="F72" s="48">
        <f>'Exit Capacity'!F72</f>
        <v>652.81407865780864</v>
      </c>
      <c r="G72" s="60">
        <f>'Exit Capacity'!G72</f>
        <v>672.23988376300474</v>
      </c>
    </row>
    <row r="73" spans="1:7" s="5" customFormat="1" ht="15" customHeight="1" x14ac:dyDescent="0.45">
      <c r="A73" s="42" t="str">
        <f>'Exit Capacity'!A73</f>
        <v>32</v>
      </c>
      <c r="B73" s="4" t="str">
        <f>'Exit Capacity'!B73</f>
        <v>Salida Nacional / National exit</v>
      </c>
      <c r="C73" s="48">
        <f>'Exit Capacity'!C73</f>
        <v>0.18542615078278751</v>
      </c>
      <c r="D73" s="48">
        <f>'Exit Capacity'!D73</f>
        <v>0.16965465149980619</v>
      </c>
      <c r="E73" s="48">
        <f>'Exit Capacity'!E73</f>
        <v>0.15237977459453442</v>
      </c>
      <c r="F73" s="48">
        <f>'Exit Capacity'!F73</f>
        <v>0.13991379611395516</v>
      </c>
      <c r="G73" s="60">
        <f>'Exit Capacity'!G73</f>
        <v>0.13143761697503747</v>
      </c>
    </row>
    <row r="74" spans="1:7" s="5" customFormat="1" ht="15" customHeight="1" x14ac:dyDescent="0.45">
      <c r="A74" s="42" t="str">
        <f>'Exit Capacity'!A74</f>
        <v>33</v>
      </c>
      <c r="B74" s="4" t="str">
        <f>'Exit Capacity'!B74</f>
        <v>Salida Nacional / National exit</v>
      </c>
      <c r="C74" s="48">
        <f>'Exit Capacity'!C74</f>
        <v>9575.6817405971615</v>
      </c>
      <c r="D74" s="48">
        <f>'Exit Capacity'!D74</f>
        <v>8761.2181006610826</v>
      </c>
      <c r="E74" s="48">
        <f>'Exit Capacity'!E74</f>
        <v>7869.1178081481348</v>
      </c>
      <c r="F74" s="48">
        <f>'Exit Capacity'!F74</f>
        <v>7225.3561703681826</v>
      </c>
      <c r="G74" s="60">
        <f>'Exit Capacity'!G74</f>
        <v>6787.6336945042276</v>
      </c>
    </row>
    <row r="75" spans="1:7" s="5" customFormat="1" ht="15" customHeight="1" x14ac:dyDescent="0.45">
      <c r="A75" s="42" t="str">
        <f>'Exit Capacity'!A75</f>
        <v>33X</v>
      </c>
      <c r="B75" s="4" t="str">
        <f>'Exit Capacity'!B75</f>
        <v>Salida Nacional / National exit</v>
      </c>
      <c r="C75" s="48">
        <f>'Exit Capacity'!C75</f>
        <v>10.192621896545035</v>
      </c>
      <c r="D75" s="48">
        <f>'Exit Capacity'!D75</f>
        <v>10.858365850785889</v>
      </c>
      <c r="E75" s="48">
        <f>'Exit Capacity'!E75</f>
        <v>11.229734252402205</v>
      </c>
      <c r="F75" s="48">
        <f>'Exit Capacity'!F75</f>
        <v>11.588954091360851</v>
      </c>
      <c r="G75" s="60">
        <f>'Exit Capacity'!G75</f>
        <v>11.933806892352367</v>
      </c>
    </row>
    <row r="76" spans="1:7" s="5" customFormat="1" ht="15" customHeight="1" x14ac:dyDescent="0.45">
      <c r="A76" s="42" t="str">
        <f>'Exit Capacity'!A76</f>
        <v>34</v>
      </c>
      <c r="B76" s="4" t="str">
        <f>'Exit Capacity'!B76</f>
        <v>Salida Nacional / National exit</v>
      </c>
      <c r="C76" s="48">
        <f>'Exit Capacity'!C76</f>
        <v>1138.8182419027376</v>
      </c>
      <c r="D76" s="48">
        <f>'Exit Capacity'!D76</f>
        <v>1169.8970382482773</v>
      </c>
      <c r="E76" s="48">
        <f>'Exit Capacity'!E76</f>
        <v>1189.2912886290212</v>
      </c>
      <c r="F76" s="48">
        <f>'Exit Capacity'!F76</f>
        <v>1204.5156339432774</v>
      </c>
      <c r="G76" s="60">
        <f>'Exit Capacity'!G76</f>
        <v>1221.0851770244603</v>
      </c>
    </row>
    <row r="77" spans="1:7" s="5" customFormat="1" ht="15" customHeight="1" x14ac:dyDescent="0.45">
      <c r="A77" s="42" t="str">
        <f>'Exit Capacity'!A77</f>
        <v>35</v>
      </c>
      <c r="B77" s="4" t="str">
        <f>'Exit Capacity'!B77</f>
        <v>Salida Nacional / National exit</v>
      </c>
      <c r="C77" s="48">
        <f>'Exit Capacity'!C77</f>
        <v>492.3751415980351</v>
      </c>
      <c r="D77" s="48">
        <f>'Exit Capacity'!D77</f>
        <v>496.93731960523144</v>
      </c>
      <c r="E77" s="48">
        <f>'Exit Capacity'!E77</f>
        <v>501.09653116053136</v>
      </c>
      <c r="F77" s="48">
        <f>'Exit Capacity'!F77</f>
        <v>502.90392230797255</v>
      </c>
      <c r="G77" s="60">
        <f>'Exit Capacity'!G77</f>
        <v>505.90391381846825</v>
      </c>
    </row>
    <row r="78" spans="1:7" s="5" customFormat="1" ht="15" customHeight="1" x14ac:dyDescent="0.45">
      <c r="A78" s="42" t="str">
        <f>'Exit Capacity'!A78</f>
        <v>35X</v>
      </c>
      <c r="B78" s="4" t="str">
        <f>'Exit Capacity'!B78</f>
        <v>Salida Nacional / National exit</v>
      </c>
      <c r="C78" s="48">
        <f>'Exit Capacity'!C78</f>
        <v>3083.7176318200704</v>
      </c>
      <c r="D78" s="48">
        <f>'Exit Capacity'!D78</f>
        <v>3125.6086174591592</v>
      </c>
      <c r="E78" s="48">
        <f>'Exit Capacity'!E78</f>
        <v>3152.4819481430868</v>
      </c>
      <c r="F78" s="48">
        <f>'Exit Capacity'!F78</f>
        <v>3156.6820199263634</v>
      </c>
      <c r="G78" s="60">
        <f>'Exit Capacity'!G78</f>
        <v>3158.1376548610933</v>
      </c>
    </row>
    <row r="79" spans="1:7" s="5" customFormat="1" ht="15" customHeight="1" x14ac:dyDescent="0.45">
      <c r="A79" s="42" t="str">
        <f>'Exit Capacity'!A79</f>
        <v>36</v>
      </c>
      <c r="B79" s="4" t="str">
        <f>'Exit Capacity'!B79</f>
        <v>Salida Nacional / National exit</v>
      </c>
      <c r="C79" s="48">
        <f>'Exit Capacity'!C79</f>
        <v>2170.0671013232413</v>
      </c>
      <c r="D79" s="48">
        <f>'Exit Capacity'!D79</f>
        <v>2310.1957617902144</v>
      </c>
      <c r="E79" s="48">
        <f>'Exit Capacity'!E79</f>
        <v>2388.4573036023762</v>
      </c>
      <c r="F79" s="48">
        <f>'Exit Capacity'!F79</f>
        <v>2464.0292929170496</v>
      </c>
      <c r="G79" s="60">
        <f>'Exit Capacity'!G79</f>
        <v>2536.6526971091102</v>
      </c>
    </row>
    <row r="80" spans="1:7" s="5" customFormat="1" ht="15" customHeight="1" x14ac:dyDescent="0.45">
      <c r="A80" s="42" t="str">
        <f>'Exit Capacity'!A80</f>
        <v>38</v>
      </c>
      <c r="B80" s="4" t="str">
        <f>'Exit Capacity'!B80</f>
        <v>Salida Nacional / National exit</v>
      </c>
      <c r="C80" s="48">
        <f>'Exit Capacity'!C80</f>
        <v>14218.367576304681</v>
      </c>
      <c r="D80" s="48">
        <f>'Exit Capacity'!D80</f>
        <v>14647.694823839527</v>
      </c>
      <c r="E80" s="48">
        <f>'Exit Capacity'!E80</f>
        <v>14916.401707722613</v>
      </c>
      <c r="F80" s="48">
        <f>'Exit Capacity'!F80</f>
        <v>15136.237839044939</v>
      </c>
      <c r="G80" s="60">
        <f>'Exit Capacity'!G80</f>
        <v>15370.181898817664</v>
      </c>
    </row>
    <row r="81" spans="1:7" s="5" customFormat="1" ht="15" customHeight="1" x14ac:dyDescent="0.45">
      <c r="A81" s="42" t="str">
        <f>'Exit Capacity'!A81</f>
        <v>38X.02</v>
      </c>
      <c r="B81" s="4" t="str">
        <f>'Exit Capacity'!B81</f>
        <v>Salida Nacional / National exit</v>
      </c>
      <c r="C81" s="48">
        <f>'Exit Capacity'!C81</f>
        <v>164.00734567361806</v>
      </c>
      <c r="D81" s="48">
        <f>'Exit Capacity'!D81</f>
        <v>168.9595894467285</v>
      </c>
      <c r="E81" s="48">
        <f>'Exit Capacity'!E81</f>
        <v>172.05909454486215</v>
      </c>
      <c r="F81" s="48">
        <f>'Exit Capacity'!F81</f>
        <v>174.59488075153033</v>
      </c>
      <c r="G81" s="60">
        <f>'Exit Capacity'!G81</f>
        <v>177.29340040039475</v>
      </c>
    </row>
    <row r="82" spans="1:7" s="5" customFormat="1" ht="15" customHeight="1" x14ac:dyDescent="0.45">
      <c r="A82" s="42" t="str">
        <f>'Exit Capacity'!A82</f>
        <v>39.01</v>
      </c>
      <c r="B82" s="4" t="str">
        <f>'Exit Capacity'!B82</f>
        <v>Salida Nacional / National exit</v>
      </c>
      <c r="C82" s="48">
        <f>'Exit Capacity'!C82</f>
        <v>1140.8260001572205</v>
      </c>
      <c r="D82" s="48">
        <f>'Exit Capacity'!D82</f>
        <v>1188.1471969347153</v>
      </c>
      <c r="E82" s="48">
        <f>'Exit Capacity'!E82</f>
        <v>1216.1351967320138</v>
      </c>
      <c r="F82" s="48">
        <f>'Exit Capacity'!F82</f>
        <v>1241.0250025345183</v>
      </c>
      <c r="G82" s="60">
        <f>'Exit Capacity'!G82</f>
        <v>1266.16639465563</v>
      </c>
    </row>
    <row r="83" spans="1:7" s="5" customFormat="1" ht="15" customHeight="1" x14ac:dyDescent="0.45">
      <c r="A83" s="42" t="str">
        <f>'Exit Capacity'!A83</f>
        <v>4</v>
      </c>
      <c r="B83" s="4" t="str">
        <f>'Exit Capacity'!B83</f>
        <v>Salida Nacional / National exit</v>
      </c>
      <c r="C83" s="48">
        <f>'Exit Capacity'!C83</f>
        <v>0</v>
      </c>
      <c r="D83" s="48">
        <f>'Exit Capacity'!D83</f>
        <v>0</v>
      </c>
      <c r="E83" s="48">
        <f>'Exit Capacity'!E83</f>
        <v>0</v>
      </c>
      <c r="F83" s="48">
        <f>'Exit Capacity'!F83</f>
        <v>0</v>
      </c>
      <c r="G83" s="60">
        <f>'Exit Capacity'!G83</f>
        <v>0</v>
      </c>
    </row>
    <row r="84" spans="1:7" s="5" customFormat="1" ht="15" customHeight="1" x14ac:dyDescent="0.45">
      <c r="A84" s="42" t="str">
        <f>'Exit Capacity'!A84</f>
        <v>40</v>
      </c>
      <c r="B84" s="4" t="str">
        <f>'Exit Capacity'!B84</f>
        <v>Salida Nacional / National exit</v>
      </c>
      <c r="C84" s="48">
        <f>'Exit Capacity'!C84</f>
        <v>4109.9065791517423</v>
      </c>
      <c r="D84" s="48">
        <f>'Exit Capacity'!D84</f>
        <v>4288.5464309120234</v>
      </c>
      <c r="E84" s="48">
        <f>'Exit Capacity'!E84</f>
        <v>4393.4505369206354</v>
      </c>
      <c r="F84" s="48">
        <f>'Exit Capacity'!F84</f>
        <v>4487.7149622478864</v>
      </c>
      <c r="G84" s="60">
        <f>'Exit Capacity'!G84</f>
        <v>4582.3275864565894</v>
      </c>
    </row>
    <row r="85" spans="1:7" s="5" customFormat="1" ht="15" customHeight="1" x14ac:dyDescent="0.45">
      <c r="A85" s="42" t="str">
        <f>'Exit Capacity'!A85</f>
        <v>41.06</v>
      </c>
      <c r="B85" s="4" t="str">
        <f>'Exit Capacity'!B85</f>
        <v>Salida Nacional / National exit</v>
      </c>
      <c r="C85" s="48">
        <f>'Exit Capacity'!C85</f>
        <v>688.34438159357251</v>
      </c>
      <c r="D85" s="48">
        <f>'Exit Capacity'!D85</f>
        <v>733.30446302629161</v>
      </c>
      <c r="E85" s="48">
        <f>'Exit Capacity'!E85</f>
        <v>758.38430561719804</v>
      </c>
      <c r="F85" s="48">
        <f>'Exit Capacity'!F85</f>
        <v>782.6437121186741</v>
      </c>
      <c r="G85" s="60">
        <f>'Exit Capacity'!G85</f>
        <v>805.93286092147434</v>
      </c>
    </row>
    <row r="86" spans="1:7" s="5" customFormat="1" ht="15" customHeight="1" x14ac:dyDescent="0.45">
      <c r="A86" s="42" t="str">
        <f>'Exit Capacity'!A86</f>
        <v>41.07X</v>
      </c>
      <c r="B86" s="4" t="str">
        <f>'Exit Capacity'!B86</f>
        <v>Salida Nacional / National exit</v>
      </c>
      <c r="C86" s="48">
        <f>'Exit Capacity'!C86</f>
        <v>3658.0342510870764</v>
      </c>
      <c r="D86" s="48">
        <f>'Exit Capacity'!D86</f>
        <v>3896.9633717574588</v>
      </c>
      <c r="E86" s="48">
        <f>'Exit Capacity'!E86</f>
        <v>4030.2439296622333</v>
      </c>
      <c r="F86" s="48">
        <f>'Exit Capacity'!F86</f>
        <v>4159.1644849342902</v>
      </c>
      <c r="G86" s="60">
        <f>'Exit Capacity'!G86</f>
        <v>4282.9288480603163</v>
      </c>
    </row>
    <row r="87" spans="1:7" s="5" customFormat="1" ht="15" customHeight="1" x14ac:dyDescent="0.45">
      <c r="A87" s="42" t="str">
        <f>'Exit Capacity'!A87</f>
        <v>41-16</v>
      </c>
      <c r="B87" s="4" t="str">
        <f>'Exit Capacity'!B87</f>
        <v>Salida Nacional / National exit</v>
      </c>
      <c r="C87" s="48">
        <f>'Exit Capacity'!C87</f>
        <v>2325.0228285731009</v>
      </c>
      <c r="D87" s="48">
        <f>'Exit Capacity'!D87</f>
        <v>2349.4811377369351</v>
      </c>
      <c r="E87" s="48">
        <f>'Exit Capacity'!E87</f>
        <v>2348.4926012861042</v>
      </c>
      <c r="F87" s="48">
        <f>'Exit Capacity'!F87</f>
        <v>2349.5521114419985</v>
      </c>
      <c r="G87" s="60">
        <f>'Exit Capacity'!G87</f>
        <v>2359.5608365444746</v>
      </c>
    </row>
    <row r="88" spans="1:7" s="5" customFormat="1" ht="15" customHeight="1" x14ac:dyDescent="0.45">
      <c r="A88" s="42" t="str">
        <f>'Exit Capacity'!A88</f>
        <v>43X.00</v>
      </c>
      <c r="B88" s="4" t="str">
        <f>'Exit Capacity'!B88</f>
        <v>Salida Nacional / National exit</v>
      </c>
      <c r="C88" s="48">
        <f>'Exit Capacity'!C88</f>
        <v>24734.854934783554</v>
      </c>
      <c r="D88" s="48">
        <f>'Exit Capacity'!D88</f>
        <v>24995.382097416652</v>
      </c>
      <c r="E88" s="48">
        <f>'Exit Capacity'!E88</f>
        <v>24985.085065652667</v>
      </c>
      <c r="F88" s="48">
        <f>'Exit Capacity'!F88</f>
        <v>24996.563919095577</v>
      </c>
      <c r="G88" s="60">
        <f>'Exit Capacity'!G88</f>
        <v>25103.218056231948</v>
      </c>
    </row>
    <row r="89" spans="1:7" s="5" customFormat="1" ht="15" customHeight="1" x14ac:dyDescent="0.45">
      <c r="A89" s="42" t="str">
        <f>'Exit Capacity'!A89</f>
        <v>45.01DXC</v>
      </c>
      <c r="B89" s="4" t="str">
        <f>'Exit Capacity'!B89</f>
        <v>Salida Nacional / National exit</v>
      </c>
      <c r="C89" s="48">
        <f>'Exit Capacity'!C89</f>
        <v>137.35842222770151</v>
      </c>
      <c r="D89" s="48">
        <f>'Exit Capacity'!D89</f>
        <v>138.80337782805725</v>
      </c>
      <c r="E89" s="48">
        <f>'Exit Capacity'!E89</f>
        <v>138.74497676397647</v>
      </c>
      <c r="F89" s="48">
        <f>'Exit Capacity'!F89</f>
        <v>138.8075708346924</v>
      </c>
      <c r="G89" s="60">
        <f>'Exit Capacity'!G89</f>
        <v>139.3988694110727</v>
      </c>
    </row>
    <row r="90" spans="1:7" s="5" customFormat="1" ht="15" customHeight="1" x14ac:dyDescent="0.45">
      <c r="A90" s="42" t="str">
        <f>'Exit Capacity'!A90</f>
        <v>45.02</v>
      </c>
      <c r="B90" s="4" t="str">
        <f>'Exit Capacity'!B90</f>
        <v>Salida Nacional / National exit</v>
      </c>
      <c r="C90" s="48">
        <f>'Exit Capacity'!C90</f>
        <v>9913.1629207683582</v>
      </c>
      <c r="D90" s="48">
        <f>'Exit Capacity'!D90</f>
        <v>10017.445425235815</v>
      </c>
      <c r="E90" s="48">
        <f>'Exit Capacity'!E90</f>
        <v>10013.230618064987</v>
      </c>
      <c r="F90" s="48">
        <f>'Exit Capacity'!F90</f>
        <v>10017.748034695271</v>
      </c>
      <c r="G90" s="60">
        <f>'Exit Capacity'!G90</f>
        <v>10060.422077010342</v>
      </c>
    </row>
    <row r="91" spans="1:7" s="5" customFormat="1" ht="15" customHeight="1" x14ac:dyDescent="0.45">
      <c r="A91" s="42" t="str">
        <f>'Exit Capacity'!A91</f>
        <v>45.04</v>
      </c>
      <c r="B91" s="4" t="str">
        <f>'Exit Capacity'!B91</f>
        <v>Salida Nacional / National exit</v>
      </c>
      <c r="C91" s="48">
        <f>'Exit Capacity'!C91</f>
        <v>39883.593918435552</v>
      </c>
      <c r="D91" s="48">
        <f>'Exit Capacity'!D91</f>
        <v>40303.153356146795</v>
      </c>
      <c r="E91" s="48">
        <f>'Exit Capacity'!E91</f>
        <v>40286.195937108147</v>
      </c>
      <c r="F91" s="48">
        <f>'Exit Capacity'!F91</f>
        <v>40304.370843733079</v>
      </c>
      <c r="G91" s="60">
        <f>'Exit Capacity'!G91</f>
        <v>40476.061169833403</v>
      </c>
    </row>
    <row r="92" spans="1:7" s="5" customFormat="1" ht="15" customHeight="1" x14ac:dyDescent="0.45">
      <c r="A92" s="42" t="str">
        <f>'Exit Capacity'!A92</f>
        <v>45-16</v>
      </c>
      <c r="B92" s="4" t="str">
        <f>'Exit Capacity'!B92</f>
        <v>Salida Nacional / National exit</v>
      </c>
      <c r="C92" s="48">
        <f>'Exit Capacity'!C92</f>
        <v>13871.392897338805</v>
      </c>
      <c r="D92" s="48">
        <f>'Exit Capacity'!D92</f>
        <v>14017.433042050845</v>
      </c>
      <c r="E92" s="48">
        <f>'Exit Capacity'!E92</f>
        <v>14011.889105606842</v>
      </c>
      <c r="F92" s="48">
        <f>'Exit Capacity'!F92</f>
        <v>14018.245366710442</v>
      </c>
      <c r="G92" s="60">
        <f>'Exit Capacity'!G92</f>
        <v>14077.810374385155</v>
      </c>
    </row>
    <row r="93" spans="1:7" s="5" customFormat="1" ht="15" customHeight="1" x14ac:dyDescent="0.45">
      <c r="A93" s="42" t="str">
        <f>'Exit Capacity'!A93</f>
        <v>5D.03.04</v>
      </c>
      <c r="B93" s="4" t="str">
        <f>'Exit Capacity'!B93</f>
        <v>Salida Nacional / National exit</v>
      </c>
      <c r="C93" s="48">
        <f>'Exit Capacity'!C93</f>
        <v>32773.958150374252</v>
      </c>
      <c r="D93" s="48">
        <f>'Exit Capacity'!D93</f>
        <v>33494.311194261056</v>
      </c>
      <c r="E93" s="48">
        <f>'Exit Capacity'!E93</f>
        <v>33872.2884324271</v>
      </c>
      <c r="F93" s="48">
        <f>'Exit Capacity'!F93</f>
        <v>34142.544760581906</v>
      </c>
      <c r="G93" s="60">
        <f>'Exit Capacity'!G93</f>
        <v>34471.926498198758</v>
      </c>
    </row>
    <row r="94" spans="1:7" s="5" customFormat="1" ht="15" customHeight="1" x14ac:dyDescent="0.45">
      <c r="A94" s="42" t="str">
        <f>'Exit Capacity'!A94</f>
        <v>6</v>
      </c>
      <c r="B94" s="4" t="str">
        <f>'Exit Capacity'!B94</f>
        <v>Salida Nacional / National exit</v>
      </c>
      <c r="C94" s="48">
        <f>'Exit Capacity'!C94</f>
        <v>38436.426853252138</v>
      </c>
      <c r="D94" s="48">
        <f>'Exit Capacity'!D94</f>
        <v>39804.965944626791</v>
      </c>
      <c r="E94" s="48">
        <f>'Exit Capacity'!E94</f>
        <v>40486.115190062512</v>
      </c>
      <c r="F94" s="48">
        <f>'Exit Capacity'!F94</f>
        <v>41034.627433478512</v>
      </c>
      <c r="G94" s="60">
        <f>'Exit Capacity'!G94</f>
        <v>41603.611251635259</v>
      </c>
    </row>
    <row r="95" spans="1:7" s="5" customFormat="1" ht="15" customHeight="1" x14ac:dyDescent="0.45">
      <c r="A95" s="42" t="str">
        <f>'Exit Capacity'!A95</f>
        <v>7A</v>
      </c>
      <c r="B95" s="4" t="str">
        <f>'Exit Capacity'!B95</f>
        <v>Salida Nacional / National exit</v>
      </c>
      <c r="C95" s="48">
        <f>'Exit Capacity'!C95</f>
        <v>442.59416065611094</v>
      </c>
      <c r="D95" s="48">
        <f>'Exit Capacity'!D95</f>
        <v>469.1726033672436</v>
      </c>
      <c r="E95" s="48">
        <f>'Exit Capacity'!E95</f>
        <v>484.13505074310888</v>
      </c>
      <c r="F95" s="48">
        <f>'Exit Capacity'!F95</f>
        <v>498.42100627218281</v>
      </c>
      <c r="G95" s="60">
        <f>'Exit Capacity'!G95</f>
        <v>512.2424518657416</v>
      </c>
    </row>
    <row r="96" spans="1:7" s="5" customFormat="1" ht="15" customHeight="1" x14ac:dyDescent="0.45">
      <c r="A96" s="42" t="str">
        <f>'Exit Capacity'!A96</f>
        <v>7B</v>
      </c>
      <c r="B96" s="4" t="str">
        <f>'Exit Capacity'!B96</f>
        <v>Salida Nacional / National exit</v>
      </c>
      <c r="C96" s="48">
        <f>'Exit Capacity'!C96</f>
        <v>350.37731601345149</v>
      </c>
      <c r="D96" s="48">
        <f>'Exit Capacity'!D96</f>
        <v>371.41799898843459</v>
      </c>
      <c r="E96" s="48">
        <f>'Exit Capacity'!E96</f>
        <v>383.26294096592608</v>
      </c>
      <c r="F96" s="48">
        <f>'Exit Capacity'!F96</f>
        <v>394.57234176675053</v>
      </c>
      <c r="G96" s="60">
        <f>'Exit Capacity'!G96</f>
        <v>405.51401574482134</v>
      </c>
    </row>
    <row r="97" spans="1:7" s="5" customFormat="1" ht="15" customHeight="1" x14ac:dyDescent="0.45">
      <c r="A97" s="42" t="str">
        <f>'Exit Capacity'!A97</f>
        <v>9E.C.</v>
      </c>
      <c r="B97" s="4" t="str">
        <f>'Exit Capacity'!B97</f>
        <v>Salida Nacional / National exit</v>
      </c>
      <c r="C97" s="48">
        <f>'Exit Capacity'!C97</f>
        <v>1844.4629344663806</v>
      </c>
      <c r="D97" s="48">
        <f>'Exit Capacity'!D97</f>
        <v>1952.5330438400574</v>
      </c>
      <c r="E97" s="48">
        <f>'Exit Capacity'!E97</f>
        <v>2008.8519653777175</v>
      </c>
      <c r="F97" s="48">
        <f>'Exit Capacity'!F97</f>
        <v>2061.7446013036179</v>
      </c>
      <c r="G97" s="60">
        <f>'Exit Capacity'!G97</f>
        <v>2112.7770287626054</v>
      </c>
    </row>
    <row r="98" spans="1:7" s="5" customFormat="1" ht="15" customHeight="1" x14ac:dyDescent="0.45">
      <c r="A98" s="42" t="str">
        <f>'Exit Capacity'!A98</f>
        <v>A10</v>
      </c>
      <c r="B98" s="4" t="str">
        <f>'Exit Capacity'!B98</f>
        <v>Salida Nacional / National exit</v>
      </c>
      <c r="C98" s="48">
        <f>'Exit Capacity'!C98</f>
        <v>28795.586941663583</v>
      </c>
      <c r="D98" s="48">
        <f>'Exit Capacity'!D98</f>
        <v>29534.555759333387</v>
      </c>
      <c r="E98" s="48">
        <f>'Exit Capacity'!E98</f>
        <v>29904.01295036414</v>
      </c>
      <c r="F98" s="48">
        <f>'Exit Capacity'!F98</f>
        <v>30137.531875355511</v>
      </c>
      <c r="G98" s="60">
        <f>'Exit Capacity'!G98</f>
        <v>30385.511574722404</v>
      </c>
    </row>
    <row r="99" spans="1:7" s="5" customFormat="1" ht="15" customHeight="1" x14ac:dyDescent="0.45">
      <c r="A99" s="42" t="str">
        <f>'Exit Capacity'!A99</f>
        <v>A3</v>
      </c>
      <c r="B99" s="4" t="str">
        <f>'Exit Capacity'!B99</f>
        <v>Salida Nacional / National exit</v>
      </c>
      <c r="C99" s="48">
        <f>'Exit Capacity'!C99</f>
        <v>8949.5013031011149</v>
      </c>
      <c r="D99" s="48">
        <f>'Exit Capacity'!D99</f>
        <v>9226.5517258866585</v>
      </c>
      <c r="E99" s="48">
        <f>'Exit Capacity'!E99</f>
        <v>9394.2151895896423</v>
      </c>
      <c r="F99" s="48">
        <f>'Exit Capacity'!F99</f>
        <v>9524.1955556845405</v>
      </c>
      <c r="G99" s="60">
        <f>'Exit Capacity'!G99</f>
        <v>9654.8069866912701</v>
      </c>
    </row>
    <row r="100" spans="1:7" s="5" customFormat="1" ht="15" customHeight="1" x14ac:dyDescent="0.45">
      <c r="A100" s="42" t="str">
        <f>'Exit Capacity'!A100</f>
        <v>A36L</v>
      </c>
      <c r="B100" s="4" t="str">
        <f>'Exit Capacity'!B100</f>
        <v>Salida Nacional / National exit</v>
      </c>
      <c r="C100" s="48">
        <f>'Exit Capacity'!C100</f>
        <v>133699.79464521387</v>
      </c>
      <c r="D100" s="48">
        <f>'Exit Capacity'!D100</f>
        <v>136638.44043214698</v>
      </c>
      <c r="E100" s="48">
        <f>'Exit Capacity'!E100</f>
        <v>138180.38049600797</v>
      </c>
      <c r="F100" s="48">
        <f>'Exit Capacity'!F100</f>
        <v>139282.87825993629</v>
      </c>
      <c r="G100" s="60">
        <f>'Exit Capacity'!G100</f>
        <v>140626.57530370494</v>
      </c>
    </row>
    <row r="101" spans="1:7" s="5" customFormat="1" ht="15" customHeight="1" x14ac:dyDescent="0.45">
      <c r="A101" s="42" t="str">
        <f>'Exit Capacity'!A101</f>
        <v>A5A</v>
      </c>
      <c r="B101" s="4" t="str">
        <f>'Exit Capacity'!B101</f>
        <v>Salida Nacional / National exit</v>
      </c>
      <c r="C101" s="48">
        <f>'Exit Capacity'!C101</f>
        <v>119.65900371811298</v>
      </c>
      <c r="D101" s="48">
        <f>'Exit Capacity'!D101</f>
        <v>122.72976149361025</v>
      </c>
      <c r="E101" s="48">
        <f>'Exit Capacity'!E101</f>
        <v>124.26502727877357</v>
      </c>
      <c r="F101" s="48">
        <f>'Exit Capacity'!F101</f>
        <v>125.23540659315952</v>
      </c>
      <c r="G101" s="60">
        <f>'Exit Capacity'!G101</f>
        <v>126.26587712424032</v>
      </c>
    </row>
    <row r="102" spans="1:7" s="5" customFormat="1" ht="15" customHeight="1" x14ac:dyDescent="0.45">
      <c r="A102" s="42" t="str">
        <f>'Exit Capacity'!A102</f>
        <v>A6</v>
      </c>
      <c r="B102" s="4" t="str">
        <f>'Exit Capacity'!B102</f>
        <v>Salida Nacional / National exit</v>
      </c>
      <c r="C102" s="48">
        <f>'Exit Capacity'!C102</f>
        <v>795.08855321467286</v>
      </c>
      <c r="D102" s="48">
        <f>'Exit Capacity'!D102</f>
        <v>815.49257030597721</v>
      </c>
      <c r="E102" s="48">
        <f>'Exit Capacity'!E102</f>
        <v>825.69382732798204</v>
      </c>
      <c r="F102" s="48">
        <f>'Exit Capacity'!F102</f>
        <v>832.14162867322898</v>
      </c>
      <c r="G102" s="60">
        <f>'Exit Capacity'!G102</f>
        <v>838.98871329059284</v>
      </c>
    </row>
    <row r="103" spans="1:7" s="5" customFormat="1" ht="15" customHeight="1" x14ac:dyDescent="0.45">
      <c r="A103" s="42" t="str">
        <f>'Exit Capacity'!A103</f>
        <v>A7</v>
      </c>
      <c r="B103" s="4" t="str">
        <f>'Exit Capacity'!B103</f>
        <v>Salida Nacional / National exit</v>
      </c>
      <c r="C103" s="48">
        <f>'Exit Capacity'!C103</f>
        <v>132.75624362331553</v>
      </c>
      <c r="D103" s="48">
        <f>'Exit Capacity'!D103</f>
        <v>136.16311025837842</v>
      </c>
      <c r="E103" s="48">
        <f>'Exit Capacity'!E103</f>
        <v>137.86641809371545</v>
      </c>
      <c r="F103" s="48">
        <f>'Exit Capacity'!F103</f>
        <v>138.94300998120201</v>
      </c>
      <c r="G103" s="60">
        <f>'Exit Capacity'!G103</f>
        <v>140.08627035125392</v>
      </c>
    </row>
    <row r="104" spans="1:7" s="5" customFormat="1" ht="15" customHeight="1" x14ac:dyDescent="0.45">
      <c r="A104" s="42" t="str">
        <f>'Exit Capacity'!A104</f>
        <v>A8</v>
      </c>
      <c r="B104" s="4" t="str">
        <f>'Exit Capacity'!B104</f>
        <v>Salida Nacional / National exit</v>
      </c>
      <c r="C104" s="48">
        <f>'Exit Capacity'!C104</f>
        <v>73.93527141409136</v>
      </c>
      <c r="D104" s="48">
        <f>'Exit Capacity'!D104</f>
        <v>75.832640625965837</v>
      </c>
      <c r="E104" s="48">
        <f>'Exit Capacity'!E104</f>
        <v>76.781255347731545</v>
      </c>
      <c r="F104" s="48">
        <f>'Exit Capacity'!F104</f>
        <v>77.380836288190977</v>
      </c>
      <c r="G104" s="60">
        <f>'Exit Capacity'!G104</f>
        <v>78.01754657352113</v>
      </c>
    </row>
    <row r="105" spans="1:7" s="5" customFormat="1" ht="15" customHeight="1" x14ac:dyDescent="0.45">
      <c r="A105" s="42" t="str">
        <f>'Exit Capacity'!A105</f>
        <v>A9</v>
      </c>
      <c r="B105" s="4" t="str">
        <f>'Exit Capacity'!B105</f>
        <v>Salida Nacional / National exit</v>
      </c>
      <c r="C105" s="48">
        <f>'Exit Capacity'!C105</f>
        <v>362.55462432791387</v>
      </c>
      <c r="D105" s="48">
        <f>'Exit Capacity'!D105</f>
        <v>371.85870840937702</v>
      </c>
      <c r="E105" s="48">
        <f>'Exit Capacity'!E105</f>
        <v>376.51040776076593</v>
      </c>
      <c r="F105" s="48">
        <f>'Exit Capacity'!F105</f>
        <v>379.45055849619712</v>
      </c>
      <c r="G105" s="60">
        <f>'Exit Capacity'!G105</f>
        <v>382.57277951315541</v>
      </c>
    </row>
    <row r="106" spans="1:7" s="5" customFormat="1" ht="15" customHeight="1" x14ac:dyDescent="0.45">
      <c r="A106" s="42" t="str">
        <f>'Exit Capacity'!A106</f>
        <v>A9A</v>
      </c>
      <c r="B106" s="4" t="str">
        <f>'Exit Capacity'!B106</f>
        <v>Salida Nacional / National exit</v>
      </c>
      <c r="C106" s="48">
        <f>'Exit Capacity'!C106</f>
        <v>783.32485497437779</v>
      </c>
      <c r="D106" s="48">
        <f>'Exit Capacity'!D106</f>
        <v>803.42698531485235</v>
      </c>
      <c r="E106" s="48">
        <f>'Exit Capacity'!E106</f>
        <v>813.47731008057781</v>
      </c>
      <c r="F106" s="48">
        <f>'Exit Capacity'!F106</f>
        <v>819.82971326038501</v>
      </c>
      <c r="G106" s="60">
        <f>'Exit Capacity'!G106</f>
        <v>826.57549213395635</v>
      </c>
    </row>
    <row r="107" spans="1:7" s="5" customFormat="1" ht="15" customHeight="1" x14ac:dyDescent="0.45">
      <c r="A107" s="42" t="str">
        <f>'Exit Capacity'!A107</f>
        <v>A9B</v>
      </c>
      <c r="B107" s="4" t="str">
        <f>'Exit Capacity'!B107</f>
        <v>Salida Nacional / National exit</v>
      </c>
      <c r="C107" s="48">
        <f>'Exit Capacity'!C107</f>
        <v>436.55068043184758</v>
      </c>
      <c r="D107" s="48">
        <f>'Exit Capacity'!D107</f>
        <v>447.75369361665321</v>
      </c>
      <c r="E107" s="48">
        <f>'Exit Capacity'!E107</f>
        <v>453.35478757808767</v>
      </c>
      <c r="F107" s="48">
        <f>'Exit Capacity'!F107</f>
        <v>456.89501218976926</v>
      </c>
      <c r="G107" s="60">
        <f>'Exit Capacity'!G107</f>
        <v>460.65446695314029</v>
      </c>
    </row>
    <row r="108" spans="1:7" s="5" customFormat="1" ht="15" customHeight="1" x14ac:dyDescent="0.45">
      <c r="A108" s="42" t="str">
        <f>'Exit Capacity'!A108</f>
        <v>B02</v>
      </c>
      <c r="B108" s="4" t="str">
        <f>'Exit Capacity'!B108</f>
        <v>Salida Nacional / National exit</v>
      </c>
      <c r="C108" s="48">
        <f>'Exit Capacity'!C108</f>
        <v>2780.0695578596005</v>
      </c>
      <c r="D108" s="48">
        <f>'Exit Capacity'!D108</f>
        <v>2842.1643737995678</v>
      </c>
      <c r="E108" s="48">
        <f>'Exit Capacity'!E108</f>
        <v>2867.8042485636702</v>
      </c>
      <c r="F108" s="48">
        <f>'Exit Capacity'!F108</f>
        <v>2875.753222893587</v>
      </c>
      <c r="G108" s="60">
        <f>'Exit Capacity'!G108</f>
        <v>2881.7477444654037</v>
      </c>
    </row>
    <row r="109" spans="1:7" s="5" customFormat="1" ht="15" customHeight="1" x14ac:dyDescent="0.45">
      <c r="A109" s="42" t="str">
        <f>'Exit Capacity'!A109</f>
        <v>B04</v>
      </c>
      <c r="B109" s="4" t="str">
        <f>'Exit Capacity'!B109</f>
        <v>Salida Nacional / National exit</v>
      </c>
      <c r="C109" s="48">
        <f>'Exit Capacity'!C109</f>
        <v>9032.3874133749978</v>
      </c>
      <c r="D109" s="48">
        <f>'Exit Capacity'!D109</f>
        <v>9604.2961388241201</v>
      </c>
      <c r="E109" s="48">
        <f>'Exit Capacity'!E109</f>
        <v>9924.3758066576938</v>
      </c>
      <c r="F109" s="48">
        <f>'Exit Capacity'!F109</f>
        <v>10232.533553755486</v>
      </c>
      <c r="G109" s="60">
        <f>'Exit Capacity'!G109</f>
        <v>10529.192006826632</v>
      </c>
    </row>
    <row r="110" spans="1:7" s="5" customFormat="1" ht="15" customHeight="1" x14ac:dyDescent="0.45">
      <c r="A110" s="42" t="str">
        <f>'Exit Capacity'!A110</f>
        <v>B05</v>
      </c>
      <c r="B110" s="4" t="str">
        <f>'Exit Capacity'!B110</f>
        <v>Salida Nacional / National exit</v>
      </c>
      <c r="C110" s="48">
        <f>'Exit Capacity'!C110</f>
        <v>0</v>
      </c>
      <c r="D110" s="48">
        <f>'Exit Capacity'!D110</f>
        <v>0</v>
      </c>
      <c r="E110" s="48">
        <f>'Exit Capacity'!E110</f>
        <v>0</v>
      </c>
      <c r="F110" s="48">
        <f>'Exit Capacity'!F110</f>
        <v>0</v>
      </c>
      <c r="G110" s="60">
        <f>'Exit Capacity'!G110</f>
        <v>0</v>
      </c>
    </row>
    <row r="111" spans="1:7" s="5" customFormat="1" ht="15" customHeight="1" x14ac:dyDescent="0.45">
      <c r="A111" s="42" t="str">
        <f>'Exit Capacity'!A111</f>
        <v>B07</v>
      </c>
      <c r="B111" s="4" t="str">
        <f>'Exit Capacity'!B111</f>
        <v>Salida Nacional / National exit</v>
      </c>
      <c r="C111" s="48">
        <f>'Exit Capacity'!C111</f>
        <v>2603.0678860924659</v>
      </c>
      <c r="D111" s="48">
        <f>'Exit Capacity'!D111</f>
        <v>2733.9057869762605</v>
      </c>
      <c r="E111" s="48">
        <f>'Exit Capacity'!E111</f>
        <v>2809.183080806225</v>
      </c>
      <c r="F111" s="48">
        <f>'Exit Capacity'!F111</f>
        <v>2878.8527325786008</v>
      </c>
      <c r="G111" s="60">
        <f>'Exit Capacity'!G111</f>
        <v>2947.5329123275519</v>
      </c>
    </row>
    <row r="112" spans="1:7" s="5" customFormat="1" ht="15" customHeight="1" x14ac:dyDescent="0.45">
      <c r="A112" s="42" t="str">
        <f>'Exit Capacity'!A112</f>
        <v>B08</v>
      </c>
      <c r="B112" s="4" t="str">
        <f>'Exit Capacity'!B112</f>
        <v>Salida Nacional / National exit</v>
      </c>
      <c r="C112" s="48">
        <f>'Exit Capacity'!C112</f>
        <v>386.45974999871288</v>
      </c>
      <c r="D112" s="48">
        <f>'Exit Capacity'!D112</f>
        <v>405.42720317100816</v>
      </c>
      <c r="E112" s="48">
        <f>'Exit Capacity'!E112</f>
        <v>416.37484394286167</v>
      </c>
      <c r="F112" s="48">
        <f>'Exit Capacity'!F112</f>
        <v>426.46073053327444</v>
      </c>
      <c r="G112" s="60">
        <f>'Exit Capacity'!G112</f>
        <v>436.4309801904443</v>
      </c>
    </row>
    <row r="113" spans="1:7" s="5" customFormat="1" ht="15" customHeight="1" x14ac:dyDescent="0.45">
      <c r="A113" s="42" t="str">
        <f>'Exit Capacity'!A113</f>
        <v>B10</v>
      </c>
      <c r="B113" s="4" t="str">
        <f>'Exit Capacity'!B113</f>
        <v>Salida Nacional / National exit</v>
      </c>
      <c r="C113" s="48">
        <f>'Exit Capacity'!C113</f>
        <v>8334.0188121876963</v>
      </c>
      <c r="D113" s="48">
        <f>'Exit Capacity'!D113</f>
        <v>8645.3042422862745</v>
      </c>
      <c r="E113" s="48">
        <f>'Exit Capacity'!E113</f>
        <v>8826.0397571591475</v>
      </c>
      <c r="F113" s="48">
        <f>'Exit Capacity'!F113</f>
        <v>8972.0632929504245</v>
      </c>
      <c r="G113" s="60">
        <f>'Exit Capacity'!G113</f>
        <v>9111.8284945104042</v>
      </c>
    </row>
    <row r="114" spans="1:7" s="5" customFormat="1" ht="15" customHeight="1" x14ac:dyDescent="0.45">
      <c r="A114" s="42" t="str">
        <f>'Exit Capacity'!A114</f>
        <v>B14</v>
      </c>
      <c r="B114" s="4" t="str">
        <f>'Exit Capacity'!B114</f>
        <v>Salida Nacional / National exit</v>
      </c>
      <c r="C114" s="48">
        <f>'Exit Capacity'!C114</f>
        <v>4931.1982150975127</v>
      </c>
      <c r="D114" s="48">
        <f>'Exit Capacity'!D114</f>
        <v>5122.8516045803408</v>
      </c>
      <c r="E114" s="48">
        <f>'Exit Capacity'!E114</f>
        <v>5237.3922377093159</v>
      </c>
      <c r="F114" s="48">
        <f>'Exit Capacity'!F114</f>
        <v>5337.7168398109498</v>
      </c>
      <c r="G114" s="60">
        <f>'Exit Capacity'!G114</f>
        <v>5440.0105214882642</v>
      </c>
    </row>
    <row r="115" spans="1:7" s="5" customFormat="1" ht="15" customHeight="1" x14ac:dyDescent="0.45">
      <c r="A115" s="42" t="str">
        <f>'Exit Capacity'!A115</f>
        <v>B18</v>
      </c>
      <c r="B115" s="4" t="str">
        <f>'Exit Capacity'!B115</f>
        <v>Salida Nacional / National exit</v>
      </c>
      <c r="C115" s="48">
        <f>'Exit Capacity'!C115</f>
        <v>8050.8776461498956</v>
      </c>
      <c r="D115" s="48">
        <f>'Exit Capacity'!D115</f>
        <v>8173.0226284899509</v>
      </c>
      <c r="E115" s="48">
        <f>'Exit Capacity'!E115</f>
        <v>8264.2303803513496</v>
      </c>
      <c r="F115" s="48">
        <f>'Exit Capacity'!F115</f>
        <v>8319.2053775432851</v>
      </c>
      <c r="G115" s="60">
        <f>'Exit Capacity'!G115</f>
        <v>8389.5642734995945</v>
      </c>
    </row>
    <row r="116" spans="1:7" s="5" customFormat="1" ht="15" customHeight="1" x14ac:dyDescent="0.45">
      <c r="A116" s="42" t="str">
        <f>'Exit Capacity'!A116</f>
        <v>B19</v>
      </c>
      <c r="B116" s="4" t="str">
        <f>'Exit Capacity'!B116</f>
        <v>Salida Nacional / National exit</v>
      </c>
      <c r="C116" s="48">
        <f>'Exit Capacity'!C116</f>
        <v>124628.68312755748</v>
      </c>
      <c r="D116" s="48">
        <f>'Exit Capacity'!D116</f>
        <v>126519.50409997156</v>
      </c>
      <c r="E116" s="48">
        <f>'Exit Capacity'!E116</f>
        <v>127931.4125284827</v>
      </c>
      <c r="F116" s="48">
        <f>'Exit Capacity'!F116</f>
        <v>128782.43297694878</v>
      </c>
      <c r="G116" s="60">
        <f>'Exit Capacity'!G116</f>
        <v>129871.59827478896</v>
      </c>
    </row>
    <row r="117" spans="1:7" s="5" customFormat="1" ht="15" customHeight="1" x14ac:dyDescent="0.45">
      <c r="A117" s="42" t="str">
        <f>'Exit Capacity'!A117</f>
        <v>B20</v>
      </c>
      <c r="B117" s="4" t="str">
        <f>'Exit Capacity'!B117</f>
        <v>Salida Nacional / National exit</v>
      </c>
      <c r="C117" s="48">
        <f>'Exit Capacity'!C117</f>
        <v>19679.220736533047</v>
      </c>
      <c r="D117" s="48">
        <f>'Exit Capacity'!D117</f>
        <v>20035.090675637101</v>
      </c>
      <c r="E117" s="48">
        <f>'Exit Capacity'!E117</f>
        <v>20286.725599463014</v>
      </c>
      <c r="F117" s="48">
        <f>'Exit Capacity'!F117</f>
        <v>20453.575681836061</v>
      </c>
      <c r="G117" s="60">
        <f>'Exit Capacity'!G117</f>
        <v>20654.23505529626</v>
      </c>
    </row>
    <row r="118" spans="1:7" s="5" customFormat="1" ht="15" customHeight="1" x14ac:dyDescent="0.45">
      <c r="A118" s="42" t="str">
        <f>'Exit Capacity'!A118</f>
        <v>B21</v>
      </c>
      <c r="B118" s="4" t="str">
        <f>'Exit Capacity'!B118</f>
        <v>Salida Nacional / National exit</v>
      </c>
      <c r="C118" s="48">
        <f>'Exit Capacity'!C118</f>
        <v>13.657505603890183</v>
      </c>
      <c r="D118" s="48">
        <f>'Exit Capacity'!D118</f>
        <v>14.549562807432924</v>
      </c>
      <c r="E118" s="48">
        <f>'Exit Capacity'!E118</f>
        <v>15.047174322670411</v>
      </c>
      <c r="F118" s="48">
        <f>'Exit Capacity'!F118</f>
        <v>15.528507488307531</v>
      </c>
      <c r="G118" s="60">
        <f>'Exit Capacity'!G118</f>
        <v>15.990589679706718</v>
      </c>
    </row>
    <row r="119" spans="1:7" s="5" customFormat="1" ht="15" customHeight="1" x14ac:dyDescent="0.45">
      <c r="A119" s="42" t="str">
        <f>'Exit Capacity'!A119</f>
        <v>B22</v>
      </c>
      <c r="B119" s="4" t="str">
        <f>'Exit Capacity'!B119</f>
        <v>Salida Nacional / National exit</v>
      </c>
      <c r="C119" s="48">
        <f>'Exit Capacity'!C119</f>
        <v>1759.9001007540026</v>
      </c>
      <c r="D119" s="48">
        <f>'Exit Capacity'!D119</f>
        <v>1786.6006638695856</v>
      </c>
      <c r="E119" s="48">
        <f>'Exit Capacity'!E119</f>
        <v>1806.5384319919444</v>
      </c>
      <c r="F119" s="48">
        <f>'Exit Capacity'!F119</f>
        <v>1818.5558178409649</v>
      </c>
      <c r="G119" s="60">
        <f>'Exit Capacity'!G119</f>
        <v>1833.9360823940683</v>
      </c>
    </row>
    <row r="120" spans="1:7" s="5" customFormat="1" ht="15" customHeight="1" x14ac:dyDescent="0.45">
      <c r="A120" s="42" t="str">
        <f>'Exit Capacity'!A120</f>
        <v>C1.01</v>
      </c>
      <c r="B120" s="4" t="str">
        <f>'Exit Capacity'!B120</f>
        <v>Salida Nacional / National exit</v>
      </c>
      <c r="C120" s="48">
        <f>'Exit Capacity'!C120</f>
        <v>4934.4371620463826</v>
      </c>
      <c r="D120" s="48">
        <f>'Exit Capacity'!D120</f>
        <v>4986.3454651286847</v>
      </c>
      <c r="E120" s="48">
        <f>'Exit Capacity'!E120</f>
        <v>4984.2474766964533</v>
      </c>
      <c r="F120" s="48">
        <f>'Exit Capacity'!F120</f>
        <v>4986.4960938810082</v>
      </c>
      <c r="G120" s="60">
        <f>'Exit Capacity'!G120</f>
        <v>5007.7377885789801</v>
      </c>
    </row>
    <row r="121" spans="1:7" s="5" customFormat="1" ht="15" customHeight="1" x14ac:dyDescent="0.45">
      <c r="A121" s="42" t="str">
        <f>'Exit Capacity'!A121</f>
        <v>C2X.01</v>
      </c>
      <c r="B121" s="4" t="str">
        <f>'Exit Capacity'!B121</f>
        <v>Salida Nacional / National exit</v>
      </c>
      <c r="C121" s="48">
        <f>'Exit Capacity'!C121</f>
        <v>690.67992005560848</v>
      </c>
      <c r="D121" s="48">
        <f>'Exit Capacity'!D121</f>
        <v>720.11216981828318</v>
      </c>
      <c r="E121" s="48">
        <f>'Exit Capacity'!E121</f>
        <v>737.44765770676747</v>
      </c>
      <c r="F121" s="48">
        <f>'Exit Capacity'!F121</f>
        <v>752.95749121988661</v>
      </c>
      <c r="G121" s="60">
        <f>'Exit Capacity'!G121</f>
        <v>768.56609359141476</v>
      </c>
    </row>
    <row r="122" spans="1:7" s="5" customFormat="1" ht="15" customHeight="1" x14ac:dyDescent="0.45">
      <c r="A122" s="42" t="str">
        <f>'Exit Capacity'!A122</f>
        <v>CC.BE</v>
      </c>
      <c r="B122" s="4" t="str">
        <f>'Exit Capacity'!B122</f>
        <v>Salida Nacional / National exit</v>
      </c>
      <c r="C122" s="48">
        <f>'Exit Capacity'!C122</f>
        <v>13849.567298867692</v>
      </c>
      <c r="D122" s="48">
        <f>'Exit Capacity'!D122</f>
        <v>12056.526933485788</v>
      </c>
      <c r="E122" s="48">
        <f>'Exit Capacity'!E122</f>
        <v>10209.503888249135</v>
      </c>
      <c r="F122" s="48">
        <f>'Exit Capacity'!F122</f>
        <v>8850.5865782524415</v>
      </c>
      <c r="G122" s="60">
        <f>'Exit Capacity'!G122</f>
        <v>7889.631769538777</v>
      </c>
    </row>
    <row r="123" spans="1:7" s="5" customFormat="1" ht="15" customHeight="1" x14ac:dyDescent="0.45">
      <c r="A123" s="42" t="str">
        <f>'Exit Capacity'!A123</f>
        <v>CC.CT.E</v>
      </c>
      <c r="B123" s="4" t="str">
        <f>'Exit Capacity'!B123</f>
        <v>Salida Nacional / National exit</v>
      </c>
      <c r="C123" s="48">
        <f>'Exit Capacity'!C123</f>
        <v>13403.998526719577</v>
      </c>
      <c r="D123" s="48">
        <f>'Exit Capacity'!D123</f>
        <v>11668.643919800359</v>
      </c>
      <c r="E123" s="48">
        <f>'Exit Capacity'!E123</f>
        <v>9881.0433657243248</v>
      </c>
      <c r="F123" s="48">
        <f>'Exit Capacity'!F123</f>
        <v>8565.8451917988041</v>
      </c>
      <c r="G123" s="60">
        <f>'Exit Capacity'!G123</f>
        <v>7635.8062553985937</v>
      </c>
    </row>
    <row r="124" spans="1:7" s="5" customFormat="1" ht="15" customHeight="1" x14ac:dyDescent="0.45">
      <c r="A124" s="42" t="str">
        <f>'Exit Capacity'!A124</f>
        <v>CC.IB.E</v>
      </c>
      <c r="B124" s="4" t="str">
        <f>'Exit Capacity'!B124</f>
        <v>Salida Nacional / National exit</v>
      </c>
      <c r="C124" s="48">
        <f>'Exit Capacity'!C124</f>
        <v>5810.7044344119686</v>
      </c>
      <c r="D124" s="48">
        <f>'Exit Capacity'!D124</f>
        <v>5058.4190108048278</v>
      </c>
      <c r="E124" s="48">
        <f>'Exit Capacity'!E124</f>
        <v>4283.484692077398</v>
      </c>
      <c r="F124" s="48">
        <f>'Exit Capacity'!F124</f>
        <v>3713.3393100016315</v>
      </c>
      <c r="G124" s="60">
        <f>'Exit Capacity'!G124</f>
        <v>3310.1624996533028</v>
      </c>
    </row>
    <row r="125" spans="1:7" s="5" customFormat="1" ht="15" customHeight="1" x14ac:dyDescent="0.45">
      <c r="A125" s="42" t="str">
        <f>'Exit Capacity'!A125</f>
        <v>CC.SG.UF</v>
      </c>
      <c r="B125" s="4" t="str">
        <f>'Exit Capacity'!B125</f>
        <v>Salida Nacional / National exit</v>
      </c>
      <c r="C125" s="48">
        <f>'Exit Capacity'!C125</f>
        <v>10896.50035756067</v>
      </c>
      <c r="D125" s="48">
        <f>'Exit Capacity'!D125</f>
        <v>9485.7801118745811</v>
      </c>
      <c r="E125" s="48">
        <f>'Exit Capacity'!E125</f>
        <v>8032.5876157819821</v>
      </c>
      <c r="F125" s="48">
        <f>'Exit Capacity'!F125</f>
        <v>6963.424757857536</v>
      </c>
      <c r="G125" s="60">
        <f>'Exit Capacity'!G125</f>
        <v>6207.3690493442318</v>
      </c>
    </row>
    <row r="126" spans="1:7" s="5" customFormat="1" ht="15" customHeight="1" x14ac:dyDescent="0.45">
      <c r="A126" s="42" t="str">
        <f>'Exit Capacity'!A126</f>
        <v>D03A</v>
      </c>
      <c r="B126" s="4" t="str">
        <f>'Exit Capacity'!B126</f>
        <v>Salida Nacional / National exit</v>
      </c>
      <c r="C126" s="48">
        <f>'Exit Capacity'!C126</f>
        <v>724.88387722202424</v>
      </c>
      <c r="D126" s="48">
        <f>'Exit Capacity'!D126</f>
        <v>771.31135407820341</v>
      </c>
      <c r="E126" s="48">
        <f>'Exit Capacity'!E126</f>
        <v>797.26352969457662</v>
      </c>
      <c r="F126" s="48">
        <f>'Exit Capacity'!F126</f>
        <v>822.29295235839936</v>
      </c>
      <c r="G126" s="60">
        <f>'Exit Capacity'!G126</f>
        <v>846.36347529929799</v>
      </c>
    </row>
    <row r="127" spans="1:7" s="5" customFormat="1" ht="15" customHeight="1" x14ac:dyDescent="0.45">
      <c r="A127" s="42" t="str">
        <f>'Exit Capacity'!A127</f>
        <v>D04</v>
      </c>
      <c r="B127" s="4" t="str">
        <f>'Exit Capacity'!B127</f>
        <v>Salida Nacional / National exit</v>
      </c>
      <c r="C127" s="48">
        <f>'Exit Capacity'!C127</f>
        <v>1830.9623096585231</v>
      </c>
      <c r="D127" s="48">
        <f>'Exit Capacity'!D127</f>
        <v>1923.5463594195007</v>
      </c>
      <c r="E127" s="48">
        <f>'Exit Capacity'!E127</f>
        <v>1976.7722282870864</v>
      </c>
      <c r="F127" s="48">
        <f>'Exit Capacity'!F127</f>
        <v>2026.089204819948</v>
      </c>
      <c r="G127" s="60">
        <f>'Exit Capacity'!G127</f>
        <v>2074.6722828553729</v>
      </c>
    </row>
    <row r="128" spans="1:7" s="5" customFormat="1" ht="15" customHeight="1" x14ac:dyDescent="0.45">
      <c r="A128" s="42" t="str">
        <f>'Exit Capacity'!A128</f>
        <v>D06</v>
      </c>
      <c r="B128" s="4" t="str">
        <f>'Exit Capacity'!B128</f>
        <v>Salida Nacional / National exit</v>
      </c>
      <c r="C128" s="48">
        <f>'Exit Capacity'!C128</f>
        <v>792.74900963617802</v>
      </c>
      <c r="D128" s="48">
        <f>'Exit Capacity'!D128</f>
        <v>812.35478134262667</v>
      </c>
      <c r="E128" s="48">
        <f>'Exit Capacity'!E128</f>
        <v>824.64627114834127</v>
      </c>
      <c r="F128" s="48">
        <f>'Exit Capacity'!F128</f>
        <v>833.13955326729433</v>
      </c>
      <c r="G128" s="60">
        <f>'Exit Capacity'!G128</f>
        <v>841.87318766612066</v>
      </c>
    </row>
    <row r="129" spans="1:7" s="5" customFormat="1" ht="15" customHeight="1" x14ac:dyDescent="0.45">
      <c r="A129" s="42" t="str">
        <f>'Exit Capacity'!A129</f>
        <v>D06A</v>
      </c>
      <c r="B129" s="4" t="str">
        <f>'Exit Capacity'!B129</f>
        <v>Salida Nacional / National exit</v>
      </c>
      <c r="C129" s="48">
        <f>'Exit Capacity'!C129</f>
        <v>77.441025502788108</v>
      </c>
      <c r="D129" s="48">
        <f>'Exit Capacity'!D129</f>
        <v>79.356248414788638</v>
      </c>
      <c r="E129" s="48">
        <f>'Exit Capacity'!E129</f>
        <v>80.556963349706621</v>
      </c>
      <c r="F129" s="48">
        <f>'Exit Capacity'!F129</f>
        <v>81.386643953758181</v>
      </c>
      <c r="G129" s="60">
        <f>'Exit Capacity'!G129</f>
        <v>82.239803776085722</v>
      </c>
    </row>
    <row r="130" spans="1:7" s="5" customFormat="1" ht="15" customHeight="1" x14ac:dyDescent="0.45">
      <c r="A130" s="42" t="str">
        <f>'Exit Capacity'!A130</f>
        <v>D07</v>
      </c>
      <c r="B130" s="4" t="str">
        <f>'Exit Capacity'!B130</f>
        <v>Salida Nacional / National exit</v>
      </c>
      <c r="C130" s="48">
        <f>'Exit Capacity'!C130</f>
        <v>25461.378881019602</v>
      </c>
      <c r="D130" s="48">
        <f>'Exit Capacity'!D130</f>
        <v>26032.036901913783</v>
      </c>
      <c r="E130" s="48">
        <f>'Exit Capacity'!E130</f>
        <v>26388.341853951832</v>
      </c>
      <c r="F130" s="48">
        <f>'Exit Capacity'!F130</f>
        <v>26605.304936471777</v>
      </c>
      <c r="G130" s="60">
        <f>'Exit Capacity'!G130</f>
        <v>26819.664028469771</v>
      </c>
    </row>
    <row r="131" spans="1:7" s="5" customFormat="1" ht="15" customHeight="1" x14ac:dyDescent="0.45">
      <c r="A131" s="42" t="str">
        <f>'Exit Capacity'!A131</f>
        <v>D07.14</v>
      </c>
      <c r="B131" s="4" t="str">
        <f>'Exit Capacity'!B131</f>
        <v>Salida Nacional / National exit</v>
      </c>
      <c r="C131" s="48">
        <f>'Exit Capacity'!C131</f>
        <v>1379.1600095814915</v>
      </c>
      <c r="D131" s="48">
        <f>'Exit Capacity'!D131</f>
        <v>1414.0000149149171</v>
      </c>
      <c r="E131" s="48">
        <f>'Exit Capacity'!E131</f>
        <v>1436.6667919026436</v>
      </c>
      <c r="F131" s="48">
        <f>'Exit Capacity'!F131</f>
        <v>1454.1582004666304</v>
      </c>
      <c r="G131" s="60">
        <f>'Exit Capacity'!G131</f>
        <v>1473.4833607658461</v>
      </c>
    </row>
    <row r="132" spans="1:7" s="5" customFormat="1" ht="15" customHeight="1" x14ac:dyDescent="0.45">
      <c r="A132" s="42" t="str">
        <f>'Exit Capacity'!A132</f>
        <v>D12A</v>
      </c>
      <c r="B132" s="4" t="str">
        <f>'Exit Capacity'!B132</f>
        <v>Salida Nacional / National exit</v>
      </c>
      <c r="C132" s="48">
        <f>'Exit Capacity'!C132</f>
        <v>284.48965961777338</v>
      </c>
      <c r="D132" s="48">
        <f>'Exit Capacity'!D132</f>
        <v>298.44492139333494</v>
      </c>
      <c r="E132" s="48">
        <f>'Exit Capacity'!E132</f>
        <v>306.50020767182923</v>
      </c>
      <c r="F132" s="48">
        <f>'Exit Capacity'!F132</f>
        <v>313.92064031507124</v>
      </c>
      <c r="G132" s="60">
        <f>'Exit Capacity'!G132</f>
        <v>321.25646032882855</v>
      </c>
    </row>
    <row r="133" spans="1:7" s="5" customFormat="1" ht="15" customHeight="1" x14ac:dyDescent="0.45">
      <c r="A133" s="42" t="str">
        <f>'Exit Capacity'!A133</f>
        <v>D13</v>
      </c>
      <c r="B133" s="4" t="str">
        <f>'Exit Capacity'!B133</f>
        <v>Salida Nacional / National exit</v>
      </c>
      <c r="C133" s="48">
        <f>'Exit Capacity'!C133</f>
        <v>216.51057975967001</v>
      </c>
      <c r="D133" s="48">
        <f>'Exit Capacity'!D133</f>
        <v>218.51626212413163</v>
      </c>
      <c r="E133" s="48">
        <f>'Exit Capacity'!E133</f>
        <v>220.34515259115767</v>
      </c>
      <c r="F133" s="48">
        <f>'Exit Capacity'!F133</f>
        <v>221.14014084717374</v>
      </c>
      <c r="G133" s="60">
        <f>'Exit Capacity'!G133</f>
        <v>222.45987720392515</v>
      </c>
    </row>
    <row r="134" spans="1:7" s="5" customFormat="1" ht="15" customHeight="1" x14ac:dyDescent="0.45">
      <c r="A134" s="42" t="str">
        <f>'Exit Capacity'!A134</f>
        <v>D13A</v>
      </c>
      <c r="B134" s="4" t="str">
        <f>'Exit Capacity'!B134</f>
        <v>Salida Nacional / National exit</v>
      </c>
      <c r="C134" s="48">
        <f>'Exit Capacity'!C134</f>
        <v>482.38224171322275</v>
      </c>
      <c r="D134" s="48">
        <f>'Exit Capacity'!D134</f>
        <v>511.49000279398894</v>
      </c>
      <c r="E134" s="48">
        <f>'Exit Capacity'!E134</f>
        <v>527.86743220645656</v>
      </c>
      <c r="F134" s="48">
        <f>'Exit Capacity'!F134</f>
        <v>543.51650398690435</v>
      </c>
      <c r="G134" s="60">
        <f>'Exit Capacity'!G134</f>
        <v>558.64973459978546</v>
      </c>
    </row>
    <row r="135" spans="1:7" s="5" customFormat="1" ht="15" customHeight="1" x14ac:dyDescent="0.45">
      <c r="A135" s="42" t="str">
        <f>'Exit Capacity'!A135</f>
        <v>D16</v>
      </c>
      <c r="B135" s="4" t="str">
        <f>'Exit Capacity'!B135</f>
        <v>Salida Nacional / National exit</v>
      </c>
      <c r="C135" s="48">
        <f>'Exit Capacity'!C135</f>
        <v>14322.297508849626</v>
      </c>
      <c r="D135" s="48">
        <f>'Exit Capacity'!D135</f>
        <v>13886.278887475622</v>
      </c>
      <c r="E135" s="48">
        <f>'Exit Capacity'!E135</f>
        <v>13307.905183385763</v>
      </c>
      <c r="F135" s="48">
        <f>'Exit Capacity'!F135</f>
        <v>12912.581326340611</v>
      </c>
      <c r="G135" s="60">
        <f>'Exit Capacity'!G135</f>
        <v>12688.053988187892</v>
      </c>
    </row>
    <row r="136" spans="1:7" s="5" customFormat="1" ht="15" customHeight="1" x14ac:dyDescent="0.45">
      <c r="A136" s="42" t="str">
        <f>'Exit Capacity'!A136</f>
        <v>E01</v>
      </c>
      <c r="B136" s="4" t="str">
        <f>'Exit Capacity'!B136</f>
        <v>Salida Nacional / National exit</v>
      </c>
      <c r="C136" s="48">
        <f>'Exit Capacity'!C136</f>
        <v>462.90562024368535</v>
      </c>
      <c r="D136" s="48">
        <f>'Exit Capacity'!D136</f>
        <v>493.14088465252291</v>
      </c>
      <c r="E136" s="48">
        <f>'Exit Capacity'!E136</f>
        <v>510.00686104544474</v>
      </c>
      <c r="F136" s="48">
        <f>'Exit Capacity'!F136</f>
        <v>526.32110129145576</v>
      </c>
      <c r="G136" s="60">
        <f>'Exit Capacity'!G136</f>
        <v>541.98285165912728</v>
      </c>
    </row>
    <row r="137" spans="1:7" s="5" customFormat="1" ht="15" customHeight="1" x14ac:dyDescent="0.45">
      <c r="A137" s="42" t="str">
        <f>'Exit Capacity'!A137</f>
        <v>E02</v>
      </c>
      <c r="B137" s="4" t="str">
        <f>'Exit Capacity'!B137</f>
        <v>Salida Nacional / National exit</v>
      </c>
      <c r="C137" s="48">
        <f>'Exit Capacity'!C137</f>
        <v>2964.599348952403</v>
      </c>
      <c r="D137" s="48">
        <f>'Exit Capacity'!D137</f>
        <v>3145.2366731992074</v>
      </c>
      <c r="E137" s="48">
        <f>'Exit Capacity'!E137</f>
        <v>3246.7612083104204</v>
      </c>
      <c r="F137" s="48">
        <f>'Exit Capacity'!F137</f>
        <v>3343.9212141181033</v>
      </c>
      <c r="G137" s="60">
        <f>'Exit Capacity'!G137</f>
        <v>3437.7914256888948</v>
      </c>
    </row>
    <row r="138" spans="1:7" s="5" customFormat="1" ht="15" customHeight="1" x14ac:dyDescent="0.45">
      <c r="A138" s="42" t="str">
        <f>'Exit Capacity'!A138</f>
        <v>E15</v>
      </c>
      <c r="B138" s="4" t="str">
        <f>'Exit Capacity'!B138</f>
        <v>Salida Nacional / National exit</v>
      </c>
      <c r="C138" s="48">
        <f>'Exit Capacity'!C138</f>
        <v>3949.5261059186914</v>
      </c>
      <c r="D138" s="48">
        <f>'Exit Capacity'!D138</f>
        <v>4205.2395378266974</v>
      </c>
      <c r="E138" s="48">
        <f>'Exit Capacity'!E138</f>
        <v>4348.0141214066007</v>
      </c>
      <c r="F138" s="48">
        <f>'Exit Capacity'!F138</f>
        <v>4485.936206218149</v>
      </c>
      <c r="G138" s="60">
        <f>'Exit Capacity'!G138</f>
        <v>4618.4444557655688</v>
      </c>
    </row>
    <row r="139" spans="1:7" s="5" customFormat="1" ht="15" customHeight="1" x14ac:dyDescent="0.45">
      <c r="A139" s="42" t="str">
        <f>'Exit Capacity'!A139</f>
        <v>EG01</v>
      </c>
      <c r="B139" s="4" t="str">
        <f>'Exit Capacity'!B139</f>
        <v>Salida Nacional / National exit</v>
      </c>
      <c r="C139" s="48">
        <f>'Exit Capacity'!C139</f>
        <v>8806.1725963120716</v>
      </c>
      <c r="D139" s="48">
        <f>'Exit Capacity'!D139</f>
        <v>9332.9276729176381</v>
      </c>
      <c r="E139" s="48">
        <f>'Exit Capacity'!E139</f>
        <v>9629.5983397504097</v>
      </c>
      <c r="F139" s="48">
        <f>'Exit Capacity'!F139</f>
        <v>9912.6767810265337</v>
      </c>
      <c r="G139" s="60">
        <f>'Exit Capacity'!G139</f>
        <v>10186.654473700997</v>
      </c>
    </row>
    <row r="140" spans="1:7" s="5" customFormat="1" ht="15" customHeight="1" x14ac:dyDescent="0.45">
      <c r="A140" s="42" t="str">
        <f>'Exit Capacity'!A140</f>
        <v>F00</v>
      </c>
      <c r="B140" s="4" t="str">
        <f>'Exit Capacity'!B140</f>
        <v>Salida Nacional / National exit</v>
      </c>
      <c r="C140" s="48">
        <f>'Exit Capacity'!C140</f>
        <v>3971.399699633535</v>
      </c>
      <c r="D140" s="48">
        <f>'Exit Capacity'!D140</f>
        <v>3806.6572159064558</v>
      </c>
      <c r="E140" s="48">
        <f>'Exit Capacity'!E140</f>
        <v>3598.6970275398071</v>
      </c>
      <c r="F140" s="48">
        <f>'Exit Capacity'!F140</f>
        <v>3450.6634583078794</v>
      </c>
      <c r="G140" s="60">
        <f>'Exit Capacity'!G140</f>
        <v>3356.0573080413469</v>
      </c>
    </row>
    <row r="141" spans="1:7" s="5" customFormat="1" ht="15" customHeight="1" x14ac:dyDescent="0.45">
      <c r="A141" s="42" t="str">
        <f>'Exit Capacity'!A141</f>
        <v>F02</v>
      </c>
      <c r="B141" s="4" t="str">
        <f>'Exit Capacity'!B141</f>
        <v>Salida Nacional / National exit</v>
      </c>
      <c r="C141" s="48">
        <f>'Exit Capacity'!C141</f>
        <v>38914.003165519658</v>
      </c>
      <c r="D141" s="48">
        <f>'Exit Capacity'!D141</f>
        <v>39442.633261526244</v>
      </c>
      <c r="E141" s="48">
        <f>'Exit Capacity'!E141</f>
        <v>39781.752791963008</v>
      </c>
      <c r="F141" s="48">
        <f>'Exit Capacity'!F141</f>
        <v>39834.754274648491</v>
      </c>
      <c r="G141" s="60">
        <f>'Exit Capacity'!G141</f>
        <v>39853.123201126524</v>
      </c>
    </row>
    <row r="142" spans="1:7" s="5" customFormat="1" ht="15" customHeight="1" x14ac:dyDescent="0.45">
      <c r="A142" s="42" t="str">
        <f>'Exit Capacity'!A142</f>
        <v>F06.2</v>
      </c>
      <c r="B142" s="4" t="str">
        <f>'Exit Capacity'!B142</f>
        <v>Salida Nacional / National exit</v>
      </c>
      <c r="C142" s="48">
        <f>'Exit Capacity'!C142</f>
        <v>216.8772090609653</v>
      </c>
      <c r="D142" s="48">
        <f>'Exit Capacity'!D142</f>
        <v>230.14305056980288</v>
      </c>
      <c r="E142" s="48">
        <f>'Exit Capacity'!E142</f>
        <v>237.59570924111512</v>
      </c>
      <c r="F142" s="48">
        <f>'Exit Capacity'!F142</f>
        <v>244.73235106184944</v>
      </c>
      <c r="G142" s="60">
        <f>'Exit Capacity'!G142</f>
        <v>251.62482449051245</v>
      </c>
    </row>
    <row r="143" spans="1:7" s="5" customFormat="1" ht="15" customHeight="1" x14ac:dyDescent="0.45">
      <c r="A143" s="42" t="str">
        <f>'Exit Capacity'!A143</f>
        <v>F07</v>
      </c>
      <c r="B143" s="4" t="str">
        <f>'Exit Capacity'!B143</f>
        <v>Salida Nacional / National exit</v>
      </c>
      <c r="C143" s="48">
        <f>'Exit Capacity'!C143</f>
        <v>5757.5062633605221</v>
      </c>
      <c r="D143" s="48">
        <f>'Exit Capacity'!D143</f>
        <v>6109.6786557782534</v>
      </c>
      <c r="E143" s="48">
        <f>'Exit Capacity'!E143</f>
        <v>6307.5266876878959</v>
      </c>
      <c r="F143" s="48">
        <f>'Exit Capacity'!F143</f>
        <v>6496.9853226461137</v>
      </c>
      <c r="G143" s="60">
        <f>'Exit Capacity'!G143</f>
        <v>6679.961943875217</v>
      </c>
    </row>
    <row r="144" spans="1:7" s="5" customFormat="1" ht="15" customHeight="1" x14ac:dyDescent="0.45">
      <c r="A144" s="42" t="str">
        <f>'Exit Capacity'!A144</f>
        <v>F07.01</v>
      </c>
      <c r="B144" s="4" t="str">
        <f>'Exit Capacity'!B144</f>
        <v>Salida Nacional / National exit</v>
      </c>
      <c r="C144" s="48">
        <f>'Exit Capacity'!C144</f>
        <v>29.397027641108696</v>
      </c>
      <c r="D144" s="48">
        <f>'Exit Capacity'!D144</f>
        <v>31.317131577403369</v>
      </c>
      <c r="E144" s="48">
        <f>'Exit Capacity'!E144</f>
        <v>32.388212922140561</v>
      </c>
      <c r="F144" s="48">
        <f>'Exit Capacity'!F144</f>
        <v>33.424256017066057</v>
      </c>
      <c r="G144" s="60">
        <f>'Exit Capacity'!G144</f>
        <v>34.418862451579017</v>
      </c>
    </row>
    <row r="145" spans="1:7" s="5" customFormat="1" ht="15" customHeight="1" x14ac:dyDescent="0.45">
      <c r="A145" s="42" t="str">
        <f>'Exit Capacity'!A145</f>
        <v>F08</v>
      </c>
      <c r="B145" s="4" t="str">
        <f>'Exit Capacity'!B145</f>
        <v>Salida Nacional / National exit</v>
      </c>
      <c r="C145" s="48">
        <f>'Exit Capacity'!C145</f>
        <v>0</v>
      </c>
      <c r="D145" s="48">
        <f>'Exit Capacity'!D145</f>
        <v>0</v>
      </c>
      <c r="E145" s="48">
        <f>'Exit Capacity'!E145</f>
        <v>0</v>
      </c>
      <c r="F145" s="48">
        <f>'Exit Capacity'!F145</f>
        <v>0</v>
      </c>
      <c r="G145" s="60">
        <f>'Exit Capacity'!G145</f>
        <v>0</v>
      </c>
    </row>
    <row r="146" spans="1:7" s="5" customFormat="1" ht="15" customHeight="1" x14ac:dyDescent="0.45">
      <c r="A146" s="42" t="str">
        <f>'Exit Capacity'!A146</f>
        <v>F11</v>
      </c>
      <c r="B146" s="4" t="str">
        <f>'Exit Capacity'!B146</f>
        <v>Salida Nacional / National exit</v>
      </c>
      <c r="C146" s="48">
        <f>'Exit Capacity'!C146</f>
        <v>174.05825520081288</v>
      </c>
      <c r="D146" s="48">
        <f>'Exit Capacity'!D146</f>
        <v>180.10758315989304</v>
      </c>
      <c r="E146" s="48">
        <f>'Exit Capacity'!E146</f>
        <v>181.01726881534933</v>
      </c>
      <c r="F146" s="48">
        <f>'Exit Capacity'!F146</f>
        <v>181.12209538052517</v>
      </c>
      <c r="G146" s="60">
        <f>'Exit Capacity'!G146</f>
        <v>181.28118586347904</v>
      </c>
    </row>
    <row r="147" spans="1:7" s="5" customFormat="1" ht="15" customHeight="1" x14ac:dyDescent="0.45">
      <c r="A147" s="42" t="str">
        <f>'Exit Capacity'!A147</f>
        <v>F13</v>
      </c>
      <c r="B147" s="4" t="str">
        <f>'Exit Capacity'!B147</f>
        <v>Salida Nacional / National exit</v>
      </c>
      <c r="C147" s="48">
        <f>'Exit Capacity'!C147</f>
        <v>565.46352664866367</v>
      </c>
      <c r="D147" s="48">
        <f>'Exit Capacity'!D147</f>
        <v>599.5404056937781</v>
      </c>
      <c r="E147" s="48">
        <f>'Exit Capacity'!E147</f>
        <v>618.71649360471099</v>
      </c>
      <c r="F147" s="48">
        <f>'Exit Capacity'!F147</f>
        <v>637.0359514484793</v>
      </c>
      <c r="G147" s="60">
        <f>'Exit Capacity'!G147</f>
        <v>654.75373879419726</v>
      </c>
    </row>
    <row r="148" spans="1:7" s="5" customFormat="1" ht="15" customHeight="1" x14ac:dyDescent="0.45">
      <c r="A148" s="42" t="str">
        <f>'Exit Capacity'!A148</f>
        <v>F14</v>
      </c>
      <c r="B148" s="4" t="str">
        <f>'Exit Capacity'!B148</f>
        <v>Salida Nacional / National exit</v>
      </c>
      <c r="C148" s="48">
        <f>'Exit Capacity'!C148</f>
        <v>445.23841707389903</v>
      </c>
      <c r="D148" s="48">
        <f>'Exit Capacity'!D148</f>
        <v>472.07009581149589</v>
      </c>
      <c r="E148" s="48">
        <f>'Exit Capacity'!E148</f>
        <v>487.16909092747727</v>
      </c>
      <c r="F148" s="48">
        <f>'Exit Capacity'!F148</f>
        <v>501.5935869871131</v>
      </c>
      <c r="G148" s="60">
        <f>'Exit Capacity'!G148</f>
        <v>515.54433574470863</v>
      </c>
    </row>
    <row r="149" spans="1:7" s="5" customFormat="1" ht="15" customHeight="1" x14ac:dyDescent="0.45">
      <c r="A149" s="42" t="str">
        <f>'Exit Capacity'!A149</f>
        <v>F19</v>
      </c>
      <c r="B149" s="4" t="str">
        <f>'Exit Capacity'!B149</f>
        <v>Salida Nacional / National exit</v>
      </c>
      <c r="C149" s="48">
        <f>'Exit Capacity'!C149</f>
        <v>23293.797332453421</v>
      </c>
      <c r="D149" s="48">
        <f>'Exit Capacity'!D149</f>
        <v>23617.558620794218</v>
      </c>
      <c r="E149" s="48">
        <f>'Exit Capacity'!E149</f>
        <v>23824.47959066118</v>
      </c>
      <c r="F149" s="48">
        <f>'Exit Capacity'!F149</f>
        <v>23861.003544132582</v>
      </c>
      <c r="G149" s="60">
        <f>'Exit Capacity'!G149</f>
        <v>23876.722990682585</v>
      </c>
    </row>
    <row r="150" spans="1:7" s="5" customFormat="1" ht="15" customHeight="1" x14ac:dyDescent="0.45">
      <c r="A150" s="42" t="str">
        <f>'Exit Capacity'!A150</f>
        <v>F21</v>
      </c>
      <c r="B150" s="4" t="str">
        <f>'Exit Capacity'!B150</f>
        <v>Salida Nacional / National exit</v>
      </c>
      <c r="C150" s="48">
        <f>'Exit Capacity'!C150</f>
        <v>975.45925262100309</v>
      </c>
      <c r="D150" s="48">
        <f>'Exit Capacity'!D150</f>
        <v>1030.2918478406862</v>
      </c>
      <c r="E150" s="48">
        <f>'Exit Capacity'!E150</f>
        <v>1061.3984317203926</v>
      </c>
      <c r="F150" s="48">
        <f>'Exit Capacity'!F150</f>
        <v>1090.7746280967108</v>
      </c>
      <c r="G150" s="60">
        <f>'Exit Capacity'!G150</f>
        <v>1119.3831826898543</v>
      </c>
    </row>
    <row r="151" spans="1:7" s="5" customFormat="1" ht="15" customHeight="1" x14ac:dyDescent="0.45">
      <c r="A151" s="42" t="str">
        <f>'Exit Capacity'!A151</f>
        <v>F23</v>
      </c>
      <c r="B151" s="4" t="str">
        <f>'Exit Capacity'!B151</f>
        <v>Salida Nacional / National exit</v>
      </c>
      <c r="C151" s="48">
        <f>'Exit Capacity'!C151</f>
        <v>300.88854027044005</v>
      </c>
      <c r="D151" s="48">
        <f>'Exit Capacity'!D151</f>
        <v>320.54145476276523</v>
      </c>
      <c r="E151" s="48">
        <f>'Exit Capacity'!E151</f>
        <v>331.50433530508928</v>
      </c>
      <c r="F151" s="48">
        <f>'Exit Capacity'!F151</f>
        <v>342.10858748647229</v>
      </c>
      <c r="G151" s="60">
        <f>'Exit Capacity'!G151</f>
        <v>352.28872140605603</v>
      </c>
    </row>
    <row r="152" spans="1:7" s="5" customFormat="1" ht="15" customHeight="1" x14ac:dyDescent="0.45">
      <c r="A152" s="42" t="str">
        <f>'Exit Capacity'!A152</f>
        <v>F25</v>
      </c>
      <c r="B152" s="4" t="str">
        <f>'Exit Capacity'!B152</f>
        <v>Salida Nacional / National exit</v>
      </c>
      <c r="C152" s="48">
        <f>'Exit Capacity'!C152</f>
        <v>2660.2384779339986</v>
      </c>
      <c r="D152" s="48">
        <f>'Exit Capacity'!D152</f>
        <v>2826.4138561537079</v>
      </c>
      <c r="E152" s="48">
        <f>'Exit Capacity'!E152</f>
        <v>2919.5541695148581</v>
      </c>
      <c r="F152" s="48">
        <f>'Exit Capacity'!F152</f>
        <v>3009.0390743147968</v>
      </c>
      <c r="G152" s="60">
        <f>'Exit Capacity'!G152</f>
        <v>3095.2926980355264</v>
      </c>
    </row>
    <row r="153" spans="1:7" s="5" customFormat="1" ht="15" customHeight="1" x14ac:dyDescent="0.45">
      <c r="A153" s="42" t="str">
        <f>'Exit Capacity'!A153</f>
        <v>F26</v>
      </c>
      <c r="B153" s="4" t="str">
        <f>'Exit Capacity'!B153</f>
        <v>Salida Nacional / National exit</v>
      </c>
      <c r="C153" s="48">
        <f>'Exit Capacity'!C153</f>
        <v>12353.549622579447</v>
      </c>
      <c r="D153" s="48">
        <f>'Exit Capacity'!D153</f>
        <v>11201.645857520467</v>
      </c>
      <c r="E153" s="48">
        <f>'Exit Capacity'!E153</f>
        <v>9967.4148374672623</v>
      </c>
      <c r="F153" s="48">
        <f>'Exit Capacity'!F153</f>
        <v>9066.9886120095689</v>
      </c>
      <c r="G153" s="60">
        <f>'Exit Capacity'!G153</f>
        <v>8445.0374362015918</v>
      </c>
    </row>
    <row r="154" spans="1:7" s="5" customFormat="1" ht="15" customHeight="1" x14ac:dyDescent="0.45">
      <c r="A154" s="42" t="str">
        <f>'Exit Capacity'!A154</f>
        <v>F26.02</v>
      </c>
      <c r="B154" s="4" t="str">
        <f>'Exit Capacity'!B154</f>
        <v>Salida Nacional / National exit</v>
      </c>
      <c r="C154" s="48">
        <f>'Exit Capacity'!C154</f>
        <v>662.98886328311539</v>
      </c>
      <c r="D154" s="48">
        <f>'Exit Capacity'!D154</f>
        <v>677.34051715915268</v>
      </c>
      <c r="E154" s="48">
        <f>'Exit Capacity'!E154</f>
        <v>686.0994370144457</v>
      </c>
      <c r="F154" s="48">
        <f>'Exit Capacity'!F154</f>
        <v>690.79688574283841</v>
      </c>
      <c r="G154" s="60">
        <f>'Exit Capacity'!G154</f>
        <v>695.0374402549819</v>
      </c>
    </row>
    <row r="155" spans="1:7" s="5" customFormat="1" ht="15" customHeight="1" x14ac:dyDescent="0.45">
      <c r="A155" s="42" t="str">
        <f>'Exit Capacity'!A155</f>
        <v>F26A</v>
      </c>
      <c r="B155" s="4" t="str">
        <f>'Exit Capacity'!B155</f>
        <v>Salida Nacional / National exit</v>
      </c>
      <c r="C155" s="48">
        <f>'Exit Capacity'!C155</f>
        <v>3343.3941574286396</v>
      </c>
      <c r="D155" s="48">
        <f>'Exit Capacity'!D155</f>
        <v>3518.0264215311704</v>
      </c>
      <c r="E155" s="48">
        <f>'Exit Capacity'!E155</f>
        <v>3617.9995120128588</v>
      </c>
      <c r="F155" s="48">
        <f>'Exit Capacity'!F155</f>
        <v>3711.1900198779431</v>
      </c>
      <c r="G155" s="60">
        <f>'Exit Capacity'!G155</f>
        <v>3802.6584108698835</v>
      </c>
    </row>
    <row r="156" spans="1:7" s="5" customFormat="1" ht="15" customHeight="1" x14ac:dyDescent="0.45">
      <c r="A156" s="42" t="str">
        <f>'Exit Capacity'!A156</f>
        <v>F27</v>
      </c>
      <c r="B156" s="4" t="str">
        <f>'Exit Capacity'!B156</f>
        <v>Salida Nacional / National exit</v>
      </c>
      <c r="C156" s="48">
        <f>'Exit Capacity'!C156</f>
        <v>208.57469093621262</v>
      </c>
      <c r="D156" s="48">
        <f>'Exit Capacity'!D156</f>
        <v>219.46897046103228</v>
      </c>
      <c r="E156" s="48">
        <f>'Exit Capacity'!E156</f>
        <v>225.70570339388905</v>
      </c>
      <c r="F156" s="48">
        <f>'Exit Capacity'!F156</f>
        <v>231.51931090198423</v>
      </c>
      <c r="G156" s="60">
        <f>'Exit Capacity'!G156</f>
        <v>237.22548567027695</v>
      </c>
    </row>
    <row r="157" spans="1:7" s="5" customFormat="1" ht="15" customHeight="1" x14ac:dyDescent="0.45">
      <c r="A157" s="42" t="str">
        <f>'Exit Capacity'!A157</f>
        <v>F27A</v>
      </c>
      <c r="B157" s="4" t="str">
        <f>'Exit Capacity'!B157</f>
        <v>Salida Nacional / National exit</v>
      </c>
      <c r="C157" s="48">
        <f>'Exit Capacity'!C157</f>
        <v>22441.776400744515</v>
      </c>
      <c r="D157" s="48">
        <f>'Exit Capacity'!D157</f>
        <v>22782.254855718838</v>
      </c>
      <c r="E157" s="48">
        <f>'Exit Capacity'!E157</f>
        <v>23036.495953801714</v>
      </c>
      <c r="F157" s="48">
        <f>'Exit Capacity'!F157</f>
        <v>23189.738450935303</v>
      </c>
      <c r="G157" s="60">
        <f>'Exit Capacity'!G157</f>
        <v>23385.86347981459</v>
      </c>
    </row>
    <row r="158" spans="1:7" s="5" customFormat="1" ht="15" customHeight="1" x14ac:dyDescent="0.45">
      <c r="A158" s="42" t="str">
        <f>'Exit Capacity'!A158</f>
        <v>F28</v>
      </c>
      <c r="B158" s="4" t="str">
        <f>'Exit Capacity'!B158</f>
        <v>Salida Nacional / National exit</v>
      </c>
      <c r="C158" s="48">
        <f>'Exit Capacity'!C158</f>
        <v>3667.1462961049237</v>
      </c>
      <c r="D158" s="48">
        <f>'Exit Capacity'!D158</f>
        <v>3722.7829035983127</v>
      </c>
      <c r="E158" s="48">
        <f>'Exit Capacity'!E158</f>
        <v>3764.3277120173716</v>
      </c>
      <c r="F158" s="48">
        <f>'Exit Capacity'!F158</f>
        <v>3789.3686288206709</v>
      </c>
      <c r="G158" s="60">
        <f>'Exit Capacity'!G158</f>
        <v>3821.416857106391</v>
      </c>
    </row>
    <row r="159" spans="1:7" s="5" customFormat="1" ht="15" customHeight="1" x14ac:dyDescent="0.45">
      <c r="A159" s="42" t="str">
        <f>'Exit Capacity'!A159</f>
        <v>G03</v>
      </c>
      <c r="B159" s="4" t="str">
        <f>'Exit Capacity'!B159</f>
        <v>Salida Nacional / National exit</v>
      </c>
      <c r="C159" s="48">
        <f>'Exit Capacity'!C159</f>
        <v>235.99885152155488</v>
      </c>
      <c r="D159" s="48">
        <f>'Exit Capacity'!D159</f>
        <v>251.41341415352272</v>
      </c>
      <c r="E159" s="48">
        <f>'Exit Capacity'!E159</f>
        <v>260.01203746776082</v>
      </c>
      <c r="F159" s="48">
        <f>'Exit Capacity'!F159</f>
        <v>268.32937429222739</v>
      </c>
      <c r="G159" s="60">
        <f>'Exit Capacity'!G159</f>
        <v>276.31405829248212</v>
      </c>
    </row>
    <row r="160" spans="1:7" s="5" customFormat="1" ht="15" customHeight="1" x14ac:dyDescent="0.45">
      <c r="A160" s="42" t="str">
        <f>'Exit Capacity'!A160</f>
        <v>G04</v>
      </c>
      <c r="B160" s="4" t="str">
        <f>'Exit Capacity'!B160</f>
        <v>Salida Nacional / National exit</v>
      </c>
      <c r="C160" s="48">
        <f>'Exit Capacity'!C160</f>
        <v>0.1658738831726479</v>
      </c>
      <c r="D160" s="48">
        <f>'Exit Capacity'!D160</f>
        <v>0.17661344503208751</v>
      </c>
      <c r="E160" s="48">
        <f>'Exit Capacity'!E160</f>
        <v>0.18260975293375348</v>
      </c>
      <c r="F160" s="48">
        <f>'Exit Capacity'!F160</f>
        <v>0.18840226352095402</v>
      </c>
      <c r="G160" s="60">
        <f>'Exit Capacity'!G160</f>
        <v>0.19396740154394426</v>
      </c>
    </row>
    <row r="161" spans="1:7" s="5" customFormat="1" ht="15" customHeight="1" x14ac:dyDescent="0.45">
      <c r="A161" s="42" t="str">
        <f>'Exit Capacity'!A161</f>
        <v>G07</v>
      </c>
      <c r="B161" s="4" t="str">
        <f>'Exit Capacity'!B161</f>
        <v>Salida Nacional / National exit</v>
      </c>
      <c r="C161" s="48">
        <f>'Exit Capacity'!C161</f>
        <v>105.3419058612655</v>
      </c>
      <c r="D161" s="48">
        <f>'Exit Capacity'!D161</f>
        <v>108.43901876436112</v>
      </c>
      <c r="E161" s="48">
        <f>'Exit Capacity'!E161</f>
        <v>110.38803154407228</v>
      </c>
      <c r="F161" s="48">
        <f>'Exit Capacity'!F161</f>
        <v>111.96961602099121</v>
      </c>
      <c r="G161" s="60">
        <f>'Exit Capacity'!G161</f>
        <v>113.66144896689572</v>
      </c>
    </row>
    <row r="162" spans="1:7" s="5" customFormat="1" ht="15" customHeight="1" x14ac:dyDescent="0.45">
      <c r="A162" s="42" t="str">
        <f>'Exit Capacity'!A162</f>
        <v>H1</v>
      </c>
      <c r="B162" s="4" t="str">
        <f>'Exit Capacity'!B162</f>
        <v>Salida Nacional / National exit</v>
      </c>
      <c r="C162" s="48">
        <f>'Exit Capacity'!C162</f>
        <v>30197.373166135498</v>
      </c>
      <c r="D162" s="48">
        <f>'Exit Capacity'!D162</f>
        <v>28422.768437344275</v>
      </c>
      <c r="E162" s="48">
        <f>'Exit Capacity'!E162</f>
        <v>26513.816682735825</v>
      </c>
      <c r="F162" s="48">
        <f>'Exit Capacity'!F162</f>
        <v>25036.138643927559</v>
      </c>
      <c r="G162" s="60">
        <f>'Exit Capacity'!G162</f>
        <v>23985.621578770835</v>
      </c>
    </row>
    <row r="163" spans="1:7" s="5" customFormat="1" ht="15" customHeight="1" x14ac:dyDescent="0.45">
      <c r="A163" s="42" t="str">
        <f>'Exit Capacity'!A163</f>
        <v>I001</v>
      </c>
      <c r="B163" s="4" t="str">
        <f>'Exit Capacity'!B163</f>
        <v>Salida Nacional / National exit</v>
      </c>
      <c r="C163" s="48">
        <f>'Exit Capacity'!C163</f>
        <v>7071.9126350713686</v>
      </c>
      <c r="D163" s="48">
        <f>'Exit Capacity'!D163</f>
        <v>6856.6199702097465</v>
      </c>
      <c r="E163" s="48">
        <f>'Exit Capacity'!E163</f>
        <v>6571.0367177169946</v>
      </c>
      <c r="F163" s="48">
        <f>'Exit Capacity'!F163</f>
        <v>6375.8378833222105</v>
      </c>
      <c r="G163" s="60">
        <f>'Exit Capacity'!G163</f>
        <v>6264.9731482041161</v>
      </c>
    </row>
    <row r="164" spans="1:7" s="5" customFormat="1" ht="15" customHeight="1" x14ac:dyDescent="0.45">
      <c r="A164" s="42" t="str">
        <f>'Exit Capacity'!A164</f>
        <v>I003</v>
      </c>
      <c r="B164" s="4" t="str">
        <f>'Exit Capacity'!B164</f>
        <v>Salida Nacional / National exit</v>
      </c>
      <c r="C164" s="48">
        <f>'Exit Capacity'!C164</f>
        <v>68.130880036592657</v>
      </c>
      <c r="D164" s="48">
        <f>'Exit Capacity'!D164</f>
        <v>70.861319227033874</v>
      </c>
      <c r="E164" s="48">
        <f>'Exit Capacity'!E164</f>
        <v>72.485039573614742</v>
      </c>
      <c r="F164" s="48">
        <f>'Exit Capacity'!F164</f>
        <v>73.91762121543394</v>
      </c>
      <c r="G164" s="60">
        <f>'Exit Capacity'!G164</f>
        <v>75.371766407116937</v>
      </c>
    </row>
    <row r="165" spans="1:7" s="5" customFormat="1" ht="15" customHeight="1" x14ac:dyDescent="0.45">
      <c r="A165" s="42" t="str">
        <f>'Exit Capacity'!A165</f>
        <v>I006</v>
      </c>
      <c r="B165" s="4" t="str">
        <f>'Exit Capacity'!B165</f>
        <v>Salida Nacional / National exit</v>
      </c>
      <c r="C165" s="48">
        <f>'Exit Capacity'!C165</f>
        <v>843.18883162787915</v>
      </c>
      <c r="D165" s="48">
        <f>'Exit Capacity'!D165</f>
        <v>894.07332026682616</v>
      </c>
      <c r="E165" s="48">
        <f>'Exit Capacity'!E165</f>
        <v>922.70306661754148</v>
      </c>
      <c r="F165" s="48">
        <f>'Exit Capacity'!F165</f>
        <v>950.05998962830324</v>
      </c>
      <c r="G165" s="60">
        <f>'Exit Capacity'!G165</f>
        <v>976.51489351575094</v>
      </c>
    </row>
    <row r="166" spans="1:7" s="5" customFormat="1" ht="15" customHeight="1" x14ac:dyDescent="0.45">
      <c r="A166" s="42" t="str">
        <f>'Exit Capacity'!A166</f>
        <v>I008X</v>
      </c>
      <c r="B166" s="4" t="str">
        <f>'Exit Capacity'!B166</f>
        <v>Salida Nacional / National exit</v>
      </c>
      <c r="C166" s="48">
        <f>'Exit Capacity'!C166</f>
        <v>11293.200099573722</v>
      </c>
      <c r="D166" s="48">
        <f>'Exit Capacity'!D166</f>
        <v>11444.978365934698</v>
      </c>
      <c r="E166" s="48">
        <f>'Exit Capacity'!E166</f>
        <v>11543.292748641084</v>
      </c>
      <c r="F166" s="48">
        <f>'Exit Capacity'!F166</f>
        <v>11559.548294363069</v>
      </c>
      <c r="G166" s="60">
        <f>'Exit Capacity'!G166</f>
        <v>11567.007034541139</v>
      </c>
    </row>
    <row r="167" spans="1:7" s="5" customFormat="1" ht="15" customHeight="1" x14ac:dyDescent="0.45">
      <c r="A167" s="42" t="str">
        <f>'Exit Capacity'!A167</f>
        <v>I012</v>
      </c>
      <c r="B167" s="4" t="str">
        <f>'Exit Capacity'!B167</f>
        <v>Salida Nacional / National exit</v>
      </c>
      <c r="C167" s="48">
        <f>'Exit Capacity'!C167</f>
        <v>2055.4429871210682</v>
      </c>
      <c r="D167" s="48">
        <f>'Exit Capacity'!D167</f>
        <v>2182.1242343209105</v>
      </c>
      <c r="E167" s="48">
        <f>'Exit Capacity'!E167</f>
        <v>2253.233229311285</v>
      </c>
      <c r="F167" s="48">
        <f>'Exit Capacity'!F167</f>
        <v>2321.4082358235732</v>
      </c>
      <c r="G167" s="60">
        <f>'Exit Capacity'!G167</f>
        <v>2387.2038472245708</v>
      </c>
    </row>
    <row r="168" spans="1:7" s="5" customFormat="1" ht="15" customHeight="1" x14ac:dyDescent="0.45">
      <c r="A168" s="42" t="str">
        <f>'Exit Capacity'!A168</f>
        <v>I014</v>
      </c>
      <c r="B168" s="4" t="str">
        <f>'Exit Capacity'!B168</f>
        <v>Salida Nacional / National exit</v>
      </c>
      <c r="C168" s="48">
        <f>'Exit Capacity'!C168</f>
        <v>1172.5676862273911</v>
      </c>
      <c r="D168" s="48">
        <f>'Exit Capacity'!D168</f>
        <v>1249.1554235110316</v>
      </c>
      <c r="E168" s="48">
        <f>'Exit Capacity'!E168</f>
        <v>1291.8779527916292</v>
      </c>
      <c r="F168" s="48">
        <f>'Exit Capacity'!F168</f>
        <v>1333.2029013367619</v>
      </c>
      <c r="G168" s="60">
        <f>'Exit Capacity'!G168</f>
        <v>1372.8750539047605</v>
      </c>
    </row>
    <row r="169" spans="1:7" s="5" customFormat="1" ht="15" customHeight="1" x14ac:dyDescent="0.45">
      <c r="A169" s="42" t="str">
        <f>'Exit Capacity'!A169</f>
        <v>I015ERM</v>
      </c>
      <c r="B169" s="4" t="str">
        <f>'Exit Capacity'!B169</f>
        <v>Salida Nacional / National exit</v>
      </c>
      <c r="C169" s="48">
        <f>'Exit Capacity'!C169</f>
        <v>9.1376411574066747</v>
      </c>
      <c r="D169" s="48">
        <f>'Exit Capacity'!D169</f>
        <v>9.7344777141152026</v>
      </c>
      <c r="E169" s="48">
        <f>'Exit Capacity'!E169</f>
        <v>10.067407869438618</v>
      </c>
      <c r="F169" s="48">
        <f>'Exit Capacity'!F169</f>
        <v>10.389446891227324</v>
      </c>
      <c r="G169" s="60">
        <f>'Exit Capacity'!G169</f>
        <v>10.698605926024367</v>
      </c>
    </row>
    <row r="170" spans="1:7" s="5" customFormat="1" ht="15" customHeight="1" x14ac:dyDescent="0.45">
      <c r="A170" s="42" t="str">
        <f>'Exit Capacity'!A170</f>
        <v>I016</v>
      </c>
      <c r="B170" s="4" t="str">
        <f>'Exit Capacity'!B170</f>
        <v>Salida Nacional / National exit</v>
      </c>
      <c r="C170" s="48">
        <f>'Exit Capacity'!C170</f>
        <v>6736.8580735603327</v>
      </c>
      <c r="D170" s="48">
        <f>'Exit Capacity'!D170</f>
        <v>7057.8062718813626</v>
      </c>
      <c r="E170" s="48">
        <f>'Exit Capacity'!E170</f>
        <v>7161.1399986231245</v>
      </c>
      <c r="F170" s="48">
        <f>'Exit Capacity'!F170</f>
        <v>7241.1686227466671</v>
      </c>
      <c r="G170" s="60">
        <f>'Exit Capacity'!G170</f>
        <v>7317.9336242802347</v>
      </c>
    </row>
    <row r="171" spans="1:7" s="5" customFormat="1" ht="15" customHeight="1" x14ac:dyDescent="0.45">
      <c r="A171" s="42" t="str">
        <f>'Exit Capacity'!A171</f>
        <v>I018</v>
      </c>
      <c r="B171" s="4" t="str">
        <f>'Exit Capacity'!B171</f>
        <v>Salida Nacional / National exit</v>
      </c>
      <c r="C171" s="48">
        <f>'Exit Capacity'!C171</f>
        <v>1163.7041911707686</v>
      </c>
      <c r="D171" s="48">
        <f>'Exit Capacity'!D171</f>
        <v>1232.8148421048447</v>
      </c>
      <c r="E171" s="48">
        <f>'Exit Capacity'!E171</f>
        <v>1271.7700765494437</v>
      </c>
      <c r="F171" s="48">
        <f>'Exit Capacity'!F171</f>
        <v>1308.8973008706532</v>
      </c>
      <c r="G171" s="60">
        <f>'Exit Capacity'!G171</f>
        <v>1344.8559601328066</v>
      </c>
    </row>
    <row r="172" spans="1:7" s="5" customFormat="1" ht="15" customHeight="1" x14ac:dyDescent="0.45">
      <c r="A172" s="42" t="str">
        <f>'Exit Capacity'!A172</f>
        <v>I019</v>
      </c>
      <c r="B172" s="4" t="str">
        <f>'Exit Capacity'!B172</f>
        <v>Salida Nacional / National exit</v>
      </c>
      <c r="C172" s="48">
        <f>'Exit Capacity'!C172</f>
        <v>778.24400531734352</v>
      </c>
      <c r="D172" s="48">
        <f>'Exit Capacity'!D172</f>
        <v>824.46275248788766</v>
      </c>
      <c r="E172" s="48">
        <f>'Exit Capacity'!E172</f>
        <v>850.51462882575674</v>
      </c>
      <c r="F172" s="48">
        <f>'Exit Capacity'!F172</f>
        <v>875.343996960097</v>
      </c>
      <c r="G172" s="60">
        <f>'Exit Capacity'!G172</f>
        <v>899.39187031343192</v>
      </c>
    </row>
    <row r="173" spans="1:7" s="5" customFormat="1" ht="15" customHeight="1" x14ac:dyDescent="0.45">
      <c r="A173" s="42" t="str">
        <f>'Exit Capacity'!A173</f>
        <v>I020</v>
      </c>
      <c r="B173" s="4" t="str">
        <f>'Exit Capacity'!B173</f>
        <v>Salida Nacional / National exit</v>
      </c>
      <c r="C173" s="48">
        <f>'Exit Capacity'!C173</f>
        <v>1084.7226116229313</v>
      </c>
      <c r="D173" s="48">
        <f>'Exit Capacity'!D173</f>
        <v>1155.5726370674247</v>
      </c>
      <c r="E173" s="48">
        <f>'Exit Capacity'!E173</f>
        <v>1195.0945291344729</v>
      </c>
      <c r="F173" s="48">
        <f>'Exit Capacity'!F173</f>
        <v>1233.3235428089693</v>
      </c>
      <c r="G173" s="60">
        <f>'Exit Capacity'!G173</f>
        <v>1270.0235827706006</v>
      </c>
    </row>
    <row r="174" spans="1:7" s="5" customFormat="1" ht="15" customHeight="1" x14ac:dyDescent="0.45">
      <c r="A174" s="42" t="str">
        <f>'Exit Capacity'!A174</f>
        <v>I020A</v>
      </c>
      <c r="B174" s="4" t="str">
        <f>'Exit Capacity'!B174</f>
        <v>Salida Nacional / National exit</v>
      </c>
      <c r="C174" s="48">
        <f>'Exit Capacity'!C174</f>
        <v>243.6978068849576</v>
      </c>
      <c r="D174" s="48">
        <f>'Exit Capacity'!D174</f>
        <v>259.61523649650923</v>
      </c>
      <c r="E174" s="48">
        <f>'Exit Capacity'!E174</f>
        <v>268.49437141771585</v>
      </c>
      <c r="F174" s="48">
        <f>'Exit Capacity'!F174</f>
        <v>277.08304348191388</v>
      </c>
      <c r="G174" s="60">
        <f>'Exit Capacity'!G174</f>
        <v>285.32821063838952</v>
      </c>
    </row>
    <row r="175" spans="1:7" s="5" customFormat="1" ht="15" customHeight="1" x14ac:dyDescent="0.45">
      <c r="A175" s="42" t="str">
        <f>'Exit Capacity'!A175</f>
        <v>I022</v>
      </c>
      <c r="B175" s="4" t="str">
        <f>'Exit Capacity'!B175</f>
        <v>Salida Nacional / National exit</v>
      </c>
      <c r="C175" s="48">
        <f>'Exit Capacity'!C175</f>
        <v>1335.3680763063062</v>
      </c>
      <c r="D175" s="48">
        <f>'Exit Capacity'!D175</f>
        <v>1416.608621159234</v>
      </c>
      <c r="E175" s="48">
        <f>'Exit Capacity'!E175</f>
        <v>1462.2765299945459</v>
      </c>
      <c r="F175" s="48">
        <f>'Exit Capacity'!F175</f>
        <v>1505.9704748315128</v>
      </c>
      <c r="G175" s="60">
        <f>'Exit Capacity'!G175</f>
        <v>1548.1911445171199</v>
      </c>
    </row>
    <row r="176" spans="1:7" s="5" customFormat="1" ht="15" customHeight="1" x14ac:dyDescent="0.45">
      <c r="A176" s="42" t="str">
        <f>'Exit Capacity'!A176</f>
        <v>I023</v>
      </c>
      <c r="B176" s="4" t="str">
        <f>'Exit Capacity'!B176</f>
        <v>Salida Nacional / National exit</v>
      </c>
      <c r="C176" s="48">
        <f>'Exit Capacity'!C176</f>
        <v>136.81411510204694</v>
      </c>
      <c r="D176" s="48">
        <f>'Exit Capacity'!D176</f>
        <v>138.08151579061462</v>
      </c>
      <c r="E176" s="48">
        <f>'Exit Capacity'!E176</f>
        <v>139.23720079752044</v>
      </c>
      <c r="F176" s="48">
        <f>'Exit Capacity'!F176</f>
        <v>139.73955784115356</v>
      </c>
      <c r="G176" s="60">
        <f>'Exit Capacity'!G176</f>
        <v>140.57350582659319</v>
      </c>
    </row>
    <row r="177" spans="1:7" s="5" customFormat="1" ht="15" customHeight="1" x14ac:dyDescent="0.45">
      <c r="A177" s="42" t="str">
        <f>'Exit Capacity'!A177</f>
        <v>I024</v>
      </c>
      <c r="B177" s="4" t="str">
        <f>'Exit Capacity'!B177</f>
        <v>Salida Nacional / National exit</v>
      </c>
      <c r="C177" s="48">
        <f>'Exit Capacity'!C177</f>
        <v>2265.9341411553546</v>
      </c>
      <c r="D177" s="48">
        <f>'Exit Capacity'!D177</f>
        <v>2407.8385026776145</v>
      </c>
      <c r="E177" s="48">
        <f>'Exit Capacity'!E177</f>
        <v>2487.3530470081009</v>
      </c>
      <c r="F177" s="48">
        <f>'Exit Capacity'!F177</f>
        <v>2563.7769901947167</v>
      </c>
      <c r="G177" s="60">
        <f>'Exit Capacity'!G177</f>
        <v>2637.4239965744346</v>
      </c>
    </row>
    <row r="178" spans="1:7" s="5" customFormat="1" ht="15" customHeight="1" x14ac:dyDescent="0.45">
      <c r="A178" s="42" t="str">
        <f>'Exit Capacity'!A178</f>
        <v>J01A</v>
      </c>
      <c r="B178" s="4" t="str">
        <f>'Exit Capacity'!B178</f>
        <v>Salida Nacional / National exit</v>
      </c>
      <c r="C178" s="48">
        <f>'Exit Capacity'!C178</f>
        <v>100.12292494490868</v>
      </c>
      <c r="D178" s="48">
        <f>'Exit Capacity'!D178</f>
        <v>101.05043058949761</v>
      </c>
      <c r="E178" s="48">
        <f>'Exit Capacity'!E178</f>
        <v>101.89618077485007</v>
      </c>
      <c r="F178" s="48">
        <f>'Exit Capacity'!F178</f>
        <v>102.26381430840549</v>
      </c>
      <c r="G178" s="60">
        <f>'Exit Capacity'!G178</f>
        <v>102.87411180213887</v>
      </c>
    </row>
    <row r="179" spans="1:7" s="5" customFormat="1" ht="15" customHeight="1" x14ac:dyDescent="0.45">
      <c r="A179" s="42" t="str">
        <f>'Exit Capacity'!A179</f>
        <v>K02</v>
      </c>
      <c r="B179" s="4" t="str">
        <f>'Exit Capacity'!B179</f>
        <v>Salida Nacional / National exit</v>
      </c>
      <c r="C179" s="48">
        <f>'Exit Capacity'!C179</f>
        <v>59463.18546579613</v>
      </c>
      <c r="D179" s="48">
        <f>'Exit Capacity'!D179</f>
        <v>55724.031128605362</v>
      </c>
      <c r="E179" s="48">
        <f>'Exit Capacity'!E179</f>
        <v>51727.144512697399</v>
      </c>
      <c r="F179" s="48">
        <f>'Exit Capacity'!F179</f>
        <v>48650.555478580507</v>
      </c>
      <c r="G179" s="60">
        <f>'Exit Capacity'!G179</f>
        <v>46465.985034958263</v>
      </c>
    </row>
    <row r="180" spans="1:7" s="5" customFormat="1" ht="15" customHeight="1" x14ac:dyDescent="0.45">
      <c r="A180" s="42" t="str">
        <f>'Exit Capacity'!A180</f>
        <v>K11.01</v>
      </c>
      <c r="B180" s="4" t="str">
        <f>'Exit Capacity'!B180</f>
        <v>Salida Nacional / National exit</v>
      </c>
      <c r="C180" s="48">
        <f>'Exit Capacity'!C180</f>
        <v>20546.922066371382</v>
      </c>
      <c r="D180" s="48">
        <f>'Exit Capacity'!D180</f>
        <v>18313.035782212086</v>
      </c>
      <c r="E180" s="48">
        <f>'Exit Capacity'!E180</f>
        <v>15951.948179222745</v>
      </c>
      <c r="F180" s="48">
        <f>'Exit Capacity'!F180</f>
        <v>14230.182151853347</v>
      </c>
      <c r="G180" s="60">
        <f>'Exit Capacity'!G180</f>
        <v>13031.109440689204</v>
      </c>
    </row>
    <row r="181" spans="1:7" s="5" customFormat="1" ht="15" customHeight="1" x14ac:dyDescent="0.45">
      <c r="A181" s="42" t="str">
        <f>'Exit Capacity'!A181</f>
        <v>K19</v>
      </c>
      <c r="B181" s="4" t="str">
        <f>'Exit Capacity'!B181</f>
        <v>Salida Nacional / National exit</v>
      </c>
      <c r="C181" s="48">
        <f>'Exit Capacity'!C181</f>
        <v>1188.2616571687806</v>
      </c>
      <c r="D181" s="48">
        <f>'Exit Capacity'!D181</f>
        <v>1265.8744659578992</v>
      </c>
      <c r="E181" s="48">
        <f>'Exit Capacity'!E181</f>
        <v>1309.1688054128244</v>
      </c>
      <c r="F181" s="48">
        <f>'Exit Capacity'!F181</f>
        <v>1351.0468585243198</v>
      </c>
      <c r="G181" s="60">
        <f>'Exit Capacity'!G181</f>
        <v>1391.2499941791777</v>
      </c>
    </row>
    <row r="182" spans="1:7" s="5" customFormat="1" ht="15" customHeight="1" x14ac:dyDescent="0.45">
      <c r="A182" s="42" t="str">
        <f>'Exit Capacity'!A182</f>
        <v>K25</v>
      </c>
      <c r="B182" s="4" t="str">
        <f>'Exit Capacity'!B182</f>
        <v>Salida Nacional / National exit</v>
      </c>
      <c r="C182" s="48">
        <f>'Exit Capacity'!C182</f>
        <v>256.60300333957048</v>
      </c>
      <c r="D182" s="48">
        <f>'Exit Capacity'!D182</f>
        <v>273.3633521337577</v>
      </c>
      <c r="E182" s="48">
        <f>'Exit Capacity'!E182</f>
        <v>282.71268816990204</v>
      </c>
      <c r="F182" s="48">
        <f>'Exit Capacity'!F182</f>
        <v>291.75617967498675</v>
      </c>
      <c r="G182" s="60">
        <f>'Exit Capacity'!G182</f>
        <v>300.43797571752236</v>
      </c>
    </row>
    <row r="183" spans="1:7" s="5" customFormat="1" ht="15" customHeight="1" x14ac:dyDescent="0.45">
      <c r="A183" s="42" t="str">
        <f>'Exit Capacity'!A183</f>
        <v>K29</v>
      </c>
      <c r="B183" s="4" t="str">
        <f>'Exit Capacity'!B183</f>
        <v>Salida Nacional / National exit</v>
      </c>
      <c r="C183" s="48">
        <f>'Exit Capacity'!C183</f>
        <v>18757.560323247151</v>
      </c>
      <c r="D183" s="48">
        <f>'Exit Capacity'!D183</f>
        <v>17938.84041731527</v>
      </c>
      <c r="E183" s="48">
        <f>'Exit Capacity'!E183</f>
        <v>16888.570066991007</v>
      </c>
      <c r="F183" s="48">
        <f>'Exit Capacity'!F183</f>
        <v>16139.140745381585</v>
      </c>
      <c r="G183" s="60">
        <f>'Exit Capacity'!G183</f>
        <v>15659.541493372617</v>
      </c>
    </row>
    <row r="184" spans="1:7" s="5" customFormat="1" ht="15" customHeight="1" x14ac:dyDescent="0.45">
      <c r="A184" s="42" t="str">
        <f>'Exit Capacity'!A184</f>
        <v>K31</v>
      </c>
      <c r="B184" s="4" t="str">
        <f>'Exit Capacity'!B184</f>
        <v>Salida Nacional / National exit</v>
      </c>
      <c r="C184" s="48">
        <f>'Exit Capacity'!C184</f>
        <v>303.43043891437179</v>
      </c>
      <c r="D184" s="48">
        <f>'Exit Capacity'!D184</f>
        <v>319.88300943580202</v>
      </c>
      <c r="E184" s="48">
        <f>'Exit Capacity'!E184</f>
        <v>329.25762421649949</v>
      </c>
      <c r="F184" s="48">
        <f>'Exit Capacity'!F184</f>
        <v>338.05537144523066</v>
      </c>
      <c r="G184" s="60">
        <f>'Exit Capacity'!G184</f>
        <v>346.65563016753754</v>
      </c>
    </row>
    <row r="185" spans="1:7" s="5" customFormat="1" ht="15" customHeight="1" x14ac:dyDescent="0.45">
      <c r="A185" s="42" t="str">
        <f>'Exit Capacity'!A185</f>
        <v>K37</v>
      </c>
      <c r="B185" s="4" t="str">
        <f>'Exit Capacity'!B185</f>
        <v>Salida Nacional / National exit</v>
      </c>
      <c r="C185" s="48">
        <f>'Exit Capacity'!C185</f>
        <v>16484.184331367906</v>
      </c>
      <c r="D185" s="48">
        <f>'Exit Capacity'!D185</f>
        <v>17011.609888467181</v>
      </c>
      <c r="E185" s="48">
        <f>'Exit Capacity'!E185</f>
        <v>17272.471377352522</v>
      </c>
      <c r="F185" s="48">
        <f>'Exit Capacity'!F185</f>
        <v>17453.465212905405</v>
      </c>
      <c r="G185" s="60">
        <f>'Exit Capacity'!G185</f>
        <v>17626.130652561507</v>
      </c>
    </row>
    <row r="186" spans="1:7" s="5" customFormat="1" ht="15" customHeight="1" x14ac:dyDescent="0.45">
      <c r="A186" s="42" t="str">
        <f>'Exit Capacity'!A186</f>
        <v>K44</v>
      </c>
      <c r="B186" s="4" t="str">
        <f>'Exit Capacity'!B186</f>
        <v>Salida Nacional / National exit</v>
      </c>
      <c r="C186" s="48">
        <f>'Exit Capacity'!C186</f>
        <v>115.43733230083129</v>
      </c>
      <c r="D186" s="48">
        <f>'Exit Capacity'!D186</f>
        <v>120.58586151223929</v>
      </c>
      <c r="E186" s="48">
        <f>'Exit Capacity'!E186</f>
        <v>123.5977583286992</v>
      </c>
      <c r="F186" s="48">
        <f>'Exit Capacity'!F186</f>
        <v>126.31918493772942</v>
      </c>
      <c r="G186" s="60">
        <f>'Exit Capacity'!G186</f>
        <v>129.04143523373523</v>
      </c>
    </row>
    <row r="187" spans="1:7" s="5" customFormat="1" ht="15" customHeight="1" x14ac:dyDescent="0.45">
      <c r="A187" s="42" t="str">
        <f>'Exit Capacity'!A187</f>
        <v>K45</v>
      </c>
      <c r="B187" s="4" t="str">
        <f>'Exit Capacity'!B187</f>
        <v>Salida Nacional / National exit</v>
      </c>
      <c r="C187" s="48">
        <f>'Exit Capacity'!C187</f>
        <v>616.80609260733718</v>
      </c>
      <c r="D187" s="48">
        <f>'Exit Capacity'!D187</f>
        <v>657.09356046989478</v>
      </c>
      <c r="E187" s="48">
        <f>'Exit Capacity'!E187</f>
        <v>679.56690393772578</v>
      </c>
      <c r="F187" s="48">
        <f>'Exit Capacity'!F187</f>
        <v>701.30507763866763</v>
      </c>
      <c r="G187" s="60">
        <f>'Exit Capacity'!G187</f>
        <v>722.17383063110174</v>
      </c>
    </row>
    <row r="188" spans="1:7" s="5" customFormat="1" ht="15" customHeight="1" x14ac:dyDescent="0.45">
      <c r="A188" s="42" t="str">
        <f>'Exit Capacity'!A188</f>
        <v>K46</v>
      </c>
      <c r="B188" s="4" t="str">
        <f>'Exit Capacity'!B188</f>
        <v>Salida Nacional / National exit</v>
      </c>
      <c r="C188" s="48">
        <f>'Exit Capacity'!C188</f>
        <v>186.55055562433503</v>
      </c>
      <c r="D188" s="48">
        <f>'Exit Capacity'!D188</f>
        <v>198.73534044493857</v>
      </c>
      <c r="E188" s="48">
        <f>'Exit Capacity'!E188</f>
        <v>205.53231401719754</v>
      </c>
      <c r="F188" s="48">
        <f>'Exit Capacity'!F188</f>
        <v>212.1069384101356</v>
      </c>
      <c r="G188" s="60">
        <f>'Exit Capacity'!G188</f>
        <v>218.41860995908047</v>
      </c>
    </row>
    <row r="189" spans="1:7" s="5" customFormat="1" ht="15" customHeight="1" x14ac:dyDescent="0.45">
      <c r="A189" s="42" t="str">
        <f>'Exit Capacity'!A189</f>
        <v>K47</v>
      </c>
      <c r="B189" s="4" t="str">
        <f>'Exit Capacity'!B189</f>
        <v>Salida Nacional / National exit</v>
      </c>
      <c r="C189" s="48">
        <f>'Exit Capacity'!C189</f>
        <v>1871.7801498323474</v>
      </c>
      <c r="D189" s="48">
        <f>'Exit Capacity'!D189</f>
        <v>1956.7293552074161</v>
      </c>
      <c r="E189" s="48">
        <f>'Exit Capacity'!E189</f>
        <v>2006.2990218923701</v>
      </c>
      <c r="F189" s="48">
        <f>'Exit Capacity'!F189</f>
        <v>2051.2526161601036</v>
      </c>
      <c r="G189" s="60">
        <f>'Exit Capacity'!G189</f>
        <v>2096.1192153634943</v>
      </c>
    </row>
    <row r="190" spans="1:7" s="5" customFormat="1" ht="15" customHeight="1" x14ac:dyDescent="0.45">
      <c r="A190" s="42" t="str">
        <f>'Exit Capacity'!A190</f>
        <v>K48</v>
      </c>
      <c r="B190" s="4" t="str">
        <f>'Exit Capacity'!B190</f>
        <v>Salida Nacional / National exit</v>
      </c>
      <c r="C190" s="48">
        <f>'Exit Capacity'!C190</f>
        <v>2899.9214237631249</v>
      </c>
      <c r="D190" s="48">
        <f>'Exit Capacity'!D190</f>
        <v>3044.1018973039509</v>
      </c>
      <c r="E190" s="48">
        <f>'Exit Capacity'!E190</f>
        <v>3127.1754231022887</v>
      </c>
      <c r="F190" s="48">
        <f>'Exit Capacity'!F190</f>
        <v>3203.9003481149143</v>
      </c>
      <c r="G190" s="60">
        <f>'Exit Capacity'!G190</f>
        <v>3279.6302801555053</v>
      </c>
    </row>
    <row r="191" spans="1:7" s="5" customFormat="1" ht="15" customHeight="1" x14ac:dyDescent="0.45">
      <c r="A191" s="42" t="str">
        <f>'Exit Capacity'!A191</f>
        <v>K48.02</v>
      </c>
      <c r="B191" s="4" t="str">
        <f>'Exit Capacity'!B191</f>
        <v>Salida Nacional / National exit</v>
      </c>
      <c r="C191" s="48">
        <f>'Exit Capacity'!C191</f>
        <v>14.72445823283044</v>
      </c>
      <c r="D191" s="48">
        <f>'Exit Capacity'!D191</f>
        <v>15.686204792987022</v>
      </c>
      <c r="E191" s="48">
        <f>'Exit Capacity'!E191</f>
        <v>16.222690750584054</v>
      </c>
      <c r="F191" s="48">
        <f>'Exit Capacity'!F191</f>
        <v>16.741626660189763</v>
      </c>
      <c r="G191" s="60">
        <f>'Exit Capacity'!G191</f>
        <v>17.239807669572183</v>
      </c>
    </row>
    <row r="192" spans="1:7" s="5" customFormat="1" ht="15" customHeight="1" x14ac:dyDescent="0.45">
      <c r="A192" s="42" t="str">
        <f>'Exit Capacity'!A192</f>
        <v>K48.03</v>
      </c>
      <c r="B192" s="4" t="str">
        <f>'Exit Capacity'!B192</f>
        <v>Salida Nacional / National exit</v>
      </c>
      <c r="C192" s="48">
        <f>'Exit Capacity'!C192</f>
        <v>274.62390087186071</v>
      </c>
      <c r="D192" s="48">
        <f>'Exit Capacity'!D192</f>
        <v>292.56130731656106</v>
      </c>
      <c r="E192" s="48">
        <f>'Exit Capacity'!E192</f>
        <v>302.56723514824</v>
      </c>
      <c r="F192" s="48">
        <f>'Exit Capacity'!F192</f>
        <v>312.2458393824287</v>
      </c>
      <c r="G192" s="60">
        <f>'Exit Capacity'!G192</f>
        <v>321.53734674884828</v>
      </c>
    </row>
    <row r="193" spans="1:7" s="5" customFormat="1" ht="15" customHeight="1" x14ac:dyDescent="0.45">
      <c r="A193" s="42" t="str">
        <f>'Exit Capacity'!A193</f>
        <v>K48.05</v>
      </c>
      <c r="B193" s="4" t="str">
        <f>'Exit Capacity'!B193</f>
        <v>Salida Nacional / National exit</v>
      </c>
      <c r="C193" s="48">
        <f>'Exit Capacity'!C193</f>
        <v>116.39408305244763</v>
      </c>
      <c r="D193" s="48">
        <f>'Exit Capacity'!D193</f>
        <v>123.99650938475776</v>
      </c>
      <c r="E193" s="48">
        <f>'Exit Capacity'!E193</f>
        <v>128.23733034520524</v>
      </c>
      <c r="F193" s="48">
        <f>'Exit Capacity'!F193</f>
        <v>132.33942146505851</v>
      </c>
      <c r="G193" s="60">
        <f>'Exit Capacity'!G193</f>
        <v>136.27744898799466</v>
      </c>
    </row>
    <row r="194" spans="1:7" s="5" customFormat="1" ht="15" customHeight="1" x14ac:dyDescent="0.45">
      <c r="A194" s="42" t="str">
        <f>'Exit Capacity'!A194</f>
        <v>K48.07</v>
      </c>
      <c r="B194" s="4" t="str">
        <f>'Exit Capacity'!B194</f>
        <v>Salida Nacional / National exit</v>
      </c>
      <c r="C194" s="48">
        <f>'Exit Capacity'!C194</f>
        <v>513.39305506047947</v>
      </c>
      <c r="D194" s="48">
        <f>'Exit Capacity'!D194</f>
        <v>541.60300035236435</v>
      </c>
      <c r="E194" s="48">
        <f>'Exit Capacity'!E194</f>
        <v>557.65064863159364</v>
      </c>
      <c r="F194" s="48">
        <f>'Exit Capacity'!F194</f>
        <v>572.74609158440705</v>
      </c>
      <c r="G194" s="60">
        <f>'Exit Capacity'!G194</f>
        <v>587.48189660187256</v>
      </c>
    </row>
    <row r="195" spans="1:7" s="5" customFormat="1" ht="15" customHeight="1" x14ac:dyDescent="0.45">
      <c r="A195" s="42" t="str">
        <f>'Exit Capacity'!A195</f>
        <v>K48.08</v>
      </c>
      <c r="B195" s="4" t="str">
        <f>'Exit Capacity'!B195</f>
        <v>Salida Nacional / National exit</v>
      </c>
      <c r="C195" s="48">
        <f>'Exit Capacity'!C195</f>
        <v>64.266216923211871</v>
      </c>
      <c r="D195" s="48">
        <f>'Exit Capacity'!D195</f>
        <v>68.463845934944587</v>
      </c>
      <c r="E195" s="48">
        <f>'Exit Capacity'!E195</f>
        <v>70.80538695343273</v>
      </c>
      <c r="F195" s="48">
        <f>'Exit Capacity'!F195</f>
        <v>73.07032921539016</v>
      </c>
      <c r="G195" s="60">
        <f>'Exit Capacity'!G195</f>
        <v>75.244684856170906</v>
      </c>
    </row>
    <row r="196" spans="1:7" s="5" customFormat="1" ht="15" customHeight="1" x14ac:dyDescent="0.45">
      <c r="A196" s="42" t="str">
        <f>'Exit Capacity'!A196</f>
        <v>K48.10</v>
      </c>
      <c r="B196" s="4" t="str">
        <f>'Exit Capacity'!B196</f>
        <v>Salida Nacional / National exit</v>
      </c>
      <c r="C196" s="48">
        <f>'Exit Capacity'!C196</f>
        <v>175.96768230985512</v>
      </c>
      <c r="D196" s="48">
        <f>'Exit Capacity'!D196</f>
        <v>187.46123341266519</v>
      </c>
      <c r="E196" s="48">
        <f>'Exit Capacity'!E196</f>
        <v>193.87261976436434</v>
      </c>
      <c r="F196" s="48">
        <f>'Exit Capacity'!F196</f>
        <v>200.07427063917004</v>
      </c>
      <c r="G196" s="60">
        <f>'Exit Capacity'!G196</f>
        <v>206.02788578789918</v>
      </c>
    </row>
    <row r="197" spans="1:7" s="5" customFormat="1" ht="15" customHeight="1" x14ac:dyDescent="0.45">
      <c r="A197" s="42" t="str">
        <f>'Exit Capacity'!A197</f>
        <v>K50</v>
      </c>
      <c r="B197" s="4" t="str">
        <f>'Exit Capacity'!B197</f>
        <v>Salida Nacional / National exit</v>
      </c>
      <c r="C197" s="48">
        <f>'Exit Capacity'!C197</f>
        <v>874.02346699027385</v>
      </c>
      <c r="D197" s="48">
        <f>'Exit Capacity'!D197</f>
        <v>914.28334850513193</v>
      </c>
      <c r="E197" s="48">
        <f>'Exit Capacity'!E197</f>
        <v>937.72590699823058</v>
      </c>
      <c r="F197" s="48">
        <f>'Exit Capacity'!F197</f>
        <v>959.05091386200297</v>
      </c>
      <c r="G197" s="60">
        <f>'Exit Capacity'!G197</f>
        <v>980.29474266463239</v>
      </c>
    </row>
    <row r="198" spans="1:7" s="5" customFormat="1" ht="15" customHeight="1" x14ac:dyDescent="0.45">
      <c r="A198" s="42" t="str">
        <f>'Exit Capacity'!A198</f>
        <v>K52</v>
      </c>
      <c r="B198" s="4" t="str">
        <f>'Exit Capacity'!B198</f>
        <v>Salida Nacional / National exit</v>
      </c>
      <c r="C198" s="48">
        <f>'Exit Capacity'!C198</f>
        <v>2077.9140947820342</v>
      </c>
      <c r="D198" s="48">
        <f>'Exit Capacity'!D198</f>
        <v>2120.2187230614777</v>
      </c>
      <c r="E198" s="48">
        <f>'Exit Capacity'!E198</f>
        <v>2146.4910772541516</v>
      </c>
      <c r="F198" s="48">
        <f>'Exit Capacity'!F198</f>
        <v>2160.0994036796496</v>
      </c>
      <c r="G198" s="60">
        <f>'Exit Capacity'!G198</f>
        <v>2172.7087094176031</v>
      </c>
    </row>
    <row r="199" spans="1:7" s="5" customFormat="1" ht="15" customHeight="1" x14ac:dyDescent="0.45">
      <c r="A199" s="42" t="str">
        <f>'Exit Capacity'!A199</f>
        <v>K54</v>
      </c>
      <c r="B199" s="4" t="str">
        <f>'Exit Capacity'!B199</f>
        <v>Salida Nacional / National exit</v>
      </c>
      <c r="C199" s="48">
        <f>'Exit Capacity'!C199</f>
        <v>262.36172373543002</v>
      </c>
      <c r="D199" s="48">
        <f>'Exit Capacity'!D199</f>
        <v>277.2453031412046</v>
      </c>
      <c r="E199" s="48">
        <f>'Exit Capacity'!E199</f>
        <v>285.67954764139427</v>
      </c>
      <c r="F199" s="48">
        <f>'Exit Capacity'!F199</f>
        <v>293.65705717578669</v>
      </c>
      <c r="G199" s="60">
        <f>'Exit Capacity'!G199</f>
        <v>301.4188213773466</v>
      </c>
    </row>
    <row r="200" spans="1:7" s="5" customFormat="1" ht="15" customHeight="1" x14ac:dyDescent="0.45">
      <c r="A200" s="42" t="str">
        <f>'Exit Capacity'!A200</f>
        <v>M01</v>
      </c>
      <c r="B200" s="4" t="str">
        <f>'Exit Capacity'!B200</f>
        <v>Salida Nacional / National exit</v>
      </c>
      <c r="C200" s="48">
        <f>'Exit Capacity'!C200</f>
        <v>799.64374373187081</v>
      </c>
      <c r="D200" s="48">
        <f>'Exit Capacity'!D200</f>
        <v>810.47822670313303</v>
      </c>
      <c r="E200" s="48">
        <f>'Exit Capacity'!E200</f>
        <v>818.9439887544861</v>
      </c>
      <c r="F200" s="48">
        <f>'Exit Capacity'!F200</f>
        <v>823.81029057885689</v>
      </c>
      <c r="G200" s="60">
        <f>'Exit Capacity'!G200</f>
        <v>830.38030876132541</v>
      </c>
    </row>
    <row r="201" spans="1:7" s="5" customFormat="1" ht="15" customHeight="1" x14ac:dyDescent="0.45">
      <c r="A201" s="42" t="str">
        <f>'Exit Capacity'!A201</f>
        <v>M09</v>
      </c>
      <c r="B201" s="4" t="str">
        <f>'Exit Capacity'!B201</f>
        <v>Salida Nacional / National exit</v>
      </c>
      <c r="C201" s="48">
        <f>'Exit Capacity'!C201</f>
        <v>599.23623775505678</v>
      </c>
      <c r="D201" s="48">
        <f>'Exit Capacity'!D201</f>
        <v>604.78736396582087</v>
      </c>
      <c r="E201" s="48">
        <f>'Exit Capacity'!E201</f>
        <v>609.84918331868244</v>
      </c>
      <c r="F201" s="48">
        <f>'Exit Capacity'!F201</f>
        <v>612.04947197027309</v>
      </c>
      <c r="G201" s="60">
        <f>'Exit Capacity'!G201</f>
        <v>615.70210571281871</v>
      </c>
    </row>
    <row r="202" spans="1:7" s="5" customFormat="1" ht="15" customHeight="1" x14ac:dyDescent="0.45">
      <c r="A202" s="42" t="str">
        <f>'Exit Capacity'!A202</f>
        <v>N07</v>
      </c>
      <c r="B202" s="4" t="str">
        <f>'Exit Capacity'!B202</f>
        <v>Salida Nacional / National exit</v>
      </c>
      <c r="C202" s="48">
        <f>'Exit Capacity'!C202</f>
        <v>4172.0660772026349</v>
      </c>
      <c r="D202" s="48">
        <f>'Exit Capacity'!D202</f>
        <v>4404.9432664798242</v>
      </c>
      <c r="E202" s="48">
        <f>'Exit Capacity'!E202</f>
        <v>4537.1651570916456</v>
      </c>
      <c r="F202" s="48">
        <f>'Exit Capacity'!F202</f>
        <v>4661.8791349805051</v>
      </c>
      <c r="G202" s="60">
        <f>'Exit Capacity'!G202</f>
        <v>4783.4202157004765</v>
      </c>
    </row>
    <row r="203" spans="1:7" s="5" customFormat="1" ht="15" customHeight="1" x14ac:dyDescent="0.45">
      <c r="A203" s="42" t="str">
        <f>'Exit Capacity'!A203</f>
        <v>N08</v>
      </c>
      <c r="B203" s="4" t="str">
        <f>'Exit Capacity'!B203</f>
        <v>Salida Nacional / National exit</v>
      </c>
      <c r="C203" s="48">
        <f>'Exit Capacity'!C203</f>
        <v>197.48424922998589</v>
      </c>
      <c r="D203" s="48">
        <f>'Exit Capacity'!D203</f>
        <v>207.41017643886141</v>
      </c>
      <c r="E203" s="48">
        <f>'Exit Capacity'!E203</f>
        <v>213.12105289573159</v>
      </c>
      <c r="F203" s="48">
        <f>'Exit Capacity'!F203</f>
        <v>218.40648638467937</v>
      </c>
      <c r="G203" s="60">
        <f>'Exit Capacity'!G203</f>
        <v>223.61686739829977</v>
      </c>
    </row>
    <row r="204" spans="1:7" s="5" customFormat="1" ht="15" customHeight="1" x14ac:dyDescent="0.45">
      <c r="A204" s="42" t="str">
        <f>'Exit Capacity'!A204</f>
        <v>N09</v>
      </c>
      <c r="B204" s="4" t="str">
        <f>'Exit Capacity'!B204</f>
        <v>Salida Nacional / National exit</v>
      </c>
      <c r="C204" s="48">
        <f>'Exit Capacity'!C204</f>
        <v>1449.5256098409097</v>
      </c>
      <c r="D204" s="48">
        <f>'Exit Capacity'!D204</f>
        <v>1502.1756463993033</v>
      </c>
      <c r="E204" s="48">
        <f>'Exit Capacity'!E204</f>
        <v>1534.0041514655909</v>
      </c>
      <c r="F204" s="48">
        <f>'Exit Capacity'!F204</f>
        <v>1561.4181811416161</v>
      </c>
      <c r="G204" s="60">
        <f>'Exit Capacity'!G204</f>
        <v>1589.6631249031502</v>
      </c>
    </row>
    <row r="205" spans="1:7" s="5" customFormat="1" ht="15" customHeight="1" x14ac:dyDescent="0.45">
      <c r="A205" s="42" t="str">
        <f>'Exit Capacity'!A205</f>
        <v>N10.1</v>
      </c>
      <c r="B205" s="4" t="str">
        <f>'Exit Capacity'!B205</f>
        <v>Salida Nacional / National exit</v>
      </c>
      <c r="C205" s="48">
        <f>'Exit Capacity'!C205</f>
        <v>980.96214068660061</v>
      </c>
      <c r="D205" s="48">
        <f>'Exit Capacity'!D205</f>
        <v>1016.5928961688842</v>
      </c>
      <c r="E205" s="48">
        <f>'Exit Capacity'!E205</f>
        <v>1038.1327422072766</v>
      </c>
      <c r="F205" s="48">
        <f>'Exit Capacity'!F205</f>
        <v>1056.6851051688327</v>
      </c>
      <c r="G205" s="60">
        <f>'Exit Capacity'!G205</f>
        <v>1075.7997867638189</v>
      </c>
    </row>
    <row r="206" spans="1:7" s="5" customFormat="1" ht="15" customHeight="1" x14ac:dyDescent="0.45">
      <c r="A206" s="42" t="str">
        <f>'Exit Capacity'!A206</f>
        <v>O01</v>
      </c>
      <c r="B206" s="4" t="str">
        <f>'Exit Capacity'!B206</f>
        <v>Salida Nacional / National exit</v>
      </c>
      <c r="C206" s="48">
        <f>'Exit Capacity'!C206</f>
        <v>0</v>
      </c>
      <c r="D206" s="48">
        <f>'Exit Capacity'!D206</f>
        <v>0</v>
      </c>
      <c r="E206" s="48">
        <f>'Exit Capacity'!E206</f>
        <v>0</v>
      </c>
      <c r="F206" s="48">
        <f>'Exit Capacity'!F206</f>
        <v>0</v>
      </c>
      <c r="G206" s="60">
        <f>'Exit Capacity'!G206</f>
        <v>0</v>
      </c>
    </row>
    <row r="207" spans="1:7" s="5" customFormat="1" ht="15" customHeight="1" x14ac:dyDescent="0.45">
      <c r="A207" s="42" t="str">
        <f>'Exit Capacity'!A207</f>
        <v>O01A</v>
      </c>
      <c r="B207" s="4" t="str">
        <f>'Exit Capacity'!B207</f>
        <v>Salida Nacional / National exit</v>
      </c>
      <c r="C207" s="48">
        <f>'Exit Capacity'!C207</f>
        <v>42024.792154905917</v>
      </c>
      <c r="D207" s="48">
        <f>'Exit Capacity'!D207</f>
        <v>40745.416975917411</v>
      </c>
      <c r="E207" s="48">
        <f>'Exit Capacity'!E207</f>
        <v>39048.340463771165</v>
      </c>
      <c r="F207" s="48">
        <f>'Exit Capacity'!F207</f>
        <v>37888.372734017408</v>
      </c>
      <c r="G207" s="60">
        <f>'Exit Capacity'!G207</f>
        <v>37229.559808707621</v>
      </c>
    </row>
    <row r="208" spans="1:7" s="5" customFormat="1" ht="15" customHeight="1" x14ac:dyDescent="0.45">
      <c r="A208" s="42" t="str">
        <f>'Exit Capacity'!A208</f>
        <v>O02</v>
      </c>
      <c r="B208" s="4" t="str">
        <f>'Exit Capacity'!B208</f>
        <v>Salida Nacional / National exit</v>
      </c>
      <c r="C208" s="48">
        <f>'Exit Capacity'!C208</f>
        <v>698.60254244460953</v>
      </c>
      <c r="D208" s="48">
        <f>'Exit Capacity'!D208</f>
        <v>677.33474534314178</v>
      </c>
      <c r="E208" s="48">
        <f>'Exit Capacity'!E208</f>
        <v>649.12325623599111</v>
      </c>
      <c r="F208" s="48">
        <f>'Exit Capacity'!F208</f>
        <v>629.84043855606888</v>
      </c>
      <c r="G208" s="60">
        <f>'Exit Capacity'!G208</f>
        <v>618.88860843350005</v>
      </c>
    </row>
    <row r="209" spans="1:7" s="5" customFormat="1" ht="15" customHeight="1" x14ac:dyDescent="0.45">
      <c r="A209" s="42" t="str">
        <f>'Exit Capacity'!A209</f>
        <v>O05</v>
      </c>
      <c r="B209" s="4" t="str">
        <f>'Exit Capacity'!B209</f>
        <v>Salida Nacional / National exit</v>
      </c>
      <c r="C209" s="48">
        <f>'Exit Capacity'!C209</f>
        <v>692.31943976130788</v>
      </c>
      <c r="D209" s="48">
        <f>'Exit Capacity'!D209</f>
        <v>734.62179182483305</v>
      </c>
      <c r="E209" s="48">
        <f>'Exit Capacity'!E209</f>
        <v>758.30004369479843</v>
      </c>
      <c r="F209" s="48">
        <f>'Exit Capacity'!F209</f>
        <v>780.95829834375331</v>
      </c>
      <c r="G209" s="60">
        <f>'Exit Capacity'!G209</f>
        <v>802.83812479826724</v>
      </c>
    </row>
    <row r="210" spans="1:7" s="5" customFormat="1" ht="15" customHeight="1" x14ac:dyDescent="0.45">
      <c r="A210" s="42" t="str">
        <f>'Exit Capacity'!A210</f>
        <v>O06</v>
      </c>
      <c r="B210" s="4" t="str">
        <f>'Exit Capacity'!B210</f>
        <v>Salida Nacional / National exit</v>
      </c>
      <c r="C210" s="48">
        <f>'Exit Capacity'!C210</f>
        <v>2042.7952347134669</v>
      </c>
      <c r="D210" s="48">
        <f>'Exit Capacity'!D210</f>
        <v>2155.7823848260432</v>
      </c>
      <c r="E210" s="48">
        <f>'Exit Capacity'!E210</f>
        <v>2219.489926738654</v>
      </c>
      <c r="F210" s="48">
        <f>'Exit Capacity'!F210</f>
        <v>2278.6777017483155</v>
      </c>
      <c r="G210" s="60">
        <f>'Exit Capacity'!G210</f>
        <v>2335.560786984619</v>
      </c>
    </row>
    <row r="211" spans="1:7" s="5" customFormat="1" ht="15" customHeight="1" x14ac:dyDescent="0.45">
      <c r="A211" s="42" t="str">
        <f>'Exit Capacity'!A211</f>
        <v>O07</v>
      </c>
      <c r="B211" s="4" t="str">
        <f>'Exit Capacity'!B211</f>
        <v>Salida Nacional / National exit</v>
      </c>
      <c r="C211" s="48">
        <f>'Exit Capacity'!C211</f>
        <v>2590.3979443244157</v>
      </c>
      <c r="D211" s="48">
        <f>'Exit Capacity'!D211</f>
        <v>2759.5930531017243</v>
      </c>
      <c r="E211" s="48">
        <f>'Exit Capacity'!E211</f>
        <v>2853.9742588305498</v>
      </c>
      <c r="F211" s="48">
        <f>'Exit Capacity'!F211</f>
        <v>2945.2679751916403</v>
      </c>
      <c r="G211" s="60">
        <f>'Exit Capacity'!G211</f>
        <v>3032.910389071993</v>
      </c>
    </row>
    <row r="212" spans="1:7" s="5" customFormat="1" ht="15" customHeight="1" x14ac:dyDescent="0.45">
      <c r="A212" s="42" t="str">
        <f>'Exit Capacity'!A212</f>
        <v>O09</v>
      </c>
      <c r="B212" s="4" t="str">
        <f>'Exit Capacity'!B212</f>
        <v>Salida Nacional / National exit</v>
      </c>
      <c r="C212" s="48">
        <f>'Exit Capacity'!C212</f>
        <v>272.32588940727697</v>
      </c>
      <c r="D212" s="48">
        <f>'Exit Capacity'!D212</f>
        <v>290.11319833488596</v>
      </c>
      <c r="E212" s="48">
        <f>'Exit Capacity'!E212</f>
        <v>300.03539806861716</v>
      </c>
      <c r="F212" s="48">
        <f>'Exit Capacity'!F212</f>
        <v>309.63301319945128</v>
      </c>
      <c r="G212" s="60">
        <f>'Exit Capacity'!G212</f>
        <v>318.84677063083785</v>
      </c>
    </row>
    <row r="213" spans="1:7" s="5" customFormat="1" ht="15" customHeight="1" x14ac:dyDescent="0.45">
      <c r="A213" s="42" t="str">
        <f>'Exit Capacity'!A213</f>
        <v>O11</v>
      </c>
      <c r="B213" s="4" t="str">
        <f>'Exit Capacity'!B213</f>
        <v>Salida Nacional / National exit</v>
      </c>
      <c r="C213" s="48">
        <f>'Exit Capacity'!C213</f>
        <v>449.6986006217353</v>
      </c>
      <c r="D213" s="48">
        <f>'Exit Capacity'!D213</f>
        <v>453.8659175059276</v>
      </c>
      <c r="E213" s="48">
        <f>'Exit Capacity'!E213</f>
        <v>457.66466500058726</v>
      </c>
      <c r="F213" s="48">
        <f>'Exit Capacity'!F213</f>
        <v>459.31509878204247</v>
      </c>
      <c r="G213" s="60">
        <f>'Exit Capacity'!G213</f>
        <v>462.05433120610189</v>
      </c>
    </row>
    <row r="214" spans="1:7" s="5" customFormat="1" ht="15" customHeight="1" x14ac:dyDescent="0.45">
      <c r="A214" s="42" t="str">
        <f>'Exit Capacity'!A214</f>
        <v>O12</v>
      </c>
      <c r="B214" s="4" t="str">
        <f>'Exit Capacity'!B214</f>
        <v>Salida Nacional / National exit</v>
      </c>
      <c r="C214" s="48">
        <f>'Exit Capacity'!C214</f>
        <v>0.10042283532272193</v>
      </c>
      <c r="D214" s="48">
        <f>'Exit Capacity'!D214</f>
        <v>0.10698207946641855</v>
      </c>
      <c r="E214" s="48">
        <f>'Exit Capacity'!E214</f>
        <v>0.1106409876666942</v>
      </c>
      <c r="F214" s="48">
        <f>'Exit Capacity'!F214</f>
        <v>0.1141802021199083</v>
      </c>
      <c r="G214" s="60">
        <f>'Exit Capacity'!G214</f>
        <v>0.11757786529196115</v>
      </c>
    </row>
    <row r="215" spans="1:7" s="5" customFormat="1" ht="15" customHeight="1" x14ac:dyDescent="0.45">
      <c r="A215" s="42" t="str">
        <f>'Exit Capacity'!A215</f>
        <v>O14</v>
      </c>
      <c r="B215" s="4" t="str">
        <f>'Exit Capacity'!B215</f>
        <v>Salida Nacional / National exit</v>
      </c>
      <c r="C215" s="48">
        <f>'Exit Capacity'!C215</f>
        <v>4267.6820253208562</v>
      </c>
      <c r="D215" s="48">
        <f>'Exit Capacity'!D215</f>
        <v>4448.9658703618888</v>
      </c>
      <c r="E215" s="48">
        <f>'Exit Capacity'!E215</f>
        <v>4501.4913181666107</v>
      </c>
      <c r="F215" s="48">
        <f>'Exit Capacity'!F215</f>
        <v>4537.6656624981078</v>
      </c>
      <c r="G215" s="60">
        <f>'Exit Capacity'!G215</f>
        <v>4573.2344770249638</v>
      </c>
    </row>
    <row r="216" spans="1:7" s="5" customFormat="1" ht="15" customHeight="1" x14ac:dyDescent="0.45">
      <c r="A216" s="42" t="str">
        <f>'Exit Capacity'!A216</f>
        <v>O14A</v>
      </c>
      <c r="B216" s="4" t="str">
        <f>'Exit Capacity'!B216</f>
        <v>Salida Nacional / National exit</v>
      </c>
      <c r="C216" s="48">
        <f>'Exit Capacity'!C216</f>
        <v>199.2276057950881</v>
      </c>
      <c r="D216" s="48">
        <f>'Exit Capacity'!D216</f>
        <v>211.37548097793703</v>
      </c>
      <c r="E216" s="48">
        <f>'Exit Capacity'!E216</f>
        <v>218.20247199102889</v>
      </c>
      <c r="F216" s="48">
        <f>'Exit Capacity'!F216</f>
        <v>224.73670995476772</v>
      </c>
      <c r="G216" s="60">
        <f>'Exit Capacity'!G216</f>
        <v>231.04927501991759</v>
      </c>
    </row>
    <row r="217" spans="1:7" s="5" customFormat="1" ht="15" customHeight="1" x14ac:dyDescent="0.45">
      <c r="A217" s="42" t="str">
        <f>'Exit Capacity'!A217</f>
        <v>O16</v>
      </c>
      <c r="B217" s="4" t="str">
        <f>'Exit Capacity'!B217</f>
        <v>Salida Nacional / National exit</v>
      </c>
      <c r="C217" s="48">
        <f>'Exit Capacity'!C217</f>
        <v>526.35291125318531</v>
      </c>
      <c r="D217" s="48">
        <f>'Exit Capacity'!D217</f>
        <v>532.87401532894262</v>
      </c>
      <c r="E217" s="48">
        <f>'Exit Capacity'!E217</f>
        <v>538.141626228002</v>
      </c>
      <c r="F217" s="48">
        <f>'Exit Capacity'!F217</f>
        <v>541.00091875646001</v>
      </c>
      <c r="G217" s="60">
        <f>'Exit Capacity'!G217</f>
        <v>545.02340705749293</v>
      </c>
    </row>
    <row r="218" spans="1:7" s="5" customFormat="1" ht="15" customHeight="1" x14ac:dyDescent="0.45">
      <c r="A218" s="42" t="str">
        <f>'Exit Capacity'!A218</f>
        <v>O17</v>
      </c>
      <c r="B218" s="4" t="str">
        <f>'Exit Capacity'!B218</f>
        <v>Salida Nacional / National exit</v>
      </c>
      <c r="C218" s="48">
        <f>'Exit Capacity'!C218</f>
        <v>127.61005847255413</v>
      </c>
      <c r="D218" s="48">
        <f>'Exit Capacity'!D218</f>
        <v>135.94507038516338</v>
      </c>
      <c r="E218" s="48">
        <f>'Exit Capacity'!E218</f>
        <v>140.59454565522915</v>
      </c>
      <c r="F218" s="48">
        <f>'Exit Capacity'!F218</f>
        <v>145.09192278932579</v>
      </c>
      <c r="G218" s="60">
        <f>'Exit Capacity'!G218</f>
        <v>149.40942681779057</v>
      </c>
    </row>
    <row r="219" spans="1:7" s="5" customFormat="1" ht="15" customHeight="1" x14ac:dyDescent="0.45">
      <c r="A219" s="42" t="str">
        <f>'Exit Capacity'!A219</f>
        <v>O19</v>
      </c>
      <c r="B219" s="4" t="str">
        <f>'Exit Capacity'!B219</f>
        <v>Salida Nacional / National exit</v>
      </c>
      <c r="C219" s="48">
        <f>'Exit Capacity'!C219</f>
        <v>492.28057289826756</v>
      </c>
      <c r="D219" s="48">
        <f>'Exit Capacity'!D219</f>
        <v>496.84089722294999</v>
      </c>
      <c r="E219" s="48">
        <f>'Exit Capacity'!E219</f>
        <v>500.99924942853335</v>
      </c>
      <c r="F219" s="48">
        <f>'Exit Capacity'!F219</f>
        <v>502.80681594354337</v>
      </c>
      <c r="G219" s="60">
        <f>'Exit Capacity'!G219</f>
        <v>505.80750334873812</v>
      </c>
    </row>
    <row r="220" spans="1:7" s="5" customFormat="1" ht="15" customHeight="1" x14ac:dyDescent="0.45">
      <c r="A220" s="42" t="str">
        <f>'Exit Capacity'!A220</f>
        <v>O24</v>
      </c>
      <c r="B220" s="4" t="str">
        <f>'Exit Capacity'!B220</f>
        <v>Salida Nacional / National exit</v>
      </c>
      <c r="C220" s="48">
        <f>'Exit Capacity'!C220</f>
        <v>4030.7750981652989</v>
      </c>
      <c r="D220" s="48">
        <f>'Exit Capacity'!D220</f>
        <v>4232.2133343375444</v>
      </c>
      <c r="E220" s="48">
        <f>'Exit Capacity'!E220</f>
        <v>4348.1986059766014</v>
      </c>
      <c r="F220" s="48">
        <f>'Exit Capacity'!F220</f>
        <v>4455.4264194484913</v>
      </c>
      <c r="G220" s="60">
        <f>'Exit Capacity'!G220</f>
        <v>4561.2014232436859</v>
      </c>
    </row>
    <row r="221" spans="1:7" s="5" customFormat="1" ht="15" customHeight="1" x14ac:dyDescent="0.45">
      <c r="A221" s="42" t="str">
        <f>'Exit Capacity'!A221</f>
        <v>P01</v>
      </c>
      <c r="B221" s="4" t="str">
        <f>'Exit Capacity'!B221</f>
        <v>Salida Nacional / National exit</v>
      </c>
      <c r="C221" s="48">
        <f>'Exit Capacity'!C221</f>
        <v>1032.8231483190227</v>
      </c>
      <c r="D221" s="48">
        <f>'Exit Capacity'!D221</f>
        <v>1100.2832948615396</v>
      </c>
      <c r="E221" s="48">
        <f>'Exit Capacity'!E221</f>
        <v>1137.9142288485621</v>
      </c>
      <c r="F221" s="48">
        <f>'Exit Capacity'!F221</f>
        <v>1174.3141432942928</v>
      </c>
      <c r="G221" s="60">
        <f>'Exit Capacity'!G221</f>
        <v>1209.2582390570742</v>
      </c>
    </row>
    <row r="222" spans="1:7" s="5" customFormat="1" ht="15" customHeight="1" x14ac:dyDescent="0.45">
      <c r="A222" s="42" t="str">
        <f>'Exit Capacity'!A222</f>
        <v>P03</v>
      </c>
      <c r="B222" s="4" t="str">
        <f>'Exit Capacity'!B222</f>
        <v>Salida Nacional / National exit</v>
      </c>
      <c r="C222" s="48">
        <f>'Exit Capacity'!C222</f>
        <v>11599.141455657953</v>
      </c>
      <c r="D222" s="48">
        <f>'Exit Capacity'!D222</f>
        <v>12069.214248661972</v>
      </c>
      <c r="E222" s="48">
        <f>'Exit Capacity'!E222</f>
        <v>12285.008035077253</v>
      </c>
      <c r="F222" s="48">
        <f>'Exit Capacity'!F222</f>
        <v>12455.415627298862</v>
      </c>
      <c r="G222" s="60">
        <f>'Exit Capacity'!G222</f>
        <v>12619.550165999688</v>
      </c>
    </row>
    <row r="223" spans="1:7" s="5" customFormat="1" ht="15" customHeight="1" x14ac:dyDescent="0.45">
      <c r="A223" s="42" t="str">
        <f>'Exit Capacity'!A223</f>
        <v>P04</v>
      </c>
      <c r="B223" s="4" t="str">
        <f>'Exit Capacity'!B223</f>
        <v>Salida Nacional / National exit</v>
      </c>
      <c r="C223" s="48">
        <f>'Exit Capacity'!C223</f>
        <v>8004.1854875046229</v>
      </c>
      <c r="D223" s="48">
        <f>'Exit Capacity'!D223</f>
        <v>8279.106794494608</v>
      </c>
      <c r="E223" s="48">
        <f>'Exit Capacity'!E223</f>
        <v>8405.6529379269959</v>
      </c>
      <c r="F223" s="48">
        <f>'Exit Capacity'!F223</f>
        <v>8498.1960566654361</v>
      </c>
      <c r="G223" s="60">
        <f>'Exit Capacity'!G223</f>
        <v>8590.1380880337801</v>
      </c>
    </row>
    <row r="224" spans="1:7" s="5" customFormat="1" ht="15" customHeight="1" x14ac:dyDescent="0.45">
      <c r="A224" s="42" t="str">
        <f>'Exit Capacity'!A224</f>
        <v>P04A</v>
      </c>
      <c r="B224" s="4" t="str">
        <f>'Exit Capacity'!B224</f>
        <v>Salida Nacional / National exit</v>
      </c>
      <c r="C224" s="48">
        <f>'Exit Capacity'!C224</f>
        <v>31.411760774770809</v>
      </c>
      <c r="D224" s="48">
        <f>'Exit Capacity'!D224</f>
        <v>33.463459546698395</v>
      </c>
      <c r="E224" s="48">
        <f>'Exit Capacity'!E224</f>
        <v>34.607947737203617</v>
      </c>
      <c r="F224" s="48">
        <f>'Exit Capacity'!F224</f>
        <v>35.714996322096724</v>
      </c>
      <c r="G224" s="60">
        <f>'Exit Capacity'!G224</f>
        <v>36.777768373998995</v>
      </c>
    </row>
    <row r="225" spans="1:7" s="5" customFormat="1" ht="15" customHeight="1" x14ac:dyDescent="0.45">
      <c r="A225" s="42" t="str">
        <f>'Exit Capacity'!A225</f>
        <v>P06</v>
      </c>
      <c r="B225" s="4" t="str">
        <f>'Exit Capacity'!B225</f>
        <v>Salida Nacional / National exit</v>
      </c>
      <c r="C225" s="48">
        <f>'Exit Capacity'!C225</f>
        <v>226.30275897691857</v>
      </c>
      <c r="D225" s="48">
        <f>'Exit Capacity'!D225</f>
        <v>241.08400909549476</v>
      </c>
      <c r="E225" s="48">
        <f>'Exit Capacity'!E225</f>
        <v>249.32935506590772</v>
      </c>
      <c r="F225" s="48">
        <f>'Exit Capacity'!F225</f>
        <v>257.30497129701126</v>
      </c>
      <c r="G225" s="60">
        <f>'Exit Capacity'!G225</f>
        <v>264.96160185756918</v>
      </c>
    </row>
    <row r="226" spans="1:7" s="5" customFormat="1" ht="15" customHeight="1" x14ac:dyDescent="0.45">
      <c r="A226" s="42" t="str">
        <f>'Exit Capacity'!A226</f>
        <v>13A</v>
      </c>
      <c r="B226" s="4" t="str">
        <f>'Exit Capacity'!B226</f>
        <v>Salida Nacional / National exit</v>
      </c>
      <c r="C226" s="48">
        <f>'Exit Capacity'!C226</f>
        <v>10071.955580324508</v>
      </c>
      <c r="D226" s="48">
        <f>'Exit Capacity'!D226</f>
        <v>8771.8478397504568</v>
      </c>
      <c r="E226" s="48">
        <f>'Exit Capacity'!E226</f>
        <v>7432.5675364606159</v>
      </c>
      <c r="F226" s="48">
        <f>'Exit Capacity'!F226</f>
        <v>6447.1429290183169</v>
      </c>
      <c r="G226" s="60">
        <f>'Exit Capacity'!G226</f>
        <v>5750.3999215020749</v>
      </c>
    </row>
    <row r="227" spans="1:7" s="5" customFormat="1" ht="15" customHeight="1" x14ac:dyDescent="0.45">
      <c r="A227" s="42" t="str">
        <f>'Exit Capacity'!A227</f>
        <v>15.20.04</v>
      </c>
      <c r="B227" s="4" t="str">
        <f>'Exit Capacity'!B227</f>
        <v>Salida Nacional / National exit</v>
      </c>
      <c r="C227" s="48">
        <f>'Exit Capacity'!C227</f>
        <v>132.00580184426667</v>
      </c>
      <c r="D227" s="48">
        <f>'Exit Capacity'!D227</f>
        <v>137.66959600329656</v>
      </c>
      <c r="E227" s="48">
        <f>'Exit Capacity'!E227</f>
        <v>141.00209090901734</v>
      </c>
      <c r="F227" s="48">
        <f>'Exit Capacity'!F227</f>
        <v>143.98812457617993</v>
      </c>
      <c r="G227" s="60">
        <f>'Exit Capacity'!G227</f>
        <v>146.99039757353631</v>
      </c>
    </row>
    <row r="228" spans="1:7" s="5" customFormat="1" ht="15" customHeight="1" x14ac:dyDescent="0.45">
      <c r="A228" s="42" t="str">
        <f>'Exit Capacity'!A228</f>
        <v>15.31A.2</v>
      </c>
      <c r="B228" s="4" t="str">
        <f>'Exit Capacity'!B228</f>
        <v>Salida Nacional / National exit</v>
      </c>
      <c r="C228" s="48">
        <f>'Exit Capacity'!C228</f>
        <v>9.3541767107521796</v>
      </c>
      <c r="D228" s="48">
        <f>'Exit Capacity'!D228</f>
        <v>9.4408307083703971</v>
      </c>
      <c r="E228" s="48">
        <f>'Exit Capacity'!E228</f>
        <v>9.5198465450660521</v>
      </c>
      <c r="F228" s="48">
        <f>'Exit Capacity'!F228</f>
        <v>9.5541934145723904</v>
      </c>
      <c r="G228" s="60">
        <f>'Exit Capacity'!G228</f>
        <v>9.6112116309863875</v>
      </c>
    </row>
    <row r="229" spans="1:7" s="5" customFormat="1" ht="15" customHeight="1" x14ac:dyDescent="0.45">
      <c r="A229" s="42" t="str">
        <f>'Exit Capacity'!A229</f>
        <v>D07A</v>
      </c>
      <c r="B229" s="4" t="str">
        <f>'Exit Capacity'!B229</f>
        <v>Salida Nacional / National exit</v>
      </c>
      <c r="C229" s="48">
        <f>'Exit Capacity'!C229</f>
        <v>85.481111676401184</v>
      </c>
      <c r="D229" s="48">
        <f>'Exit Capacity'!D229</f>
        <v>86.272980408055048</v>
      </c>
      <c r="E229" s="48">
        <f>'Exit Capacity'!E229</f>
        <v>86.995049465508473</v>
      </c>
      <c r="F229" s="48">
        <f>'Exit Capacity'!F229</f>
        <v>87.308920870635049</v>
      </c>
      <c r="G229" s="60">
        <f>'Exit Capacity'!G229</f>
        <v>87.829969454127351</v>
      </c>
    </row>
    <row r="230" spans="1:7" s="5" customFormat="1" ht="15" customHeight="1" x14ac:dyDescent="0.45">
      <c r="A230" s="42" t="str">
        <f>'Exit Capacity'!A230</f>
        <v>D08A</v>
      </c>
      <c r="B230" s="4" t="str">
        <f>'Exit Capacity'!B230</f>
        <v>Salida Nacional / National exit</v>
      </c>
      <c r="C230" s="48">
        <f>'Exit Capacity'!C230</f>
        <v>63.229975970637867</v>
      </c>
      <c r="D230" s="48">
        <f>'Exit Capacity'!D230</f>
        <v>63.815717544330994</v>
      </c>
      <c r="E230" s="48">
        <f>'Exit Capacity'!E230</f>
        <v>64.349828627546174</v>
      </c>
      <c r="F230" s="48">
        <f>'Exit Capacity'!F230</f>
        <v>64.581997828610781</v>
      </c>
      <c r="G230" s="60">
        <f>'Exit Capacity'!G230</f>
        <v>64.967415013385747</v>
      </c>
    </row>
    <row r="231" spans="1:7" s="5" customFormat="1" ht="15" customHeight="1" x14ac:dyDescent="0.45">
      <c r="A231" s="42" t="str">
        <f>'Exit Capacity'!A231</f>
        <v>D10A</v>
      </c>
      <c r="B231" s="4" t="str">
        <f>'Exit Capacity'!B231</f>
        <v>Salida Nacional / National exit</v>
      </c>
      <c r="C231" s="48">
        <f>'Exit Capacity'!C231</f>
        <v>125.65163155411537</v>
      </c>
      <c r="D231" s="48">
        <f>'Exit Capacity'!D231</f>
        <v>126.81562668891969</v>
      </c>
      <c r="E231" s="48">
        <f>'Exit Capacity'!E231</f>
        <v>127.87702087746547</v>
      </c>
      <c r="F231" s="48">
        <f>'Exit Capacity'!F231</f>
        <v>128.33839127121556</v>
      </c>
      <c r="G231" s="60">
        <f>'Exit Capacity'!G231</f>
        <v>129.10429853833926</v>
      </c>
    </row>
    <row r="232" spans="1:7" s="5" customFormat="1" ht="15" customHeight="1" x14ac:dyDescent="0.45">
      <c r="A232" s="42" t="str">
        <f>'Exit Capacity'!A232</f>
        <v>D15</v>
      </c>
      <c r="B232" s="4" t="str">
        <f>'Exit Capacity'!B232</f>
        <v>Salida Nacional / National exit</v>
      </c>
      <c r="C232" s="48">
        <f>'Exit Capacity'!C232</f>
        <v>181.90847907083958</v>
      </c>
      <c r="D232" s="48">
        <f>'Exit Capacity'!D232</f>
        <v>183.59361902484741</v>
      </c>
      <c r="E232" s="48">
        <f>'Exit Capacity'!E232</f>
        <v>185.13022145606882</v>
      </c>
      <c r="F232" s="48">
        <f>'Exit Capacity'!F232</f>
        <v>185.79815696615609</v>
      </c>
      <c r="G232" s="60">
        <f>'Exit Capacity'!G232</f>
        <v>186.90697683859659</v>
      </c>
    </row>
    <row r="233" spans="1:7" s="5" customFormat="1" ht="15" customHeight="1" x14ac:dyDescent="0.45">
      <c r="A233" s="42" t="str">
        <f>'Exit Capacity'!A233</f>
        <v>I005</v>
      </c>
      <c r="B233" s="4" t="str">
        <f>'Exit Capacity'!B233</f>
        <v>Salida Nacional / National exit</v>
      </c>
      <c r="C233" s="48">
        <f>'Exit Capacity'!C233</f>
        <v>63.904258608099731</v>
      </c>
      <c r="D233" s="48">
        <f>'Exit Capacity'!D233</f>
        <v>64.496246513016587</v>
      </c>
      <c r="E233" s="48">
        <f>'Exit Capacity'!E233</f>
        <v>65.036053341396297</v>
      </c>
      <c r="F233" s="48">
        <f>'Exit Capacity'!F233</f>
        <v>65.27069838811525</v>
      </c>
      <c r="G233" s="60">
        <f>'Exit Capacity'!G233</f>
        <v>65.660225650616539</v>
      </c>
    </row>
    <row r="234" spans="1:7" s="5" customFormat="1" ht="15" customHeight="1" x14ac:dyDescent="0.45">
      <c r="A234" s="42" t="str">
        <f>'Exit Capacity'!A234</f>
        <v>I007</v>
      </c>
      <c r="B234" s="4" t="str">
        <f>'Exit Capacity'!B234</f>
        <v>Salida Nacional / National exit</v>
      </c>
      <c r="C234" s="48">
        <f>'Exit Capacity'!C234</f>
        <v>5.4453250771948314</v>
      </c>
      <c r="D234" s="48">
        <f>'Exit Capacity'!D234</f>
        <v>5.4957687667744048</v>
      </c>
      <c r="E234" s="48">
        <f>'Exit Capacity'!E234</f>
        <v>5.5417660715462738</v>
      </c>
      <c r="F234" s="48">
        <f>'Exit Capacity'!F234</f>
        <v>5.5617603346042959</v>
      </c>
      <c r="G234" s="60">
        <f>'Exit Capacity'!G234</f>
        <v>5.5949522159741631</v>
      </c>
    </row>
    <row r="235" spans="1:7" s="5" customFormat="1" ht="15" customHeight="1" x14ac:dyDescent="0.45">
      <c r="A235" s="42" t="str">
        <f>'Exit Capacity'!A235</f>
        <v>K05</v>
      </c>
      <c r="B235" s="4" t="str">
        <f>'Exit Capacity'!B235</f>
        <v>Salida Nacional / National exit</v>
      </c>
      <c r="C235" s="48">
        <f>'Exit Capacity'!C235</f>
        <v>1.993710919950568</v>
      </c>
      <c r="D235" s="48">
        <f>'Exit Capacity'!D235</f>
        <v>2.0121799981656747</v>
      </c>
      <c r="E235" s="48">
        <f>'Exit Capacity'!E235</f>
        <v>2.0290211100390563</v>
      </c>
      <c r="F235" s="48">
        <f>'Exit Capacity'!F235</f>
        <v>2.0363416611595189</v>
      </c>
      <c r="G235" s="60">
        <f>'Exit Capacity'!G235</f>
        <v>2.048494290323561</v>
      </c>
    </row>
    <row r="236" spans="1:7" s="5" customFormat="1" ht="15" customHeight="1" x14ac:dyDescent="0.45">
      <c r="A236" s="42" t="str">
        <f>'Exit Capacity'!A236</f>
        <v>K07</v>
      </c>
      <c r="B236" s="4" t="str">
        <f>'Exit Capacity'!B236</f>
        <v>Salida Nacional / National exit</v>
      </c>
      <c r="C236" s="48">
        <f>'Exit Capacity'!C236</f>
        <v>6.0930235271133562</v>
      </c>
      <c r="D236" s="48">
        <f>'Exit Capacity'!D236</f>
        <v>6.1494672808003399</v>
      </c>
      <c r="E236" s="48">
        <f>'Exit Capacity'!E236</f>
        <v>6.2009357709612942</v>
      </c>
      <c r="F236" s="48">
        <f>'Exit Capacity'!F236</f>
        <v>6.2233082672756153</v>
      </c>
      <c r="G236" s="60">
        <f>'Exit Capacity'!G236</f>
        <v>6.2604481829333123</v>
      </c>
    </row>
    <row r="237" spans="1:7" s="5" customFormat="1" ht="15" customHeight="1" x14ac:dyDescent="0.45">
      <c r="A237" s="42" t="str">
        <f>'Exit Capacity'!A237</f>
        <v>K41</v>
      </c>
      <c r="B237" s="4" t="str">
        <f>'Exit Capacity'!B237</f>
        <v>Salida Nacional / National exit</v>
      </c>
      <c r="C237" s="48">
        <f>'Exit Capacity'!C237</f>
        <v>37.275259276350965</v>
      </c>
      <c r="D237" s="48">
        <f>'Exit Capacity'!D237</f>
        <v>37.620564943373331</v>
      </c>
      <c r="E237" s="48">
        <f>'Exit Capacity'!E237</f>
        <v>37.935433465835906</v>
      </c>
      <c r="F237" s="48">
        <f>'Exit Capacity'!F237</f>
        <v>38.072301573609423</v>
      </c>
      <c r="G237" s="60">
        <f>'Exit Capacity'!G237</f>
        <v>38.299512248159097</v>
      </c>
    </row>
    <row r="238" spans="1:7" s="5" customFormat="1" ht="15" customHeight="1" x14ac:dyDescent="0.45">
      <c r="A238" s="42" t="str">
        <f>'Exit Capacity'!A238</f>
        <v>M05</v>
      </c>
      <c r="B238" s="4" t="str">
        <f>'Exit Capacity'!B238</f>
        <v>Salida Nacional / National exit</v>
      </c>
      <c r="C238" s="48">
        <f>'Exit Capacity'!C238</f>
        <v>919.02898760970413</v>
      </c>
      <c r="D238" s="48">
        <f>'Exit Capacity'!D238</f>
        <v>968.5209997774308</v>
      </c>
      <c r="E238" s="48">
        <f>'Exit Capacity'!E238</f>
        <v>996.74529456781192</v>
      </c>
      <c r="F238" s="48">
        <f>'Exit Capacity'!F238</f>
        <v>1023.2006728504764</v>
      </c>
      <c r="G238" s="60">
        <f>'Exit Capacity'!G238</f>
        <v>1049.0811138390804</v>
      </c>
    </row>
    <row r="239" spans="1:7" s="5" customFormat="1" ht="15" customHeight="1" x14ac:dyDescent="0.45">
      <c r="A239" s="42" t="str">
        <f>'Exit Capacity'!A239</f>
        <v>O03</v>
      </c>
      <c r="B239" s="4" t="str">
        <f>'Exit Capacity'!B239</f>
        <v>Salida Nacional / National exit</v>
      </c>
      <c r="C239" s="48">
        <f>'Exit Capacity'!C239</f>
        <v>157.54698685244873</v>
      </c>
      <c r="D239" s="48">
        <f>'Exit Capacity'!D239</f>
        <v>159.00645000410984</v>
      </c>
      <c r="E239" s="48">
        <f>'Exit Capacity'!E239</f>
        <v>160.33726803010632</v>
      </c>
      <c r="F239" s="48">
        <f>'Exit Capacity'!F239</f>
        <v>160.91575248318682</v>
      </c>
      <c r="G239" s="60">
        <f>'Exit Capacity'!G239</f>
        <v>161.87607731662735</v>
      </c>
    </row>
    <row r="240" spans="1:7" s="5" customFormat="1" ht="15" customHeight="1" x14ac:dyDescent="0.45">
      <c r="A240" s="42" t="str">
        <f>'Exit Capacity'!A240</f>
        <v>O22</v>
      </c>
      <c r="B240" s="4" t="str">
        <f>'Exit Capacity'!B240</f>
        <v>Salida Nacional / National exit</v>
      </c>
      <c r="C240" s="48">
        <f>'Exit Capacity'!C240</f>
        <v>1055.0322906401266</v>
      </c>
      <c r="D240" s="48">
        <f>'Exit Capacity'!D240</f>
        <v>1067.2343171228927</v>
      </c>
      <c r="E240" s="48">
        <f>'Exit Capacity'!E240</f>
        <v>1077.3589144547809</v>
      </c>
      <c r="F240" s="48">
        <f>'Exit Capacity'!F240</f>
        <v>1082.6006755282413</v>
      </c>
      <c r="G240" s="60">
        <f>'Exit Capacity'!G240</f>
        <v>1090.2333972161339</v>
      </c>
    </row>
    <row r="241" spans="1:7" s="5" customFormat="1" ht="15" customHeight="1" x14ac:dyDescent="0.45">
      <c r="A241" s="42" t="str">
        <f>'Exit Capacity'!A241</f>
        <v>41.01</v>
      </c>
      <c r="B241" s="4" t="str">
        <f>'Exit Capacity'!B241</f>
        <v>Salida Nacional / National exit</v>
      </c>
      <c r="C241" s="48">
        <f>'Exit Capacity'!C241</f>
        <v>506.47810388318186</v>
      </c>
      <c r="D241" s="48">
        <f>'Exit Capacity'!D241</f>
        <v>539.55936001511918</v>
      </c>
      <c r="E241" s="48">
        <f>'Exit Capacity'!E241</f>
        <v>558.01290080196191</v>
      </c>
      <c r="F241" s="48">
        <f>'Exit Capacity'!F241</f>
        <v>575.86277149859461</v>
      </c>
      <c r="G241" s="60">
        <f>'Exit Capacity'!G241</f>
        <v>592.99873460384742</v>
      </c>
    </row>
    <row r="242" spans="1:7" s="5" customFormat="1" ht="15" customHeight="1" x14ac:dyDescent="0.45">
      <c r="A242" s="42" t="str">
        <f>'Exit Capacity'!A242</f>
        <v>41.10</v>
      </c>
      <c r="B242" s="4" t="str">
        <f>'Exit Capacity'!B242</f>
        <v>Salida Nacional / National exit</v>
      </c>
      <c r="C242" s="48">
        <f>'Exit Capacity'!C242</f>
        <v>261.51487065895964</v>
      </c>
      <c r="D242" s="48">
        <f>'Exit Capacity'!D242</f>
        <v>278.59604426202401</v>
      </c>
      <c r="E242" s="48">
        <f>'Exit Capacity'!E242</f>
        <v>288.12434429132617</v>
      </c>
      <c r="F242" s="48">
        <f>'Exit Capacity'!F242</f>
        <v>297.34094534617793</v>
      </c>
      <c r="G242" s="60">
        <f>'Exit Capacity'!G242</f>
        <v>306.18892740251675</v>
      </c>
    </row>
    <row r="243" spans="1:7" s="5" customFormat="1" ht="15" customHeight="1" x14ac:dyDescent="0.45">
      <c r="A243" s="42" t="str">
        <f>'Exit Capacity'!A243</f>
        <v>D01A</v>
      </c>
      <c r="B243" s="4" t="str">
        <f>'Exit Capacity'!B243</f>
        <v>Salida Nacional / National exit</v>
      </c>
      <c r="C243" s="48">
        <f>'Exit Capacity'!C243</f>
        <v>182.06117108953038</v>
      </c>
      <c r="D243" s="48">
        <f>'Exit Capacity'!D243</f>
        <v>193.95272609717267</v>
      </c>
      <c r="E243" s="48">
        <f>'Exit Capacity'!E243</f>
        <v>200.58612884576593</v>
      </c>
      <c r="F243" s="48">
        <f>'Exit Capacity'!F243</f>
        <v>207.00253330216708</v>
      </c>
      <c r="G243" s="60">
        <f>'Exit Capacity'!G243</f>
        <v>213.16231293877874</v>
      </c>
    </row>
    <row r="244" spans="1:7" s="5" customFormat="1" ht="15" customHeight="1" x14ac:dyDescent="0.45">
      <c r="A244" s="42" t="str">
        <f>'Exit Capacity'!A244</f>
        <v>PR Barcelona</v>
      </c>
      <c r="B244" s="4" t="str">
        <f>'Exit Capacity'!B244</f>
        <v>Planta GNL / LNG Plant</v>
      </c>
      <c r="C244" s="48">
        <f>'Exit Capacity'!C244</f>
        <v>977.86783402399624</v>
      </c>
      <c r="D244" s="48">
        <f>'Exit Capacity'!D244</f>
        <v>937.45251863074282</v>
      </c>
      <c r="E244" s="48">
        <f>'Exit Capacity'!E244</f>
        <v>962.45125246089606</v>
      </c>
      <c r="F244" s="48">
        <f>'Exit Capacity'!F244</f>
        <v>974.95061937597234</v>
      </c>
      <c r="G244" s="60">
        <f>'Exit Capacity'!G244</f>
        <v>977.45049275898771</v>
      </c>
    </row>
    <row r="245" spans="1:7" s="5" customFormat="1" ht="15" customHeight="1" x14ac:dyDescent="0.45">
      <c r="A245" s="42" t="str">
        <f>'Exit Capacity'!A245</f>
        <v>PR Cartagena</v>
      </c>
      <c r="B245" s="4" t="str">
        <f>'Exit Capacity'!B245</f>
        <v>Planta GNL / LNG Plant</v>
      </c>
      <c r="C245" s="48">
        <f>'Exit Capacity'!C245</f>
        <v>980.8546478411813</v>
      </c>
      <c r="D245" s="48">
        <f>'Exit Capacity'!D245</f>
        <v>940.31588731736679</v>
      </c>
      <c r="E245" s="48">
        <f>'Exit Capacity'!E245</f>
        <v>965.39097764583005</v>
      </c>
      <c r="F245" s="48">
        <f>'Exit Capacity'!F245</f>
        <v>977.92852281006151</v>
      </c>
      <c r="G245" s="60">
        <f>'Exit Capacity'!G245</f>
        <v>980.43603184290771</v>
      </c>
    </row>
    <row r="246" spans="1:7" s="5" customFormat="1" ht="15" customHeight="1" x14ac:dyDescent="0.45">
      <c r="A246" s="42" t="str">
        <f>'Exit Capacity'!A246</f>
        <v>PR Huelva</v>
      </c>
      <c r="B246" s="4" t="str">
        <f>'Exit Capacity'!B246</f>
        <v>Planta GNL / LNG Plant</v>
      </c>
      <c r="C246" s="48">
        <f>'Exit Capacity'!C246</f>
        <v>1205.3147436597487</v>
      </c>
      <c r="D246" s="48">
        <f>'Exit Capacity'!D246</f>
        <v>1155.4990386961351</v>
      </c>
      <c r="E246" s="48">
        <f>'Exit Capacity'!E246</f>
        <v>1186.3123463946988</v>
      </c>
      <c r="F246" s="48">
        <f>'Exit Capacity'!F246</f>
        <v>1201.7190002439806</v>
      </c>
      <c r="G246" s="60">
        <f>'Exit Capacity'!G246</f>
        <v>1204.800331013837</v>
      </c>
    </row>
    <row r="247" spans="1:7" s="5" customFormat="1" ht="15" customHeight="1" x14ac:dyDescent="0.45">
      <c r="A247" s="42" t="str">
        <f>'Exit Capacity'!A247</f>
        <v>PR Bilbao</v>
      </c>
      <c r="B247" s="4" t="str">
        <f>'Exit Capacity'!B247</f>
        <v>Planta GNL / LNG Plant</v>
      </c>
      <c r="C247" s="48">
        <f>'Exit Capacity'!C247</f>
        <v>1217.2408857907242</v>
      </c>
      <c r="D247" s="48">
        <f>'Exit Capacity'!D247</f>
        <v>1166.932272911667</v>
      </c>
      <c r="E247" s="48">
        <f>'Exit Capacity'!E247</f>
        <v>1198.0504668559781</v>
      </c>
      <c r="F247" s="48">
        <f>'Exit Capacity'!F247</f>
        <v>1213.6095638281336</v>
      </c>
      <c r="G247" s="60">
        <f>'Exit Capacity'!G247</f>
        <v>1216.7213832225648</v>
      </c>
    </row>
    <row r="248" spans="1:7" s="5" customFormat="1" ht="15" customHeight="1" x14ac:dyDescent="0.45">
      <c r="A248" s="42" t="str">
        <f>'Exit Capacity'!A248</f>
        <v>PR Sagunto</v>
      </c>
      <c r="B248" s="4" t="str">
        <f>'Exit Capacity'!B248</f>
        <v>Planta GNL / LNG Plant</v>
      </c>
      <c r="C248" s="48">
        <f>'Exit Capacity'!C248</f>
        <v>473.98288662745188</v>
      </c>
      <c r="D248" s="48">
        <f>'Exit Capacity'!D248</f>
        <v>454.3931555947579</v>
      </c>
      <c r="E248" s="48">
        <f>'Exit Capacity'!E248</f>
        <v>466.51030641061806</v>
      </c>
      <c r="F248" s="48">
        <f>'Exit Capacity'!F248</f>
        <v>472.56888181854816</v>
      </c>
      <c r="G248" s="60">
        <f>'Exit Capacity'!G248</f>
        <v>473.78059690013413</v>
      </c>
    </row>
    <row r="249" spans="1:7" s="5" customFormat="1" ht="15" customHeight="1" x14ac:dyDescent="0.45">
      <c r="A249" s="42" t="str">
        <f>'Exit Capacity'!A249</f>
        <v>PR Mugardos</v>
      </c>
      <c r="B249" s="4" t="str">
        <f>'Exit Capacity'!B249</f>
        <v>Planta GNL / LNG Plant</v>
      </c>
      <c r="C249" s="48">
        <f>'Exit Capacity'!C249</f>
        <v>575.76599045243643</v>
      </c>
      <c r="D249" s="48">
        <f>'Exit Capacity'!D249</f>
        <v>551.96955980281848</v>
      </c>
      <c r="E249" s="48">
        <f>'Exit Capacity'!E249</f>
        <v>566.68874806422696</v>
      </c>
      <c r="F249" s="48">
        <f>'Exit Capacity'!F249</f>
        <v>574.04834219493114</v>
      </c>
      <c r="G249" s="60">
        <f>'Exit Capacity'!G249</f>
        <v>575.52026102107197</v>
      </c>
    </row>
    <row r="250" spans="1:7" s="5" customFormat="1" ht="15" customHeight="1" x14ac:dyDescent="0.45">
      <c r="A250" s="42" t="str">
        <f>'Exit Capacity'!A250</f>
        <v>CI Tarifa</v>
      </c>
      <c r="B250" s="4" t="str">
        <f>'Exit Capacity'!B250</f>
        <v>CI Tarifa</v>
      </c>
      <c r="C250" s="48">
        <f>'Exit Capacity'!C250</f>
        <v>0</v>
      </c>
      <c r="D250" s="48">
        <f>'Exit Capacity'!D250</f>
        <v>0</v>
      </c>
      <c r="E250" s="48">
        <f>'Exit Capacity'!E250</f>
        <v>0</v>
      </c>
      <c r="F250" s="48">
        <f>'Exit Capacity'!F250</f>
        <v>0</v>
      </c>
      <c r="G250" s="60">
        <f>'Exit Capacity'!G250</f>
        <v>0</v>
      </c>
    </row>
    <row r="251" spans="1:7" s="5" customFormat="1" ht="15" customHeight="1" x14ac:dyDescent="0.45">
      <c r="A251" s="42" t="str">
        <f>'Exit Capacity'!A251</f>
        <v>Irún</v>
      </c>
      <c r="B251" s="4" t="str">
        <f>'Exit Capacity'!B251</f>
        <v>VIP Pirineos</v>
      </c>
      <c r="C251" s="48">
        <f>'Exit Capacity'!C251</f>
        <v>34218.769231732258</v>
      </c>
      <c r="D251" s="48">
        <f>'Exit Capacity'!D251</f>
        <v>34218.769231732258</v>
      </c>
      <c r="E251" s="48">
        <f>'Exit Capacity'!E251</f>
        <v>34247.681863973128</v>
      </c>
      <c r="F251" s="48">
        <f>'Exit Capacity'!F251</f>
        <v>34342.377389483852</v>
      </c>
      <c r="G251" s="60">
        <f>'Exit Capacity'!G251</f>
        <v>34408.204791148426</v>
      </c>
    </row>
    <row r="252" spans="1:7" s="5" customFormat="1" ht="15" customHeight="1" x14ac:dyDescent="0.45">
      <c r="A252" s="42" t="str">
        <f>'Exit Capacity'!A252</f>
        <v>Larrau</v>
      </c>
      <c r="B252" s="4" t="str">
        <f>'Exit Capacity'!B252</f>
        <v>VIP Pirineos</v>
      </c>
      <c r="C252" s="48">
        <f>'Exit Capacity'!C252</f>
        <v>94101.615387263693</v>
      </c>
      <c r="D252" s="48">
        <f>'Exit Capacity'!D252</f>
        <v>94101.615387263693</v>
      </c>
      <c r="E252" s="48">
        <f>'Exit Capacity'!E252</f>
        <v>94181.125125926104</v>
      </c>
      <c r="F252" s="48">
        <f>'Exit Capacity'!F252</f>
        <v>94441.537821080579</v>
      </c>
      <c r="G252" s="60">
        <f>'Exit Capacity'!G252</f>
        <v>94622.563175658172</v>
      </c>
    </row>
    <row r="253" spans="1:7" s="5" customFormat="1" ht="15" customHeight="1" x14ac:dyDescent="0.45">
      <c r="A253" s="42" t="str">
        <f>'Exit Capacity'!A253</f>
        <v>Badajoz</v>
      </c>
      <c r="B253" s="4" t="str">
        <f>'Exit Capacity'!B253</f>
        <v>VIP Ibérico</v>
      </c>
      <c r="C253" s="48">
        <f>'Exit Capacity'!C253</f>
        <v>24485.138631301958</v>
      </c>
      <c r="D253" s="48">
        <f>'Exit Capacity'!D253</f>
        <v>24485.138631301958</v>
      </c>
      <c r="E253" s="48">
        <f>'Exit Capacity'!E253</f>
        <v>13828.36328507687</v>
      </c>
      <c r="F253" s="48">
        <f>'Exit Capacity'!F253</f>
        <v>18717.676256574228</v>
      </c>
      <c r="G253" s="60">
        <f>'Exit Capacity'!G253</f>
        <v>24395.035187045785</v>
      </c>
    </row>
    <row r="254" spans="1:7" s="5" customFormat="1" ht="15" customHeight="1" x14ac:dyDescent="0.45">
      <c r="A254" s="42" t="str">
        <f>'Exit Capacity'!A254</f>
        <v>Tuy</v>
      </c>
      <c r="B254" s="4" t="str">
        <f>'Exit Capacity'!B254</f>
        <v>VIP Ibérico</v>
      </c>
      <c r="C254" s="48">
        <f>'Exit Capacity'!C254</f>
        <v>1827.2491515896982</v>
      </c>
      <c r="D254" s="48">
        <f>'Exit Capacity'!D254</f>
        <v>1827.2491515896982</v>
      </c>
      <c r="E254" s="48">
        <f>'Exit Capacity'!E254</f>
        <v>1031.9674093340948</v>
      </c>
      <c r="F254" s="48">
        <f>'Exit Capacity'!F254</f>
        <v>1396.8415116846438</v>
      </c>
      <c r="G254" s="60">
        <f>'Exit Capacity'!G254</f>
        <v>1820.5250139586408</v>
      </c>
    </row>
    <row r="255" spans="1:7" s="5" customFormat="1" ht="15" customHeight="1" x14ac:dyDescent="0.45">
      <c r="A255" s="42" t="str">
        <f>'Exit Capacity'!A255</f>
        <v>AASS Serrablo</v>
      </c>
      <c r="B255" s="4" t="str">
        <f>'Exit Capacity'!B255</f>
        <v>AA.SS / Storage facilities</v>
      </c>
      <c r="C255" s="48">
        <f>'Exit Capacity'!C255</f>
        <v>18675.338783904972</v>
      </c>
      <c r="D255" s="48">
        <f>'Exit Capacity'!D255</f>
        <v>19525.102875368713</v>
      </c>
      <c r="E255" s="48">
        <f>'Exit Capacity'!E255</f>
        <v>19727.224225814691</v>
      </c>
      <c r="F255" s="48">
        <f>'Exit Capacity'!F255</f>
        <v>19834.023159288827</v>
      </c>
      <c r="G255" s="60">
        <f>'Exit Capacity'!G255</f>
        <v>19839.551339635804</v>
      </c>
    </row>
    <row r="256" spans="1:7" s="5" customFormat="1" ht="15" customHeight="1" x14ac:dyDescent="0.45">
      <c r="A256" s="42" t="str">
        <f>'Exit Capacity'!A256</f>
        <v>AASS Gaviota</v>
      </c>
      <c r="B256" s="4" t="str">
        <f>'Exit Capacity'!B256</f>
        <v>AA.SS / Storage facilities</v>
      </c>
      <c r="C256" s="48">
        <f>'Exit Capacity'!C256</f>
        <v>19541.464927200384</v>
      </c>
      <c r="D256" s="48">
        <f>'Exit Capacity'!D256</f>
        <v>20430.639435993999</v>
      </c>
      <c r="E256" s="48">
        <f>'Exit Capacity'!E256</f>
        <v>20642.134784296995</v>
      </c>
      <c r="F256" s="48">
        <f>'Exit Capacity'!F256</f>
        <v>20753.886846034467</v>
      </c>
      <c r="G256" s="60">
        <f>'Exit Capacity'!G256</f>
        <v>20759.671412708827</v>
      </c>
    </row>
    <row r="257" spans="1:7" s="5" customFormat="1" ht="15" customHeight="1" x14ac:dyDescent="0.45">
      <c r="A257" s="42" t="str">
        <f>'Exit Capacity'!A257</f>
        <v>AASS Yela</v>
      </c>
      <c r="B257" s="4" t="str">
        <f>'Exit Capacity'!B257</f>
        <v>AA.SS / Storage facilities</v>
      </c>
      <c r="C257" s="48">
        <f>'Exit Capacity'!C257</f>
        <v>17049.372905885724</v>
      </c>
      <c r="D257" s="48">
        <f>'Exit Capacity'!D257</f>
        <v>17825.152400171675</v>
      </c>
      <c r="E257" s="48">
        <f>'Exit Capacity'!E257</f>
        <v>18009.676082224749</v>
      </c>
      <c r="F257" s="48">
        <f>'Exit Capacity'!F257</f>
        <v>18107.176580813863</v>
      </c>
      <c r="G257" s="60">
        <f>'Exit Capacity'!G257</f>
        <v>18112.223450876958</v>
      </c>
    </row>
    <row r="258" spans="1:7" s="5" customFormat="1" ht="15" customHeight="1" thickBot="1" x14ac:dyDescent="0.5">
      <c r="A258" s="42" t="str">
        <f>'Exit Capacity'!A258</f>
        <v>YAC/AS Marismas</v>
      </c>
      <c r="B258" s="4" t="str">
        <f>'Exit Capacity'!B258</f>
        <v>AA.SS / Storage facilities</v>
      </c>
      <c r="C258" s="48">
        <f>'Exit Capacity'!C258</f>
        <v>4168.9605287175755</v>
      </c>
      <c r="D258" s="48">
        <f>'Exit Capacity'!D258</f>
        <v>4358.6563086456517</v>
      </c>
      <c r="E258" s="48">
        <f>'Exit Capacity'!E258</f>
        <v>4403.7765574277828</v>
      </c>
      <c r="F258" s="48">
        <f>'Exit Capacity'!F258</f>
        <v>4427.6176530734765</v>
      </c>
      <c r="G258" s="60">
        <f>'Exit Capacity'!G258</f>
        <v>4428.8517279102889</v>
      </c>
    </row>
    <row r="259" spans="1:7" ht="18.75" customHeight="1" thickBot="1" x14ac:dyDescent="0.5">
      <c r="A259" s="29" t="s">
        <v>7</v>
      </c>
      <c r="B259" s="30"/>
      <c r="C259" s="61">
        <f>SUM(C12:C258)</f>
        <v>1656925.0980599341</v>
      </c>
      <c r="D259" s="61">
        <f>SUM(D12:D258)</f>
        <v>1659909.8054209887</v>
      </c>
      <c r="E259" s="61">
        <f>SUM(E12:E258)</f>
        <v>1632699.2651533172</v>
      </c>
      <c r="F259" s="61">
        <f>SUM(F12:F258)</f>
        <v>1626834.3228584651</v>
      </c>
      <c r="G259" s="62">
        <f>SUM(G12:G258)</f>
        <v>1629485.7888734245</v>
      </c>
    </row>
    <row r="260" spans="1:7" ht="9" customHeight="1" x14ac:dyDescent="0.45">
      <c r="C260" s="75">
        <f>C259-Input!C127</f>
        <v>0</v>
      </c>
      <c r="D260" s="59">
        <f>D259-Input!D127</f>
        <v>0</v>
      </c>
      <c r="E260" s="59">
        <f>E259-Input!E127</f>
        <v>0</v>
      </c>
      <c r="F260" s="59">
        <f>F259-Input!F127</f>
        <v>0</v>
      </c>
      <c r="G260" s="59">
        <f>G259-Input!G127</f>
        <v>0</v>
      </c>
    </row>
    <row r="261" spans="1:7" ht="27.75" customHeight="1" x14ac:dyDescent="0.45">
      <c r="A261" s="91" t="s">
        <v>89</v>
      </c>
      <c r="B261" s="19"/>
      <c r="C261" s="20"/>
      <c r="D261" s="20"/>
      <c r="E261" s="20"/>
      <c r="F261" s="20"/>
      <c r="G261" s="20"/>
    </row>
    <row r="262" spans="1:7" ht="9.75" customHeight="1" thickBot="1" x14ac:dyDescent="0.5"/>
    <row r="263" spans="1:7" ht="15" customHeight="1" x14ac:dyDescent="0.45">
      <c r="A263" s="199" t="s">
        <v>37</v>
      </c>
      <c r="B263" s="197" t="s">
        <v>166</v>
      </c>
      <c r="C263" s="23" t="s">
        <v>11</v>
      </c>
      <c r="D263" s="24"/>
      <c r="E263" s="24"/>
      <c r="F263" s="24"/>
      <c r="G263" s="25"/>
    </row>
    <row r="264" spans="1:7" ht="33" customHeight="1" x14ac:dyDescent="0.45">
      <c r="A264" s="200"/>
      <c r="B264" s="198"/>
      <c r="C264" s="22" t="s">
        <v>58</v>
      </c>
      <c r="D264" s="22" t="s">
        <v>59</v>
      </c>
      <c r="E264" s="22" t="s">
        <v>60</v>
      </c>
      <c r="F264" s="22" t="s">
        <v>61</v>
      </c>
      <c r="G264" s="26" t="s">
        <v>62</v>
      </c>
    </row>
    <row r="265" spans="1:7" s="5" customFormat="1" ht="15" customHeight="1" x14ac:dyDescent="0.45">
      <c r="A265" s="49" t="str">
        <f t="shared" ref="A265:B284" si="0">A12</f>
        <v>01.1A</v>
      </c>
      <c r="B265" s="4" t="str">
        <f t="shared" si="0"/>
        <v>Salida Nacional / National exit</v>
      </c>
      <c r="C265" s="47">
        <f t="array" ref="C265">SUMPRODUCT('Distance Matrix_ex'!$B12:$Z12,TRANSPOSE('Entry capacity'!C$12:C$36))/(SUM('Entry capacity'!$C$12:$C$36)-IFERROR(VLOOKUP($A265,'Entry capacity'!$A$12:$G$36,3,FALSE),0))</f>
        <v>1121.3245533105837</v>
      </c>
      <c r="D265" s="47">
        <f t="array" ref="D265">SUMPRODUCT('Distance Matrix_ex'!$B12:$Z12,TRANSPOSE('Entry capacity'!D$12:D$36))/(SUM('Entry capacity'!$D$12:$D$36)-IFERROR(VLOOKUP($A265,'Entry capacity'!$A$12:$G$36,4,FALSE),0))</f>
        <v>1149.9895985860044</v>
      </c>
      <c r="E265" s="47">
        <f t="array" ref="E265">SUMPRODUCT('Distance Matrix_ex'!$B12:$Z12,TRANSPOSE('Entry capacity'!E$12:E$36))/(SUM('Entry capacity'!$E$12:$E$36)-IFERROR(VLOOKUP($A265,'Entry capacity'!$A$12:$G$36,5,FALSE),0))</f>
        <v>1162.9005624080974</v>
      </c>
      <c r="F265" s="47">
        <f t="array" ref="F265">SUMPRODUCT('Distance Matrix_ex'!$B12:$Z12,TRANSPOSE('Entry capacity'!F$12:F$36))/(SUM('Entry capacity'!$F$12:$F$36)-IFERROR(VLOOKUP($A265,'Entry capacity'!$A$12:$G$36,6,FALSE),0))</f>
        <v>1175.3925993947041</v>
      </c>
      <c r="G265" s="52">
        <f t="array" ref="G265">SUMPRODUCT('Distance Matrix_ex'!$B12:$Z12,TRANSPOSE('Entry capacity'!G$12:G$36))/(SUM('Entry capacity'!$G$12:$G$36)-IFERROR(VLOOKUP($A265,'Entry capacity'!$A$12:$G$36,7,FALSE),0))</f>
        <v>1175.7743088099587</v>
      </c>
    </row>
    <row r="266" spans="1:7" s="5" customFormat="1" ht="15" customHeight="1" x14ac:dyDescent="0.45">
      <c r="A266" s="42" t="str">
        <f t="shared" si="0"/>
        <v>03A</v>
      </c>
      <c r="B266" s="4" t="str">
        <f t="shared" si="0"/>
        <v>Salida Nacional / National exit</v>
      </c>
      <c r="C266" s="47">
        <f t="array" ref="C266">SUMPRODUCT('Distance Matrix_ex'!$B13:$Z13,TRANSPOSE('Entry capacity'!C$12:C$36))/(SUM('Entry capacity'!$C$12:$C$36)-IFERROR(VLOOKUP($A266,'Entry capacity'!$A$12:$G$36,3,FALSE),0))</f>
        <v>1100.519928571076</v>
      </c>
      <c r="D266" s="47">
        <f t="array" ref="D266">SUMPRODUCT('Distance Matrix_ex'!$B13:$Z13,TRANSPOSE('Entry capacity'!D$12:D$36))/(SUM('Entry capacity'!$D$12:$D$36)-IFERROR(VLOOKUP($A266,'Entry capacity'!$A$12:$G$36,4,FALSE),0))</f>
        <v>1128.600242991361</v>
      </c>
      <c r="E266" s="47">
        <f t="array" ref="E266">SUMPRODUCT('Distance Matrix_ex'!$B13:$Z13,TRANSPOSE('Entry capacity'!E$12:E$36))/(SUM('Entry capacity'!$E$12:$E$36)-IFERROR(VLOOKUP($A266,'Entry capacity'!$A$12:$G$36,5,FALSE),0))</f>
        <v>1141.2287486315045</v>
      </c>
      <c r="F266" s="47">
        <f t="array" ref="F266">SUMPRODUCT('Distance Matrix_ex'!$B13:$Z13,TRANSPOSE('Entry capacity'!F$12:F$36))/(SUM('Entry capacity'!$F$12:$F$36)-IFERROR(VLOOKUP($A266,'Entry capacity'!$A$12:$G$36,6,FALSE),0))</f>
        <v>1153.4539173932412</v>
      </c>
      <c r="G266" s="52">
        <f t="array" ref="G266">SUMPRODUCT('Distance Matrix_ex'!$B13:$Z13,TRANSPOSE('Entry capacity'!G$12:G$36))/(SUM('Entry capacity'!$G$12:$G$36)-IFERROR(VLOOKUP($A266,'Entry capacity'!$A$12:$G$36,7,FALSE),0))</f>
        <v>1153.8123288757533</v>
      </c>
    </row>
    <row r="267" spans="1:7" s="5" customFormat="1" ht="15" customHeight="1" x14ac:dyDescent="0.45">
      <c r="A267" s="42" t="str">
        <f t="shared" si="0"/>
        <v>03B</v>
      </c>
      <c r="B267" s="4" t="str">
        <f t="shared" si="0"/>
        <v>Salida Nacional / National exit</v>
      </c>
      <c r="C267" s="47">
        <f t="array" ref="C267">SUMPRODUCT('Distance Matrix_ex'!$B14:$Z14,TRANSPOSE('Entry capacity'!C$12:C$36))/(SUM('Entry capacity'!$C$12:$C$36)-IFERROR(VLOOKUP($A267,'Entry capacity'!$A$12:$G$36,3,FALSE),0))</f>
        <v>1131.1373228291604</v>
      </c>
      <c r="D267" s="47">
        <f t="array" ref="D267">SUMPRODUCT('Distance Matrix_ex'!$B14:$Z14,TRANSPOSE('Entry capacity'!D$12:D$36))/(SUM('Entry capacity'!$D$12:$D$36)-IFERROR(VLOOKUP($A267,'Entry capacity'!$A$12:$G$36,4,FALSE),0))</f>
        <v>1159.795841027656</v>
      </c>
      <c r="E267" s="47">
        <f t="array" ref="E267">SUMPRODUCT('Distance Matrix_ex'!$B14:$Z14,TRANSPOSE('Entry capacity'!E$12:E$36))/(SUM('Entry capacity'!$E$12:$E$36)-IFERROR(VLOOKUP($A267,'Entry capacity'!$A$12:$G$36,5,FALSE),0))</f>
        <v>1172.7059445269917</v>
      </c>
      <c r="F267" s="47">
        <f t="array" ref="F267">SUMPRODUCT('Distance Matrix_ex'!$B14:$Z14,TRANSPOSE('Entry capacity'!F$12:F$36))/(SUM('Entry capacity'!$F$12:$F$36)-IFERROR(VLOOKUP($A267,'Entry capacity'!$A$12:$G$36,6,FALSE),0))</f>
        <v>1185.1974031188488</v>
      </c>
      <c r="G267" s="52">
        <f t="array" ref="G267">SUMPRODUCT('Distance Matrix_ex'!$B14:$Z14,TRANSPOSE('Entry capacity'!G$12:G$36))/(SUM('Entry capacity'!$G$12:$G$36)-IFERROR(VLOOKUP($A267,'Entry capacity'!$A$12:$G$36,7,FALSE),0))</f>
        <v>1185.5779881856365</v>
      </c>
    </row>
    <row r="268" spans="1:7" s="5" customFormat="1" ht="15" customHeight="1" x14ac:dyDescent="0.45">
      <c r="A268" s="42" t="str">
        <f t="shared" si="0"/>
        <v>1.01</v>
      </c>
      <c r="B268" s="4" t="str">
        <f t="shared" si="0"/>
        <v>Salida Nacional / National exit</v>
      </c>
      <c r="C268" s="47">
        <f t="array" ref="C268">SUMPRODUCT('Distance Matrix_ex'!$B15:$Z15,TRANSPOSE('Entry capacity'!C$12:C$36))/(SUM('Entry capacity'!$C$12:$C$36)-IFERROR(VLOOKUP($A268,'Entry capacity'!$A$12:$G$36,3,FALSE),0))</f>
        <v>782.998402086449</v>
      </c>
      <c r="D268" s="47">
        <f t="array" ref="D268">SUMPRODUCT('Distance Matrix_ex'!$B15:$Z15,TRANSPOSE('Entry capacity'!D$12:D$36))/(SUM('Entry capacity'!$D$12:$D$36)-IFERROR(VLOOKUP($A268,'Entry capacity'!$A$12:$G$36,4,FALSE),0))</f>
        <v>763.27652904797526</v>
      </c>
      <c r="E268" s="47">
        <f t="array" ref="E268">SUMPRODUCT('Distance Matrix_ex'!$B15:$Z15,TRANSPOSE('Entry capacity'!E$12:E$36))/(SUM('Entry capacity'!$E$12:$E$36)-IFERROR(VLOOKUP($A268,'Entry capacity'!$A$12:$G$36,5,FALSE),0))</f>
        <v>751.96059150786721</v>
      </c>
      <c r="F268" s="47">
        <f t="array" ref="F268">SUMPRODUCT('Distance Matrix_ex'!$B15:$Z15,TRANSPOSE('Entry capacity'!F$12:F$36))/(SUM('Entry capacity'!$F$12:$F$36)-IFERROR(VLOOKUP($A268,'Entry capacity'!$A$12:$G$36,6,FALSE),0))</f>
        <v>740.31809960530416</v>
      </c>
      <c r="G268" s="52">
        <f t="array" ref="G268">SUMPRODUCT('Distance Matrix_ex'!$B15:$Z15,TRANSPOSE('Entry capacity'!G$12:G$36))/(SUM('Entry capacity'!$G$12:$G$36)-IFERROR(VLOOKUP($A268,'Entry capacity'!$A$12:$G$36,7,FALSE),0))</f>
        <v>743.12199551692379</v>
      </c>
    </row>
    <row r="269" spans="1:7" s="5" customFormat="1" ht="15" customHeight="1" x14ac:dyDescent="0.45">
      <c r="A269" s="42" t="str">
        <f t="shared" si="0"/>
        <v>10</v>
      </c>
      <c r="B269" s="4" t="str">
        <f t="shared" si="0"/>
        <v>Salida Nacional / National exit</v>
      </c>
      <c r="C269" s="47">
        <f t="array" ref="C269">SUMPRODUCT('Distance Matrix_ex'!$B16:$Z16,TRANSPOSE('Entry capacity'!C$12:C$36))/(SUM('Entry capacity'!$C$12:$C$36)-IFERROR(VLOOKUP($A269,'Entry capacity'!$A$12:$G$36,3,FALSE),0))</f>
        <v>720.76939693011798</v>
      </c>
      <c r="D269" s="47">
        <f t="array" ref="D269">SUMPRODUCT('Distance Matrix_ex'!$B16:$Z16,TRANSPOSE('Entry capacity'!D$12:D$36))/(SUM('Entry capacity'!$D$12:$D$36)-IFERROR(VLOOKUP($A269,'Entry capacity'!$A$12:$G$36,4,FALSE),0))</f>
        <v>704.25594342145882</v>
      </c>
      <c r="E269" s="47">
        <f t="array" ref="E269">SUMPRODUCT('Distance Matrix_ex'!$B16:$Z16,TRANSPOSE('Entry capacity'!E$12:E$36))/(SUM('Entry capacity'!$E$12:$E$36)-IFERROR(VLOOKUP($A269,'Entry capacity'!$A$12:$G$36,5,FALSE),0))</f>
        <v>694.46776561821491</v>
      </c>
      <c r="F269" s="47">
        <f t="array" ref="F269">SUMPRODUCT('Distance Matrix_ex'!$B16:$Z16,TRANSPOSE('Entry capacity'!F$12:F$36))/(SUM('Entry capacity'!$F$12:$F$36)-IFERROR(VLOOKUP($A269,'Entry capacity'!$A$12:$G$36,6,FALSE),0))</f>
        <v>684.40943160615348</v>
      </c>
      <c r="G269" s="52">
        <f t="array" ref="G269">SUMPRODUCT('Distance Matrix_ex'!$B16:$Z16,TRANSPOSE('Entry capacity'!G$12:G$36))/(SUM('Entry capacity'!$G$12:$G$36)-IFERROR(VLOOKUP($A269,'Entry capacity'!$A$12:$G$36,7,FALSE),0))</f>
        <v>686.8165039778371</v>
      </c>
    </row>
    <row r="270" spans="1:7" s="5" customFormat="1" ht="15" customHeight="1" x14ac:dyDescent="0.45">
      <c r="A270" s="42" t="str">
        <f t="shared" si="0"/>
        <v>11</v>
      </c>
      <c r="B270" s="4" t="str">
        <f t="shared" si="0"/>
        <v>Salida Nacional / National exit</v>
      </c>
      <c r="C270" s="47">
        <f t="array" ref="C270">SUMPRODUCT('Distance Matrix_ex'!$B17:$Z17,TRANSPOSE('Entry capacity'!C$12:C$36))/(SUM('Entry capacity'!$C$12:$C$36)-IFERROR(VLOOKUP($A270,'Entry capacity'!$A$12:$G$36,3,FALSE),0))</f>
        <v>703.99862267955393</v>
      </c>
      <c r="D270" s="47">
        <f t="array" ref="D270">SUMPRODUCT('Distance Matrix_ex'!$B17:$Z17,TRANSPOSE('Entry capacity'!D$12:D$36))/(SUM('Entry capacity'!$D$12:$D$36)-IFERROR(VLOOKUP($A270,'Entry capacity'!$A$12:$G$36,4,FALSE),0))</f>
        <v>688.34984119160981</v>
      </c>
      <c r="E270" s="47">
        <f t="array" ref="E270">SUMPRODUCT('Distance Matrix_ex'!$B17:$Z17,TRANSPOSE('Entry capacity'!E$12:E$36))/(SUM('Entry capacity'!$E$12:$E$36)-IFERROR(VLOOKUP($A270,'Entry capacity'!$A$12:$G$36,5,FALSE),0))</f>
        <v>678.97339604569663</v>
      </c>
      <c r="F270" s="47">
        <f t="array" ref="F270">SUMPRODUCT('Distance Matrix_ex'!$B17:$Z17,TRANSPOSE('Entry capacity'!F$12:F$36))/(SUM('Entry capacity'!$F$12:$F$36)-IFERROR(VLOOKUP($A270,'Entry capacity'!$A$12:$G$36,6,FALSE),0))</f>
        <v>669.34199404535707</v>
      </c>
      <c r="G270" s="52">
        <f t="array" ref="G270">SUMPRODUCT('Distance Matrix_ex'!$B17:$Z17,TRANSPOSE('Entry capacity'!G$12:G$36))/(SUM('Entry capacity'!$G$12:$G$36)-IFERROR(VLOOKUP($A270,'Entry capacity'!$A$12:$G$36,7,FALSE),0))</f>
        <v>671.64212210724747</v>
      </c>
    </row>
    <row r="271" spans="1:7" s="5" customFormat="1" ht="15" customHeight="1" x14ac:dyDescent="0.45">
      <c r="A271" s="42" t="str">
        <f t="shared" si="0"/>
        <v>12</v>
      </c>
      <c r="B271" s="4" t="str">
        <f t="shared" si="0"/>
        <v>Salida Nacional / National exit</v>
      </c>
      <c r="C271" s="47">
        <f t="array" ref="C271">SUMPRODUCT('Distance Matrix_ex'!$B18:$Z18,TRANSPOSE('Entry capacity'!C$12:C$36))/(SUM('Entry capacity'!$C$12:$C$36)-IFERROR(VLOOKUP($A271,'Entry capacity'!$A$12:$G$36,3,FALSE),0))</f>
        <v>698.10833333665846</v>
      </c>
      <c r="D271" s="47">
        <f t="array" ref="D271">SUMPRODUCT('Distance Matrix_ex'!$B18:$Z18,TRANSPOSE('Entry capacity'!D$12:D$36))/(SUM('Entry capacity'!$D$12:$D$36)-IFERROR(VLOOKUP($A271,'Entry capacity'!$A$12:$G$36,4,FALSE),0))</f>
        <v>682.76324494675669</v>
      </c>
      <c r="E271" s="47">
        <f t="array" ref="E271">SUMPRODUCT('Distance Matrix_ex'!$B18:$Z18,TRANSPOSE('Entry capacity'!E$12:E$36))/(SUM('Entry capacity'!$E$12:$E$36)-IFERROR(VLOOKUP($A271,'Entry capacity'!$A$12:$G$36,5,FALSE),0))</f>
        <v>673.53140996894672</v>
      </c>
      <c r="F271" s="47">
        <f t="array" ref="F271">SUMPRODUCT('Distance Matrix_ex'!$B18:$Z18,TRANSPOSE('Entry capacity'!F$12:F$36))/(SUM('Entry capacity'!$F$12:$F$36)-IFERROR(VLOOKUP($A271,'Entry capacity'!$A$12:$G$36,6,FALSE),0))</f>
        <v>664.04995650653507</v>
      </c>
      <c r="G271" s="52">
        <f t="array" ref="G271">SUMPRODUCT('Distance Matrix_ex'!$B18:$Z18,TRANSPOSE('Entry capacity'!G$12:G$36))/(SUM('Entry capacity'!$G$12:$G$36)-IFERROR(VLOOKUP($A271,'Entry capacity'!$A$12:$G$36,7,FALSE),0))</f>
        <v>666.31252321801594</v>
      </c>
    </row>
    <row r="272" spans="1:7" s="5" customFormat="1" ht="15" customHeight="1" x14ac:dyDescent="0.45">
      <c r="A272" s="42" t="str">
        <f t="shared" si="0"/>
        <v>13</v>
      </c>
      <c r="B272" s="4" t="str">
        <f t="shared" si="0"/>
        <v>Salida Nacional / National exit</v>
      </c>
      <c r="C272" s="47">
        <f t="array" ref="C272">SUMPRODUCT('Distance Matrix_ex'!$B19:$Z19,TRANSPOSE('Entry capacity'!C$12:C$36))/(SUM('Entry capacity'!$C$12:$C$36)-IFERROR(VLOOKUP($A272,'Entry capacity'!$A$12:$G$36,3,FALSE),0))</f>
        <v>683.13198998957751</v>
      </c>
      <c r="D272" s="47">
        <f t="array" ref="D272">SUMPRODUCT('Distance Matrix_ex'!$B19:$Z19,TRANSPOSE('Entry capacity'!D$12:D$36))/(SUM('Entry capacity'!$D$12:$D$36)-IFERROR(VLOOKUP($A272,'Entry capacity'!$A$12:$G$36,4,FALSE),0))</f>
        <v>668.5590558765964</v>
      </c>
      <c r="E272" s="47">
        <f t="array" ref="E272">SUMPRODUCT('Distance Matrix_ex'!$B19:$Z19,TRANSPOSE('Entry capacity'!E$12:E$36))/(SUM('Entry capacity'!$E$12:$E$36)-IFERROR(VLOOKUP($A272,'Entry capacity'!$A$12:$G$36,5,FALSE),0))</f>
        <v>659.69489919146781</v>
      </c>
      <c r="F272" s="47">
        <f t="array" ref="F272">SUMPRODUCT('Distance Matrix_ex'!$B19:$Z19,TRANSPOSE('Entry capacity'!F$12:F$36))/(SUM('Entry capacity'!$F$12:$F$36)-IFERROR(VLOOKUP($A272,'Entry capacity'!$A$12:$G$36,6,FALSE),0))</f>
        <v>650.59469708322013</v>
      </c>
      <c r="G272" s="52">
        <f t="array" ref="G272">SUMPRODUCT('Distance Matrix_ex'!$B19:$Z19,TRANSPOSE('Entry capacity'!G$12:G$36))/(SUM('Entry capacity'!$G$12:$G$36)-IFERROR(VLOOKUP($A272,'Entry capacity'!$A$12:$G$36,7,FALSE),0))</f>
        <v>652.76176225860297</v>
      </c>
    </row>
    <row r="273" spans="1:7" s="5" customFormat="1" ht="15" customHeight="1" x14ac:dyDescent="0.45">
      <c r="A273" s="42" t="str">
        <f t="shared" si="0"/>
        <v>14</v>
      </c>
      <c r="B273" s="4" t="str">
        <f t="shared" si="0"/>
        <v>Salida Nacional / National exit</v>
      </c>
      <c r="C273" s="47">
        <f t="array" ref="C273">SUMPRODUCT('Distance Matrix_ex'!$B20:$Z20,TRANSPOSE('Entry capacity'!C$12:C$36))/(SUM('Entry capacity'!$C$12:$C$36)-IFERROR(VLOOKUP($A273,'Entry capacity'!$A$12:$G$36,3,FALSE),0))</f>
        <v>673.59239398572583</v>
      </c>
      <c r="D273" s="47">
        <f t="array" ref="D273">SUMPRODUCT('Distance Matrix_ex'!$B20:$Z20,TRANSPOSE('Entry capacity'!D$12:D$36))/(SUM('Entry capacity'!$D$12:$D$36)-IFERROR(VLOOKUP($A273,'Entry capacity'!$A$12:$G$36,4,FALSE),0))</f>
        <v>659.51130489016725</v>
      </c>
      <c r="E273" s="47">
        <f t="array" ref="E273">SUMPRODUCT('Distance Matrix_ex'!$B20:$Z20,TRANSPOSE('Entry capacity'!E$12:E$36))/(SUM('Entry capacity'!$E$12:$E$36)-IFERROR(VLOOKUP($A273,'Entry capacity'!$A$12:$G$36,5,FALSE),0))</f>
        <v>650.88135106018626</v>
      </c>
      <c r="F273" s="47">
        <f t="array" ref="F273">SUMPRODUCT('Distance Matrix_ex'!$B20:$Z20,TRANSPOSE('Entry capacity'!F$12:F$36))/(SUM('Entry capacity'!$F$12:$F$36)-IFERROR(VLOOKUP($A273,'Entry capacity'!$A$12:$G$36,6,FALSE),0))</f>
        <v>642.02399754390558</v>
      </c>
      <c r="G273" s="52">
        <f t="array" ref="G273">SUMPRODUCT('Distance Matrix_ex'!$B20:$Z20,TRANSPOSE('Entry capacity'!G$12:G$36))/(SUM('Entry capacity'!$G$12:$G$36)-IFERROR(VLOOKUP($A273,'Entry capacity'!$A$12:$G$36,7,FALSE),0))</f>
        <v>644.13023037517019</v>
      </c>
    </row>
    <row r="274" spans="1:7" s="5" customFormat="1" ht="15" customHeight="1" x14ac:dyDescent="0.45">
      <c r="A274" s="42" t="str">
        <f t="shared" si="0"/>
        <v>15</v>
      </c>
      <c r="B274" s="4" t="str">
        <f t="shared" si="0"/>
        <v>Salida Nacional / National exit</v>
      </c>
      <c r="C274" s="47">
        <f t="array" ref="C274">SUMPRODUCT('Distance Matrix_ex'!$B21:$Z21,TRANSPOSE('Entry capacity'!C$12:C$36))/(SUM('Entry capacity'!$C$12:$C$36)-IFERROR(VLOOKUP($A274,'Entry capacity'!$A$12:$G$36,3,FALSE),0))</f>
        <v>658.87592239185324</v>
      </c>
      <c r="D274" s="47">
        <f t="array" ref="D274">SUMPRODUCT('Distance Matrix_ex'!$B21:$Z21,TRANSPOSE('Entry capacity'!D$12:D$36))/(SUM('Entry capacity'!$D$12:$D$36)-IFERROR(VLOOKUP($A274,'Entry capacity'!$A$12:$G$36,4,FALSE),0))</f>
        <v>645.55358903653359</v>
      </c>
      <c r="E274" s="47">
        <f t="array" ref="E274">SUMPRODUCT('Distance Matrix_ex'!$B21:$Z21,TRANSPOSE('Entry capacity'!E$12:E$36))/(SUM('Entry capacity'!$E$12:$E$36)-IFERROR(VLOOKUP($A274,'Entry capacity'!$A$12:$G$36,5,FALSE),0))</f>
        <v>637.28493349042151</v>
      </c>
      <c r="F274" s="47">
        <f t="array" ref="F274">SUMPRODUCT('Distance Matrix_ex'!$B21:$Z21,TRANSPOSE('Entry capacity'!F$12:F$36))/(SUM('Entry capacity'!$F$12:$F$36)-IFERROR(VLOOKUP($A274,'Entry capacity'!$A$12:$G$36,6,FALSE),0))</f>
        <v>628.80221579769602</v>
      </c>
      <c r="G274" s="52">
        <f t="array" ref="G274">SUMPRODUCT('Distance Matrix_ex'!$B21:$Z21,TRANSPOSE('Entry capacity'!G$12:G$36))/(SUM('Entry capacity'!$G$12:$G$36)-IFERROR(VLOOKUP($A274,'Entry capacity'!$A$12:$G$36,7,FALSE),0))</f>
        <v>630.81460424982311</v>
      </c>
    </row>
    <row r="275" spans="1:7" s="5" customFormat="1" ht="15" customHeight="1" x14ac:dyDescent="0.45">
      <c r="A275" s="42" t="str">
        <f t="shared" si="0"/>
        <v>15.02</v>
      </c>
      <c r="B275" s="4" t="str">
        <f t="shared" si="0"/>
        <v>Salida Nacional / National exit</v>
      </c>
      <c r="C275" s="47">
        <f t="array" ref="C275">SUMPRODUCT('Distance Matrix_ex'!$B22:$Z22,TRANSPOSE('Entry capacity'!C$12:C$36))/(SUM('Entry capacity'!$C$12:$C$36)-IFERROR(VLOOKUP($A275,'Entry capacity'!$A$12:$G$36,3,FALSE),0))</f>
        <v>654.52743728153132</v>
      </c>
      <c r="D275" s="47">
        <f t="array" ref="D275">SUMPRODUCT('Distance Matrix_ex'!$B22:$Z22,TRANSPOSE('Entry capacity'!D$12:D$36))/(SUM('Entry capacity'!$D$12:$D$36)-IFERROR(VLOOKUP($A275,'Entry capacity'!$A$12:$G$36,4,FALSE),0))</f>
        <v>639.49473469579323</v>
      </c>
      <c r="E275" s="47">
        <f t="array" ref="E275">SUMPRODUCT('Distance Matrix_ex'!$B22:$Z22,TRANSPOSE('Entry capacity'!E$12:E$36))/(SUM('Entry capacity'!$E$12:$E$36)-IFERROR(VLOOKUP($A275,'Entry capacity'!$A$12:$G$36,5,FALSE),0))</f>
        <v>630.54676650420481</v>
      </c>
      <c r="F275" s="47">
        <f t="array" ref="F275">SUMPRODUCT('Distance Matrix_ex'!$B22:$Z22,TRANSPOSE('Entry capacity'!F$12:F$36))/(SUM('Entry capacity'!$F$12:$F$36)-IFERROR(VLOOKUP($A275,'Entry capacity'!$A$12:$G$36,6,FALSE),0))</f>
        <v>621.40830368927413</v>
      </c>
      <c r="G275" s="52">
        <f t="array" ref="G275">SUMPRODUCT('Distance Matrix_ex'!$B22:$Z22,TRANSPOSE('Entry capacity'!G$12:G$36))/(SUM('Entry capacity'!$G$12:$G$36)-IFERROR(VLOOKUP($A275,'Entry capacity'!$A$12:$G$36,7,FALSE),0))</f>
        <v>623.37584839746398</v>
      </c>
    </row>
    <row r="276" spans="1:7" s="5" customFormat="1" ht="15" customHeight="1" x14ac:dyDescent="0.45">
      <c r="A276" s="42" t="str">
        <f t="shared" si="0"/>
        <v>15.03A</v>
      </c>
      <c r="B276" s="4" t="str">
        <f t="shared" si="0"/>
        <v>Salida Nacional / National exit</v>
      </c>
      <c r="C276" s="47">
        <f t="array" ref="C276">SUMPRODUCT('Distance Matrix_ex'!$B23:$Z23,TRANSPOSE('Entry capacity'!C$12:C$36))/(SUM('Entry capacity'!$C$12:$C$36)-IFERROR(VLOOKUP($A276,'Entry capacity'!$A$12:$G$36,3,FALSE),0))</f>
        <v>650.12309174500581</v>
      </c>
      <c r="D276" s="47">
        <f t="array" ref="D276">SUMPRODUCT('Distance Matrix_ex'!$B23:$Z23,TRANSPOSE('Entry capacity'!D$12:D$36))/(SUM('Entry capacity'!$D$12:$D$36)-IFERROR(VLOOKUP($A276,'Entry capacity'!$A$12:$G$36,4,FALSE),0))</f>
        <v>633.41746182622637</v>
      </c>
      <c r="E276" s="47">
        <f t="array" ref="E276">SUMPRODUCT('Distance Matrix_ex'!$B23:$Z23,TRANSPOSE('Entry capacity'!E$12:E$36))/(SUM('Entry capacity'!$E$12:$E$36)-IFERROR(VLOOKUP($A276,'Entry capacity'!$A$12:$G$36,5,FALSE),0))</f>
        <v>623.77684849916022</v>
      </c>
      <c r="F276" s="47">
        <f t="array" ref="F276">SUMPRODUCT('Distance Matrix_ex'!$B23:$Z23,TRANSPOSE('Entry capacity'!F$12:F$36))/(SUM('Entry capacity'!$F$12:$F$36)-IFERROR(VLOOKUP($A276,'Entry capacity'!$A$12:$G$36,6,FALSE),0))</f>
        <v>613.97545199747537</v>
      </c>
      <c r="G276" s="52">
        <f t="array" ref="G276">SUMPRODUCT('Distance Matrix_ex'!$B23:$Z23,TRANSPOSE('Entry capacity'!G$12:G$36))/(SUM('Entry capacity'!$G$12:$G$36)-IFERROR(VLOOKUP($A276,'Entry capacity'!$A$12:$G$36,7,FALSE),0))</f>
        <v>615.89849265819089</v>
      </c>
    </row>
    <row r="277" spans="1:7" s="5" customFormat="1" ht="15" customHeight="1" x14ac:dyDescent="0.45">
      <c r="A277" s="42" t="str">
        <f t="shared" si="0"/>
        <v>15.06A</v>
      </c>
      <c r="B277" s="4" t="str">
        <f t="shared" si="0"/>
        <v>Salida Nacional / National exit</v>
      </c>
      <c r="C277" s="47">
        <f t="array" ref="C277">SUMPRODUCT('Distance Matrix_ex'!$B24:$Z24,TRANSPOSE('Entry capacity'!C$12:C$36))/(SUM('Entry capacity'!$C$12:$C$36)-IFERROR(VLOOKUP($A277,'Entry capacity'!$A$12:$G$36,3,FALSE),0))</f>
        <v>646.87791784093861</v>
      </c>
      <c r="D277" s="47">
        <f t="array" ref="D277">SUMPRODUCT('Distance Matrix_ex'!$B24:$Z24,TRANSPOSE('Entry capacity'!D$12:D$36))/(SUM('Entry capacity'!$D$12:$D$36)-IFERROR(VLOOKUP($A277,'Entry capacity'!$A$12:$G$36,4,FALSE),0))</f>
        <v>628.90658908198236</v>
      </c>
      <c r="E277" s="47">
        <f t="array" ref="E277">SUMPRODUCT('Distance Matrix_ex'!$B24:$Z24,TRANSPOSE('Entry capacity'!E$12:E$36))/(SUM('Entry capacity'!$E$12:$E$36)-IFERROR(VLOOKUP($A277,'Entry capacity'!$A$12:$G$36,5,FALSE),0))</f>
        <v>618.78379222356386</v>
      </c>
      <c r="F277" s="47">
        <f t="array" ref="F277">SUMPRODUCT('Distance Matrix_ex'!$B24:$Z24,TRANSPOSE('Entry capacity'!F$12:F$36))/(SUM('Entry capacity'!$F$12:$F$36)-IFERROR(VLOOKUP($A277,'Entry capacity'!$A$12:$G$36,6,FALSE),0))</f>
        <v>608.52354595097245</v>
      </c>
      <c r="G277" s="52">
        <f t="array" ref="G277">SUMPRODUCT('Distance Matrix_ex'!$B24:$Z24,TRANSPOSE('Entry capacity'!G$12:G$36))/(SUM('Entry capacity'!$G$12:$G$36)-IFERROR(VLOOKUP($A277,'Entry capacity'!$A$12:$G$36,7,FALSE),0))</f>
        <v>610.4094737977174</v>
      </c>
    </row>
    <row r="278" spans="1:7" s="5" customFormat="1" ht="15" customHeight="1" x14ac:dyDescent="0.45">
      <c r="A278" s="42" t="str">
        <f t="shared" si="0"/>
        <v>15.07</v>
      </c>
      <c r="B278" s="4" t="str">
        <f t="shared" si="0"/>
        <v>Salida Nacional / National exit</v>
      </c>
      <c r="C278" s="47">
        <f t="array" ref="C278">SUMPRODUCT('Distance Matrix_ex'!$B25:$Z25,TRANSPOSE('Entry capacity'!C$12:C$36))/(SUM('Entry capacity'!$C$12:$C$36)-IFERROR(VLOOKUP($A278,'Entry capacity'!$A$12:$G$36,3,FALSE),0))</f>
        <v>646.56080838400203</v>
      </c>
      <c r="D278" s="47">
        <f t="array" ref="D278">SUMPRODUCT('Distance Matrix_ex'!$B25:$Z25,TRANSPOSE('Entry capacity'!D$12:D$36))/(SUM('Entry capacity'!$D$12:$D$36)-IFERROR(VLOOKUP($A278,'Entry capacity'!$A$12:$G$36,4,FALSE),0))</f>
        <v>628.48055728011491</v>
      </c>
      <c r="E278" s="47">
        <f t="array" ref="E278">SUMPRODUCT('Distance Matrix_ex'!$B25:$Z25,TRANSPOSE('Entry capacity'!E$12:E$36))/(SUM('Entry capacity'!$E$12:$E$36)-IFERROR(VLOOKUP($A278,'Entry capacity'!$A$12:$G$36,5,FALSE),0))</f>
        <v>618.31526087204054</v>
      </c>
      <c r="F278" s="47">
        <f t="array" ref="F278">SUMPRODUCT('Distance Matrix_ex'!$B25:$Z25,TRANSPOSE('Entry capacity'!F$12:F$36))/(SUM('Entry capacity'!$F$12:$F$36)-IFERROR(VLOOKUP($A278,'Entry capacity'!$A$12:$G$36,6,FALSE),0))</f>
        <v>608.0149334728178</v>
      </c>
      <c r="G278" s="52">
        <f t="array" ref="G278">SUMPRODUCT('Distance Matrix_ex'!$B25:$Z25,TRANSPOSE('Entry capacity'!G$12:G$36))/(SUM('Entry capacity'!$G$12:$G$36)-IFERROR(VLOOKUP($A278,'Entry capacity'!$A$12:$G$36,7,FALSE),0))</f>
        <v>609.8969303090222</v>
      </c>
    </row>
    <row r="279" spans="1:7" s="5" customFormat="1" ht="15" customHeight="1" x14ac:dyDescent="0.45">
      <c r="A279" s="42" t="str">
        <f t="shared" si="0"/>
        <v>15.08</v>
      </c>
      <c r="B279" s="4" t="str">
        <f t="shared" si="0"/>
        <v>Salida Nacional / National exit</v>
      </c>
      <c r="C279" s="47">
        <f t="array" ref="C279">SUMPRODUCT('Distance Matrix_ex'!$B26:$Z26,TRANSPOSE('Entry capacity'!C$12:C$36))/(SUM('Entry capacity'!$C$12:$C$36)-IFERROR(VLOOKUP($A279,'Entry capacity'!$A$12:$G$36,3,FALSE),0))</f>
        <v>644.39917891921709</v>
      </c>
      <c r="D279" s="47">
        <f t="array" ref="D279">SUMPRODUCT('Distance Matrix_ex'!$B26:$Z26,TRANSPOSE('Entry capacity'!D$12:D$36))/(SUM('Entry capacity'!$D$12:$D$36)-IFERROR(VLOOKUP($A279,'Entry capacity'!$A$12:$G$36,4,FALSE),0))</f>
        <v>625.57644049738337</v>
      </c>
      <c r="E279" s="47">
        <f t="array" ref="E279">SUMPRODUCT('Distance Matrix_ex'!$B26:$Z26,TRANSPOSE('Entry capacity'!E$12:E$36))/(SUM('Entry capacity'!$E$12:$E$36)-IFERROR(VLOOKUP($A279,'Entry capacity'!$A$12:$G$36,5,FALSE),0))</f>
        <v>615.12143882582325</v>
      </c>
      <c r="F279" s="47">
        <f t="array" ref="F279">SUMPRODUCT('Distance Matrix_ex'!$B26:$Z26,TRANSPOSE('Entry capacity'!F$12:F$36))/(SUM('Entry capacity'!$F$12:$F$36)-IFERROR(VLOOKUP($A279,'Entry capacity'!$A$12:$G$36,6,FALSE),0))</f>
        <v>604.54789174672987</v>
      </c>
      <c r="G279" s="52">
        <f t="array" ref="G279">SUMPRODUCT('Distance Matrix_ex'!$B26:$Z26,TRANSPOSE('Entry capacity'!G$12:G$36))/(SUM('Entry capacity'!$G$12:$G$36)-IFERROR(VLOOKUP($A279,'Entry capacity'!$A$12:$G$36,7,FALSE),0))</f>
        <v>606.40309219441701</v>
      </c>
    </row>
    <row r="280" spans="1:7" s="5" customFormat="1" ht="15" customHeight="1" x14ac:dyDescent="0.45">
      <c r="A280" s="42" t="str">
        <f t="shared" si="0"/>
        <v>15.08A</v>
      </c>
      <c r="B280" s="4" t="str">
        <f t="shared" si="0"/>
        <v>Salida Nacional / National exit</v>
      </c>
      <c r="C280" s="47">
        <f t="array" ref="C280">SUMPRODUCT('Distance Matrix_ex'!$B27:$Z27,TRANSPOSE('Entry capacity'!C$12:C$36))/(SUM('Entry capacity'!$C$12:$C$36)-IFERROR(VLOOKUP($A280,'Entry capacity'!$A$12:$G$36,3,FALSE),0))</f>
        <v>643.48819821508232</v>
      </c>
      <c r="D280" s="47">
        <f t="array" ref="D280">SUMPRODUCT('Distance Matrix_ex'!$B27:$Z27,TRANSPOSE('Entry capacity'!D$12:D$36))/(SUM('Entry capacity'!$D$12:$D$36)-IFERROR(VLOOKUP($A280,'Entry capacity'!$A$12:$G$36,4,FALSE),0))</f>
        <v>624.35255157713993</v>
      </c>
      <c r="E280" s="47">
        <f t="array" ref="E280">SUMPRODUCT('Distance Matrix_ex'!$B27:$Z27,TRANSPOSE('Entry capacity'!E$12:E$36))/(SUM('Entry capacity'!$E$12:$E$36)-IFERROR(VLOOKUP($A280,'Entry capacity'!$A$12:$G$36,5,FALSE),0))</f>
        <v>613.7754587196381</v>
      </c>
      <c r="F280" s="47">
        <f t="array" ref="F280">SUMPRODUCT('Distance Matrix_ex'!$B27:$Z27,TRANSPOSE('Entry capacity'!F$12:F$36))/(SUM('Entry capacity'!$F$12:$F$36)-IFERROR(VLOOKUP($A280,'Entry capacity'!$A$12:$G$36,6,FALSE),0))</f>
        <v>603.08676801375429</v>
      </c>
      <c r="G280" s="52">
        <f t="array" ref="G280">SUMPRODUCT('Distance Matrix_ex'!$B27:$Z27,TRANSPOSE('Entry capacity'!G$12:G$36))/(SUM('Entry capacity'!$G$12:$G$36)-IFERROR(VLOOKUP($A280,'Entry capacity'!$A$12:$G$36,7,FALSE),0))</f>
        <v>604.9306755949824</v>
      </c>
    </row>
    <row r="281" spans="1:7" s="5" customFormat="1" ht="15" customHeight="1" x14ac:dyDescent="0.45">
      <c r="A281" s="42" t="str">
        <f t="shared" si="0"/>
        <v>15.09</v>
      </c>
      <c r="B281" s="4" t="str">
        <f t="shared" si="0"/>
        <v>Salida Nacional / National exit</v>
      </c>
      <c r="C281" s="47">
        <f t="array" ref="C281">SUMPRODUCT('Distance Matrix_ex'!$B28:$Z28,TRANSPOSE('Entry capacity'!C$12:C$36))/(SUM('Entry capacity'!$C$12:$C$36)-IFERROR(VLOOKUP($A281,'Entry capacity'!$A$12:$G$36,3,FALSE),0))</f>
        <v>643.23747549404914</v>
      </c>
      <c r="D281" s="47">
        <f t="array" ref="D281">SUMPRODUCT('Distance Matrix_ex'!$B28:$Z28,TRANSPOSE('Entry capacity'!D$12:D$36))/(SUM('Entry capacity'!$D$12:$D$36)-IFERROR(VLOOKUP($A281,'Entry capacity'!$A$12:$G$36,4,FALSE),0))</f>
        <v>624.01570935980942</v>
      </c>
      <c r="E281" s="47">
        <f t="array" ref="E281">SUMPRODUCT('Distance Matrix_ex'!$B28:$Z28,TRANSPOSE('Entry capacity'!E$12:E$36))/(SUM('Entry capacity'!$E$12:$E$36)-IFERROR(VLOOKUP($A281,'Entry capacity'!$A$12:$G$36,5,FALSE),0))</f>
        <v>613.40501421609633</v>
      </c>
      <c r="F281" s="47">
        <f t="array" ref="F281">SUMPRODUCT('Distance Matrix_ex'!$B28:$Z28,TRANSPOSE('Entry capacity'!F$12:F$36))/(SUM('Entry capacity'!$F$12:$F$36)-IFERROR(VLOOKUP($A281,'Entry capacity'!$A$12:$G$36,6,FALSE),0))</f>
        <v>602.68463335114848</v>
      </c>
      <c r="G281" s="52">
        <f t="array" ref="G281">SUMPRODUCT('Distance Matrix_ex'!$B28:$Z28,TRANSPOSE('Entry capacity'!G$12:G$36))/(SUM('Entry capacity'!$G$12:$G$36)-IFERROR(VLOOKUP($A281,'Entry capacity'!$A$12:$G$36,7,FALSE),0))</f>
        <v>604.52543287729475</v>
      </c>
    </row>
    <row r="282" spans="1:7" s="5" customFormat="1" ht="15" customHeight="1" x14ac:dyDescent="0.45">
      <c r="A282" s="42" t="str">
        <f t="shared" si="0"/>
        <v>15.09AD</v>
      </c>
      <c r="B282" s="4" t="str">
        <f t="shared" si="0"/>
        <v>Salida Nacional / National exit</v>
      </c>
      <c r="C282" s="47">
        <f t="array" ref="C282">SUMPRODUCT('Distance Matrix_ex'!$B29:$Z29,TRANSPOSE('Entry capacity'!C$12:C$36))/(SUM('Entry capacity'!$C$12:$C$36)-IFERROR(VLOOKUP($A282,'Entry capacity'!$A$12:$G$36,3,FALSE),0))</f>
        <v>642.77276834272504</v>
      </c>
      <c r="D282" s="47">
        <f t="array" ref="D282">SUMPRODUCT('Distance Matrix_ex'!$B29:$Z29,TRANSPOSE('Entry capacity'!D$12:D$36))/(SUM('Entry capacity'!$D$12:$D$36)-IFERROR(VLOOKUP($A282,'Entry capacity'!$A$12:$G$36,4,FALSE),0))</f>
        <v>623.39138226804789</v>
      </c>
      <c r="E282" s="47">
        <f t="array" ref="E282">SUMPRODUCT('Distance Matrix_ex'!$B29:$Z29,TRANSPOSE('Entry capacity'!E$12:E$36))/(SUM('Entry capacity'!$E$12:$E$36)-IFERROR(VLOOKUP($A282,'Entry capacity'!$A$12:$G$36,5,FALSE),0))</f>
        <v>612.71840628022585</v>
      </c>
      <c r="F282" s="47">
        <f t="array" ref="F282">SUMPRODUCT('Distance Matrix_ex'!$B29:$Z29,TRANSPOSE('Entry capacity'!F$12:F$36))/(SUM('Entry capacity'!$F$12:$F$36)-IFERROR(VLOOKUP($A282,'Entry capacity'!$A$12:$G$36,6,FALSE),0))</f>
        <v>601.9392886423077</v>
      </c>
      <c r="G282" s="52">
        <f t="array" ref="G282">SUMPRODUCT('Distance Matrix_ex'!$B29:$Z29,TRANSPOSE('Entry capacity'!G$12:G$36))/(SUM('Entry capacity'!$G$12:$G$36)-IFERROR(VLOOKUP($A282,'Entry capacity'!$A$12:$G$36,7,FALSE),0))</f>
        <v>603.77432748024319</v>
      </c>
    </row>
    <row r="283" spans="1:7" s="5" customFormat="1" ht="15" customHeight="1" x14ac:dyDescent="0.45">
      <c r="A283" s="42" t="str">
        <f t="shared" si="0"/>
        <v>15.09X</v>
      </c>
      <c r="B283" s="4" t="str">
        <f t="shared" si="0"/>
        <v>Salida Nacional / National exit</v>
      </c>
      <c r="C283" s="47">
        <f t="array" ref="C283">SUMPRODUCT('Distance Matrix_ex'!$B30:$Z30,TRANSPOSE('Entry capacity'!C$12:C$36))/(SUM('Entry capacity'!$C$12:$C$36)-IFERROR(VLOOKUP($A283,'Entry capacity'!$A$12:$G$36,3,FALSE),0))</f>
        <v>641.43214299632621</v>
      </c>
      <c r="D283" s="47">
        <f t="array" ref="D283">SUMPRODUCT('Distance Matrix_ex'!$B30:$Z30,TRANSPOSE('Entry capacity'!D$12:D$36))/(SUM('Entry capacity'!$D$12:$D$36)-IFERROR(VLOOKUP($A283,'Entry capacity'!$A$12:$G$36,4,FALSE),0))</f>
        <v>621.5902722113716</v>
      </c>
      <c r="E283" s="47">
        <f t="array" ref="E283">SUMPRODUCT('Distance Matrix_ex'!$B30:$Z30,TRANSPOSE('Entry capacity'!E$12:E$36))/(SUM('Entry capacity'!$E$12:$E$36)-IFERROR(VLOOKUP($A283,'Entry capacity'!$A$12:$G$36,5,FALSE),0))</f>
        <v>610.73762333069624</v>
      </c>
      <c r="F283" s="47">
        <f t="array" ref="F283">SUMPRODUCT('Distance Matrix_ex'!$B30:$Z30,TRANSPOSE('Entry capacity'!F$12:F$36))/(SUM('Entry capacity'!$F$12:$F$36)-IFERROR(VLOOKUP($A283,'Entry capacity'!$A$12:$G$36,6,FALSE),0))</f>
        <v>599.78905702734471</v>
      </c>
      <c r="G283" s="52">
        <f t="array" ref="G283">SUMPRODUCT('Distance Matrix_ex'!$B30:$Z30,TRANSPOSE('Entry capacity'!G$12:G$36))/(SUM('Entry capacity'!$G$12:$G$36)-IFERROR(VLOOKUP($A283,'Entry capacity'!$A$12:$G$36,7,FALSE),0))</f>
        <v>601.60747695893053</v>
      </c>
    </row>
    <row r="284" spans="1:7" s="5" customFormat="1" ht="15" customHeight="1" x14ac:dyDescent="0.45">
      <c r="A284" s="42" t="str">
        <f t="shared" si="0"/>
        <v>15.09X.3</v>
      </c>
      <c r="B284" s="4" t="str">
        <f t="shared" si="0"/>
        <v>Salida Nacional / National exit</v>
      </c>
      <c r="C284" s="47">
        <f t="array" ref="C284">SUMPRODUCT('Distance Matrix_ex'!$B31:$Z31,TRANSPOSE('Entry capacity'!C$12:C$36))/(SUM('Entry capacity'!$C$12:$C$36)-IFERROR(VLOOKUP($A284,'Entry capacity'!$A$12:$G$36,3,FALSE),0))</f>
        <v>641.25141638712887</v>
      </c>
      <c r="D284" s="47">
        <f t="array" ref="D284">SUMPRODUCT('Distance Matrix_ex'!$B31:$Z31,TRANSPOSE('Entry capacity'!D$12:D$36))/(SUM('Entry capacity'!$D$12:$D$36)-IFERROR(VLOOKUP($A284,'Entry capacity'!$A$12:$G$36,4,FALSE),0))</f>
        <v>621.34746872103915</v>
      </c>
      <c r="E284" s="47">
        <f t="array" ref="E284">SUMPRODUCT('Distance Matrix_ex'!$B31:$Z31,TRANSPOSE('Entry capacity'!E$12:E$36))/(SUM('Entry capacity'!$E$12:$E$36)-IFERROR(VLOOKUP($A284,'Entry capacity'!$A$12:$G$36,5,FALSE),0))</f>
        <v>610.47059855230793</v>
      </c>
      <c r="F284" s="47">
        <f t="array" ref="F284">SUMPRODUCT('Distance Matrix_ex'!$B31:$Z31,TRANSPOSE('Entry capacity'!F$12:F$36))/(SUM('Entry capacity'!$F$12:$F$36)-IFERROR(VLOOKUP($A284,'Entry capacity'!$A$12:$G$36,6,FALSE),0))</f>
        <v>599.49918926540488</v>
      </c>
      <c r="G284" s="52">
        <f t="array" ref="G284">SUMPRODUCT('Distance Matrix_ex'!$B31:$Z31,TRANSPOSE('Entry capacity'!G$12:G$36))/(SUM('Entry capacity'!$G$12:$G$36)-IFERROR(VLOOKUP($A284,'Entry capacity'!$A$12:$G$36,7,FALSE),0))</f>
        <v>601.31536884057687</v>
      </c>
    </row>
    <row r="285" spans="1:7" s="5" customFormat="1" ht="15" customHeight="1" x14ac:dyDescent="0.45">
      <c r="A285" s="42" t="str">
        <f t="shared" ref="A285:B304" si="1">A32</f>
        <v>15.10</v>
      </c>
      <c r="B285" s="4" t="str">
        <f t="shared" si="1"/>
        <v>Salida Nacional / National exit</v>
      </c>
      <c r="C285" s="47">
        <f t="array" ref="C285">SUMPRODUCT('Distance Matrix_ex'!$B32:$Z32,TRANSPOSE('Entry capacity'!C$12:C$36))/(SUM('Entry capacity'!$C$12:$C$36)-IFERROR(VLOOKUP($A285,'Entry capacity'!$A$12:$G$36,3,FALSE),0))</f>
        <v>640.42886539334313</v>
      </c>
      <c r="D285" s="47">
        <f t="array" ref="D285">SUMPRODUCT('Distance Matrix_ex'!$B32:$Z32,TRANSPOSE('Entry capacity'!D$12:D$36))/(SUM('Entry capacity'!$D$12:$D$36)-IFERROR(VLOOKUP($A285,'Entry capacity'!$A$12:$G$36,4,FALSE),0))</f>
        <v>620.24238379107248</v>
      </c>
      <c r="E285" s="47">
        <f t="array" ref="E285">SUMPRODUCT('Distance Matrix_ex'!$B32:$Z32,TRANSPOSE('Entry capacity'!E$12:E$36))/(SUM('Entry capacity'!$E$12:$E$36)-IFERROR(VLOOKUP($A285,'Entry capacity'!$A$12:$G$36,5,FALSE),0))</f>
        <v>609.25527393683217</v>
      </c>
      <c r="F285" s="47">
        <f t="array" ref="F285">SUMPRODUCT('Distance Matrix_ex'!$B32:$Z32,TRANSPOSE('Entry capacity'!F$12:F$36))/(SUM('Entry capacity'!$F$12:$F$36)-IFERROR(VLOOKUP($A285,'Entry capacity'!$A$12:$G$36,6,FALSE),0))</f>
        <v>598.17989811780092</v>
      </c>
      <c r="G285" s="52">
        <f t="array" ref="G285">SUMPRODUCT('Distance Matrix_ex'!$B32:$Z32,TRANSPOSE('Entry capacity'!G$12:G$36))/(SUM('Entry capacity'!$G$12:$G$36)-IFERROR(VLOOKUP($A285,'Entry capacity'!$A$12:$G$36,7,FALSE),0))</f>
        <v>599.98588103514442</v>
      </c>
    </row>
    <row r="286" spans="1:7" s="5" customFormat="1" ht="15" customHeight="1" x14ac:dyDescent="0.45">
      <c r="A286" s="42" t="str">
        <f t="shared" si="1"/>
        <v>15.11</v>
      </c>
      <c r="B286" s="4" t="str">
        <f t="shared" si="1"/>
        <v>Salida Nacional / National exit</v>
      </c>
      <c r="C286" s="47">
        <f t="array" ref="C286">SUMPRODUCT('Distance Matrix_ex'!$B33:$Z33,TRANSPOSE('Entry capacity'!C$12:C$36))/(SUM('Entry capacity'!$C$12:$C$36)-IFERROR(VLOOKUP($A286,'Entry capacity'!$A$12:$G$36,3,FALSE),0))</f>
        <v>637.90697664778918</v>
      </c>
      <c r="D286" s="47">
        <f t="array" ref="D286">SUMPRODUCT('Distance Matrix_ex'!$B33:$Z33,TRANSPOSE('Entry capacity'!D$12:D$36))/(SUM('Entry capacity'!$D$12:$D$36)-IFERROR(VLOOKUP($A286,'Entry capacity'!$A$12:$G$36,4,FALSE),0))</f>
        <v>616.97133669133973</v>
      </c>
      <c r="E286" s="47">
        <f t="array" ref="E286">SUMPRODUCT('Distance Matrix_ex'!$B33:$Z33,TRANSPOSE('Entry capacity'!E$12:E$36))/(SUM('Entry capacity'!$E$12:$E$36)-IFERROR(VLOOKUP($A286,'Entry capacity'!$A$12:$G$36,5,FALSE),0))</f>
        <v>605.66153894101024</v>
      </c>
      <c r="F286" s="47">
        <f t="array" ref="F286">SUMPRODUCT('Distance Matrix_ex'!$B33:$Z33,TRANSPOSE('Entry capacity'!F$12:F$36))/(SUM('Entry capacity'!$F$12:$F$36)-IFERROR(VLOOKUP($A286,'Entry capacity'!$A$12:$G$36,6,FALSE),0))</f>
        <v>594.28192875175307</v>
      </c>
      <c r="G286" s="52">
        <f t="array" ref="G286">SUMPRODUCT('Distance Matrix_ex'!$B33:$Z33,TRANSPOSE('Entry capacity'!G$12:G$36))/(SUM('Entry capacity'!$G$12:$G$36)-IFERROR(VLOOKUP($A286,'Entry capacity'!$A$12:$G$36,7,FALSE),0))</f>
        <v>596.05742298497535</v>
      </c>
    </row>
    <row r="287" spans="1:7" s="5" customFormat="1" ht="15" customHeight="1" x14ac:dyDescent="0.45">
      <c r="A287" s="42" t="str">
        <f t="shared" si="1"/>
        <v>15.12</v>
      </c>
      <c r="B287" s="4" t="str">
        <f t="shared" si="1"/>
        <v>Salida Nacional / National exit</v>
      </c>
      <c r="C287" s="47">
        <f t="array" ref="C287">SUMPRODUCT('Distance Matrix_ex'!$B34:$Z34,TRANSPOSE('Entry capacity'!C$12:C$36))/(SUM('Entry capacity'!$C$12:$C$36)-IFERROR(VLOOKUP($A287,'Entry capacity'!$A$12:$G$36,3,FALSE),0))</f>
        <v>637.49766254269252</v>
      </c>
      <c r="D287" s="47">
        <f t="array" ref="D287">SUMPRODUCT('Distance Matrix_ex'!$B34:$Z34,TRANSPOSE('Entry capacity'!D$12:D$36))/(SUM('Entry capacity'!$D$12:$D$36)-IFERROR(VLOOKUP($A287,'Entry capacity'!$A$12:$G$36,4,FALSE),0))</f>
        <v>616.31969380175065</v>
      </c>
      <c r="E287" s="47">
        <f t="array" ref="E287">SUMPRODUCT('Distance Matrix_ex'!$B34:$Z34,TRANSPOSE('Entry capacity'!E$12:E$36))/(SUM('Entry capacity'!$E$12:$E$36)-IFERROR(VLOOKUP($A287,'Entry capacity'!$A$12:$G$36,5,FALSE),0))</f>
        <v>604.96698805573305</v>
      </c>
      <c r="F287" s="47">
        <f t="array" ref="F287">SUMPRODUCT('Distance Matrix_ex'!$B34:$Z34,TRANSPOSE('Entry capacity'!F$12:F$36))/(SUM('Entry capacity'!$F$12:$F$36)-IFERROR(VLOOKUP($A287,'Entry capacity'!$A$12:$G$36,6,FALSE),0))</f>
        <v>593.5551077769876</v>
      </c>
      <c r="G287" s="52">
        <f t="array" ref="G287">SUMPRODUCT('Distance Matrix_ex'!$B34:$Z34,TRANSPOSE('Entry capacity'!G$12:G$36))/(SUM('Entry capacity'!$G$12:$G$36)-IFERROR(VLOOKUP($A287,'Entry capacity'!$A$12:$G$36,7,FALSE),0))</f>
        <v>595.29547967819656</v>
      </c>
    </row>
    <row r="288" spans="1:7" s="5" customFormat="1" ht="15" customHeight="1" x14ac:dyDescent="0.45">
      <c r="A288" s="42" t="str">
        <f t="shared" si="1"/>
        <v>15.14</v>
      </c>
      <c r="B288" s="4" t="str">
        <f t="shared" si="1"/>
        <v>Salida Nacional / National exit</v>
      </c>
      <c r="C288" s="47">
        <f t="array" ref="C288">SUMPRODUCT('Distance Matrix_ex'!$B35:$Z35,TRANSPOSE('Entry capacity'!C$12:C$36))/(SUM('Entry capacity'!$C$12:$C$36)-IFERROR(VLOOKUP($A288,'Entry capacity'!$A$12:$G$36,3,FALSE),0))</f>
        <v>636.45131654216311</v>
      </c>
      <c r="D288" s="47">
        <f t="array" ref="D288">SUMPRODUCT('Distance Matrix_ex'!$B35:$Z35,TRANSPOSE('Entry capacity'!D$12:D$36))/(SUM('Entry capacity'!$D$12:$D$36)-IFERROR(VLOOKUP($A288,'Entry capacity'!$A$12:$G$36,4,FALSE),0))</f>
        <v>614.87556107552541</v>
      </c>
      <c r="E288" s="47">
        <f t="array" ref="E288">SUMPRODUCT('Distance Matrix_ex'!$B35:$Z35,TRANSPOSE('Entry capacity'!E$12:E$36))/(SUM('Entry capacity'!$E$12:$E$36)-IFERROR(VLOOKUP($A288,'Entry capacity'!$A$12:$G$36,5,FALSE),0))</f>
        <v>603.41204065516354</v>
      </c>
      <c r="F288" s="47">
        <f t="array" ref="F288">SUMPRODUCT('Distance Matrix_ex'!$B35:$Z35,TRANSPOSE('Entry capacity'!F$12:F$36))/(SUM('Entry capacity'!$F$12:$F$36)-IFERROR(VLOOKUP($A288,'Entry capacity'!$A$12:$G$36,6,FALSE),0))</f>
        <v>591.91546014717972</v>
      </c>
      <c r="G288" s="52">
        <f t="array" ref="G288">SUMPRODUCT('Distance Matrix_ex'!$B35:$Z35,TRANSPOSE('Entry capacity'!G$12:G$36))/(SUM('Entry capacity'!$G$12:$G$36)-IFERROR(VLOOKUP($A288,'Entry capacity'!$A$12:$G$36,7,FALSE),0))</f>
        <v>593.57047668061455</v>
      </c>
    </row>
    <row r="289" spans="1:7" s="5" customFormat="1" ht="15" customHeight="1" x14ac:dyDescent="0.45">
      <c r="A289" s="42" t="str">
        <f t="shared" si="1"/>
        <v>15.15</v>
      </c>
      <c r="B289" s="4" t="str">
        <f t="shared" si="1"/>
        <v>Salida Nacional / National exit</v>
      </c>
      <c r="C289" s="47">
        <f t="array" ref="C289">SUMPRODUCT('Distance Matrix_ex'!$B36:$Z36,TRANSPOSE('Entry capacity'!C$12:C$36))/(SUM('Entry capacity'!$C$12:$C$36)-IFERROR(VLOOKUP($A289,'Entry capacity'!$A$12:$G$36,3,FALSE),0))</f>
        <v>635.87824345421018</v>
      </c>
      <c r="D289" s="47">
        <f t="array" ref="D289">SUMPRODUCT('Distance Matrix_ex'!$B36:$Z36,TRANSPOSE('Entry capacity'!D$12:D$36))/(SUM('Entry capacity'!$D$12:$D$36)-IFERROR(VLOOKUP($A289,'Entry capacity'!$A$12:$G$36,4,FALSE),0))</f>
        <v>614.08462423397123</v>
      </c>
      <c r="E289" s="47">
        <f t="array" ref="E289">SUMPRODUCT('Distance Matrix_ex'!$B36:$Z36,TRANSPOSE('Entry capacity'!E$12:E$36))/(SUM('Entry capacity'!$E$12:$E$36)-IFERROR(VLOOKUP($A289,'Entry capacity'!$A$12:$G$36,5,FALSE),0))</f>
        <v>602.56041174082941</v>
      </c>
      <c r="F289" s="47">
        <f t="array" ref="F289">SUMPRODUCT('Distance Matrix_ex'!$B36:$Z36,TRANSPOSE('Entry capacity'!F$12:F$36))/(SUM('Entry capacity'!$F$12:$F$36)-IFERROR(VLOOKUP($A289,'Entry capacity'!$A$12:$G$36,6,FALSE),0))</f>
        <v>591.01744177668581</v>
      </c>
      <c r="G289" s="52">
        <f t="array" ref="G289">SUMPRODUCT('Distance Matrix_ex'!$B36:$Z36,TRANSPOSE('Entry capacity'!G$12:G$36))/(SUM('Entry capacity'!$G$12:$G$36)-IFERROR(VLOOKUP($A289,'Entry capacity'!$A$12:$G$36,7,FALSE),0))</f>
        <v>592.62571004123151</v>
      </c>
    </row>
    <row r="290" spans="1:7" s="5" customFormat="1" ht="15" customHeight="1" x14ac:dyDescent="0.45">
      <c r="A290" s="42" t="str">
        <f t="shared" si="1"/>
        <v>15.16</v>
      </c>
      <c r="B290" s="4" t="str">
        <f t="shared" si="1"/>
        <v>Salida Nacional / National exit</v>
      </c>
      <c r="C290" s="47">
        <f t="array" ref="C290">SUMPRODUCT('Distance Matrix_ex'!$B37:$Z37,TRANSPOSE('Entry capacity'!C$12:C$36))/(SUM('Entry capacity'!$C$12:$C$36)-IFERROR(VLOOKUP($A290,'Entry capacity'!$A$12:$G$36,3,FALSE),0))</f>
        <v>633.65968987750921</v>
      </c>
      <c r="D290" s="47">
        <f t="array" ref="D290">SUMPRODUCT('Distance Matrix_ex'!$B37:$Z37,TRANSPOSE('Entry capacity'!D$12:D$36))/(SUM('Entry capacity'!$D$12:$D$36)-IFERROR(VLOOKUP($A290,'Entry capacity'!$A$12:$G$36,4,FALSE),0))</f>
        <v>611.0226487274208</v>
      </c>
      <c r="E290" s="47">
        <f t="array" ref="E290">SUMPRODUCT('Distance Matrix_ex'!$B37:$Z37,TRANSPOSE('Entry capacity'!E$12:E$36))/(SUM('Entry capacity'!$E$12:$E$36)-IFERROR(VLOOKUP($A290,'Entry capacity'!$A$12:$G$36,5,FALSE),0))</f>
        <v>599.26347734688125</v>
      </c>
      <c r="F290" s="47">
        <f t="array" ref="F290">SUMPRODUCT('Distance Matrix_ex'!$B37:$Z37,TRANSPOSE('Entry capacity'!F$12:F$36))/(SUM('Entry capacity'!$F$12:$F$36)-IFERROR(VLOOKUP($A290,'Entry capacity'!$A$12:$G$36,6,FALSE),0))</f>
        <v>587.54091860767778</v>
      </c>
      <c r="G290" s="52">
        <f t="array" ref="G290">SUMPRODUCT('Distance Matrix_ex'!$B37:$Z37,TRANSPOSE('Entry capacity'!G$12:G$36))/(SUM('Entry capacity'!$G$12:$G$36)-IFERROR(VLOOKUP($A290,'Entry capacity'!$A$12:$G$36,7,FALSE),0))</f>
        <v>588.96820901559681</v>
      </c>
    </row>
    <row r="291" spans="1:7" s="5" customFormat="1" ht="15" customHeight="1" x14ac:dyDescent="0.45">
      <c r="A291" s="42" t="str">
        <f t="shared" si="1"/>
        <v>15.17</v>
      </c>
      <c r="B291" s="4" t="str">
        <f t="shared" si="1"/>
        <v>Salida Nacional / National exit</v>
      </c>
      <c r="C291" s="47">
        <f t="array" ref="C291">SUMPRODUCT('Distance Matrix_ex'!$B38:$Z38,TRANSPOSE('Entry capacity'!C$12:C$36))/(SUM('Entry capacity'!$C$12:$C$36)-IFERROR(VLOOKUP($A291,'Entry capacity'!$A$12:$G$36,3,FALSE),0))</f>
        <v>633.14814514231034</v>
      </c>
      <c r="D291" s="47">
        <f t="array" ref="D291">SUMPRODUCT('Distance Matrix_ex'!$B38:$Z38,TRANSPOSE('Entry capacity'!D$12:D$36))/(SUM('Entry capacity'!$D$12:$D$36)-IFERROR(VLOOKUP($A291,'Entry capacity'!$A$12:$G$36,4,FALSE),0))</f>
        <v>610.36968577863524</v>
      </c>
      <c r="E291" s="47">
        <f t="array" ref="E291">SUMPRODUCT('Distance Matrix_ex'!$B38:$Z38,TRANSPOSE('Entry capacity'!E$12:E$36))/(SUM('Entry capacity'!$E$12:$E$36)-IFERROR(VLOOKUP($A291,'Entry capacity'!$A$12:$G$36,5,FALSE),0))</f>
        <v>598.57516889490341</v>
      </c>
      <c r="F291" s="47">
        <f t="array" ref="F291">SUMPRODUCT('Distance Matrix_ex'!$B38:$Z38,TRANSPOSE('Entry capacity'!F$12:F$36))/(SUM('Entry capacity'!$F$12:$F$36)-IFERROR(VLOOKUP($A291,'Entry capacity'!$A$12:$G$36,6,FALSE),0))</f>
        <v>586.82732097311566</v>
      </c>
      <c r="G291" s="52">
        <f t="array" ref="G291">SUMPRODUCT('Distance Matrix_ex'!$B38:$Z38,TRANSPOSE('Entry capacity'!G$12:G$36))/(SUM('Entry capacity'!$G$12:$G$36)-IFERROR(VLOOKUP($A291,'Entry capacity'!$A$12:$G$36,7,FALSE),0))</f>
        <v>588.2208052061734</v>
      </c>
    </row>
    <row r="292" spans="1:7" s="5" customFormat="1" ht="15" customHeight="1" x14ac:dyDescent="0.45">
      <c r="A292" s="42" t="str">
        <f t="shared" si="1"/>
        <v>15.19</v>
      </c>
      <c r="B292" s="4" t="str">
        <f t="shared" si="1"/>
        <v>Salida Nacional / National exit</v>
      </c>
      <c r="C292" s="47">
        <f t="array" ref="C292">SUMPRODUCT('Distance Matrix_ex'!$B39:$Z39,TRANSPOSE('Entry capacity'!C$12:C$36))/(SUM('Entry capacity'!$C$12:$C$36)-IFERROR(VLOOKUP($A292,'Entry capacity'!$A$12:$G$36,3,FALSE),0))</f>
        <v>627.51084906571214</v>
      </c>
      <c r="D292" s="47">
        <f t="array" ref="D292">SUMPRODUCT('Distance Matrix_ex'!$B39:$Z39,TRANSPOSE('Entry capacity'!D$12:D$36))/(SUM('Entry capacity'!$D$12:$D$36)-IFERROR(VLOOKUP($A292,'Entry capacity'!$A$12:$G$36,4,FALSE),0))</f>
        <v>604.86413553601403</v>
      </c>
      <c r="E292" s="47">
        <f t="array" ref="E292">SUMPRODUCT('Distance Matrix_ex'!$B39:$Z39,TRANSPOSE('Entry capacity'!E$12:E$36))/(SUM('Entry capacity'!$E$12:$E$36)-IFERROR(VLOOKUP($A292,'Entry capacity'!$A$12:$G$36,5,FALSE),0))</f>
        <v>593.27999765159666</v>
      </c>
      <c r="F292" s="47">
        <f t="array" ref="F292">SUMPRODUCT('Distance Matrix_ex'!$B39:$Z39,TRANSPOSE('Entry capacity'!F$12:F$36))/(SUM('Entry capacity'!$F$12:$F$36)-IFERROR(VLOOKUP($A292,'Entry capacity'!$A$12:$G$36,6,FALSE),0))</f>
        <v>581.76699449496971</v>
      </c>
      <c r="G292" s="52">
        <f t="array" ref="G292">SUMPRODUCT('Distance Matrix_ex'!$B39:$Z39,TRANSPOSE('Entry capacity'!G$12:G$36))/(SUM('Entry capacity'!$G$12:$G$36)-IFERROR(VLOOKUP($A292,'Entry capacity'!$A$12:$G$36,7,FALSE),0))</f>
        <v>583.04033663837583</v>
      </c>
    </row>
    <row r="293" spans="1:7" s="5" customFormat="1" ht="15" customHeight="1" x14ac:dyDescent="0.45">
      <c r="A293" s="42" t="str">
        <f t="shared" si="1"/>
        <v>15.20.05</v>
      </c>
      <c r="B293" s="4" t="str">
        <f t="shared" si="1"/>
        <v>Salida Nacional / National exit</v>
      </c>
      <c r="C293" s="47">
        <f t="array" ref="C293">SUMPRODUCT('Distance Matrix_ex'!$B40:$Z40,TRANSPOSE('Entry capacity'!C$12:C$36))/(SUM('Entry capacity'!$C$12:$C$36)-IFERROR(VLOOKUP($A293,'Entry capacity'!$A$12:$G$36,3,FALSE),0))</f>
        <v>815.02284916571227</v>
      </c>
      <c r="D293" s="47">
        <f t="array" ref="D293">SUMPRODUCT('Distance Matrix_ex'!$B40:$Z40,TRANSPOSE('Entry capacity'!D$12:D$36))/(SUM('Entry capacity'!$D$12:$D$36)-IFERROR(VLOOKUP($A293,'Entry capacity'!$A$12:$G$36,4,FALSE),0))</f>
        <v>792.37613563601394</v>
      </c>
      <c r="E293" s="47">
        <f t="array" ref="E293">SUMPRODUCT('Distance Matrix_ex'!$B40:$Z40,TRANSPOSE('Entry capacity'!E$12:E$36))/(SUM('Entry capacity'!$E$12:$E$36)-IFERROR(VLOOKUP($A293,'Entry capacity'!$A$12:$G$36,5,FALSE),0))</f>
        <v>780.79199775159657</v>
      </c>
      <c r="F293" s="47">
        <f t="array" ref="F293">SUMPRODUCT('Distance Matrix_ex'!$B40:$Z40,TRANSPOSE('Entry capacity'!F$12:F$36))/(SUM('Entry capacity'!$F$12:$F$36)-IFERROR(VLOOKUP($A293,'Entry capacity'!$A$12:$G$36,6,FALSE),0))</f>
        <v>769.27899459496962</v>
      </c>
      <c r="G293" s="52">
        <f t="array" ref="G293">SUMPRODUCT('Distance Matrix_ex'!$B40:$Z40,TRANSPOSE('Entry capacity'!G$12:G$36))/(SUM('Entry capacity'!$G$12:$G$36)-IFERROR(VLOOKUP($A293,'Entry capacity'!$A$12:$G$36,7,FALSE),0))</f>
        <v>770.55233673837574</v>
      </c>
    </row>
    <row r="294" spans="1:7" s="5" customFormat="1" ht="15" customHeight="1" x14ac:dyDescent="0.45">
      <c r="A294" s="42" t="str">
        <f t="shared" si="1"/>
        <v>15.20.06</v>
      </c>
      <c r="B294" s="4" t="str">
        <f t="shared" si="1"/>
        <v>Salida Nacional / National exit</v>
      </c>
      <c r="C294" s="47">
        <f t="array" ref="C294">SUMPRODUCT('Distance Matrix_ex'!$B41:$Z41,TRANSPOSE('Entry capacity'!C$12:C$36))/(SUM('Entry capacity'!$C$12:$C$36)-IFERROR(VLOOKUP($A294,'Entry capacity'!$A$12:$G$36,3,FALSE),0))</f>
        <v>829.82284916571234</v>
      </c>
      <c r="D294" s="47">
        <f t="array" ref="D294">SUMPRODUCT('Distance Matrix_ex'!$B41:$Z41,TRANSPOSE('Entry capacity'!D$12:D$36))/(SUM('Entry capacity'!$D$12:$D$36)-IFERROR(VLOOKUP($A294,'Entry capacity'!$A$12:$G$36,4,FALSE),0))</f>
        <v>807.17613563601401</v>
      </c>
      <c r="E294" s="47">
        <f t="array" ref="E294">SUMPRODUCT('Distance Matrix_ex'!$B41:$Z41,TRANSPOSE('Entry capacity'!E$12:E$36))/(SUM('Entry capacity'!$E$12:$E$36)-IFERROR(VLOOKUP($A294,'Entry capacity'!$A$12:$G$36,5,FALSE),0))</f>
        <v>795.59199775159652</v>
      </c>
      <c r="F294" s="47">
        <f t="array" ref="F294">SUMPRODUCT('Distance Matrix_ex'!$B41:$Z41,TRANSPOSE('Entry capacity'!F$12:F$36))/(SUM('Entry capacity'!$F$12:$F$36)-IFERROR(VLOOKUP($A294,'Entry capacity'!$A$12:$G$36,6,FALSE),0))</f>
        <v>784.07899459496946</v>
      </c>
      <c r="G294" s="52">
        <f t="array" ref="G294">SUMPRODUCT('Distance Matrix_ex'!$B41:$Z41,TRANSPOSE('Entry capacity'!G$12:G$36))/(SUM('Entry capacity'!$G$12:$G$36)-IFERROR(VLOOKUP($A294,'Entry capacity'!$A$12:$G$36,7,FALSE),0))</f>
        <v>785.35233673837547</v>
      </c>
    </row>
    <row r="295" spans="1:7" s="5" customFormat="1" ht="15" customHeight="1" x14ac:dyDescent="0.45">
      <c r="A295" s="42" t="str">
        <f t="shared" si="1"/>
        <v>15.20A.1</v>
      </c>
      <c r="B295" s="4" t="str">
        <f t="shared" si="1"/>
        <v>Salida Nacional / National exit</v>
      </c>
      <c r="C295" s="47">
        <f t="array" ref="C295">SUMPRODUCT('Distance Matrix_ex'!$B42:$Z42,TRANSPOSE('Entry capacity'!C$12:C$36))/(SUM('Entry capacity'!$C$12:$C$36)-IFERROR(VLOOKUP($A295,'Entry capacity'!$A$12:$G$36,3,FALSE),0))</f>
        <v>636.16364290599097</v>
      </c>
      <c r="D295" s="47">
        <f t="array" ref="D295">SUMPRODUCT('Distance Matrix_ex'!$B42:$Z42,TRANSPOSE('Entry capacity'!D$12:D$36))/(SUM('Entry capacity'!$D$12:$D$36)-IFERROR(VLOOKUP($A295,'Entry capacity'!$A$12:$G$36,4,FALSE),0))</f>
        <v>613.51004326153634</v>
      </c>
      <c r="E295" s="47">
        <f t="array" ref="E295">SUMPRODUCT('Distance Matrix_ex'!$B42:$Z42,TRANSPOSE('Entry capacity'!E$12:E$36))/(SUM('Entry capacity'!$E$12:$E$36)-IFERROR(VLOOKUP($A295,'Entry capacity'!$A$12:$G$36,5,FALSE),0))</f>
        <v>601.83692208704838</v>
      </c>
      <c r="F295" s="47">
        <f t="array" ref="F295">SUMPRODUCT('Distance Matrix_ex'!$B42:$Z42,TRANSPOSE('Entry capacity'!F$12:F$36))/(SUM('Entry capacity'!$F$12:$F$36)-IFERROR(VLOOKUP($A295,'Entry capacity'!$A$12:$G$36,6,FALSE),0))</f>
        <v>590.24444130102177</v>
      </c>
      <c r="G295" s="52">
        <f t="array" ref="G295">SUMPRODUCT('Distance Matrix_ex'!$B42:$Z42,TRANSPOSE('Entry capacity'!G$12:G$36))/(SUM('Entry capacity'!$G$12:$G$36)-IFERROR(VLOOKUP($A295,'Entry capacity'!$A$12:$G$36,7,FALSE),0))</f>
        <v>591.47641854466019</v>
      </c>
    </row>
    <row r="296" spans="1:7" s="5" customFormat="1" ht="15" customHeight="1" x14ac:dyDescent="0.45">
      <c r="A296" s="42" t="str">
        <f t="shared" si="1"/>
        <v>15.21</v>
      </c>
      <c r="B296" s="4" t="str">
        <f t="shared" si="1"/>
        <v>Salida Nacional / National exit</v>
      </c>
      <c r="C296" s="47">
        <f t="array" ref="C296">SUMPRODUCT('Distance Matrix_ex'!$B43:$Z43,TRANSPOSE('Entry capacity'!C$12:C$36))/(SUM('Entry capacity'!$C$12:$C$36)-IFERROR(VLOOKUP($A296,'Entry capacity'!$A$12:$G$36,3,FALSE),0))</f>
        <v>645.94447057943773</v>
      </c>
      <c r="D296" s="47">
        <f t="array" ref="D296">SUMPRODUCT('Distance Matrix_ex'!$B43:$Z43,TRANSPOSE('Entry capacity'!D$12:D$36))/(SUM('Entry capacity'!$D$12:$D$36)-IFERROR(VLOOKUP($A296,'Entry capacity'!$A$12:$G$36,4,FALSE),0))</f>
        <v>623.28308286750223</v>
      </c>
      <c r="E296" s="47">
        <f t="array" ref="E296">SUMPRODUCT('Distance Matrix_ex'!$B43:$Z43,TRANSPOSE('Entry capacity'!E$12:E$36))/(SUM('Entry capacity'!$E$12:$E$36)-IFERROR(VLOOKUP($A296,'Entry capacity'!$A$12:$G$36,5,FALSE),0))</f>
        <v>611.50937289789283</v>
      </c>
      <c r="F296" s="47">
        <f t="array" ref="F296">SUMPRODUCT('Distance Matrix_ex'!$B43:$Z43,TRANSPOSE('Entry capacity'!F$12:F$36))/(SUM('Entry capacity'!$F$12:$F$36)-IFERROR(VLOOKUP($A296,'Entry capacity'!$A$12:$G$36,6,FALSE),0))</f>
        <v>599.82704717628928</v>
      </c>
      <c r="G296" s="52">
        <f t="array" ref="G296">SUMPRODUCT('Distance Matrix_ex'!$B43:$Z43,TRANSPOSE('Entry capacity'!G$12:G$36))/(SUM('Entry capacity'!$G$12:$G$36)-IFERROR(VLOOKUP($A296,'Entry capacity'!$A$12:$G$36,7,FALSE),0))</f>
        <v>601.01227182032812</v>
      </c>
    </row>
    <row r="297" spans="1:7" s="5" customFormat="1" ht="15" customHeight="1" x14ac:dyDescent="0.45">
      <c r="A297" s="42" t="str">
        <f t="shared" si="1"/>
        <v>15.22</v>
      </c>
      <c r="B297" s="4" t="str">
        <f t="shared" si="1"/>
        <v>Salida Nacional / National exit</v>
      </c>
      <c r="C297" s="47">
        <f t="array" ref="C297">SUMPRODUCT('Distance Matrix_ex'!$B44:$Z44,TRANSPOSE('Entry capacity'!C$12:C$36))/(SUM('Entry capacity'!$C$12:$C$36)-IFERROR(VLOOKUP($A297,'Entry capacity'!$A$12:$G$36,3,FALSE),0))</f>
        <v>654.803245676252</v>
      </c>
      <c r="D297" s="47">
        <f t="array" ref="D297">SUMPRODUCT('Distance Matrix_ex'!$B44:$Z44,TRANSPOSE('Entry capacity'!D$12:D$36))/(SUM('Entry capacity'!$D$12:$D$36)-IFERROR(VLOOKUP($A297,'Entry capacity'!$A$12:$G$36,4,FALSE),0))</f>
        <v>632.13480408906639</v>
      </c>
      <c r="E297" s="47">
        <f t="array" ref="E297">SUMPRODUCT('Distance Matrix_ex'!$B44:$Z44,TRANSPOSE('Entry capacity'!E$12:E$36))/(SUM('Entry capacity'!$E$12:$E$36)-IFERROR(VLOOKUP($A297,'Entry capacity'!$A$12:$G$36,5,FALSE),0))</f>
        <v>620.26998797353622</v>
      </c>
      <c r="F297" s="47">
        <f t="array" ref="F297">SUMPRODUCT('Distance Matrix_ex'!$B44:$Z44,TRANSPOSE('Entry capacity'!F$12:F$36))/(SUM('Entry capacity'!$F$12:$F$36)-IFERROR(VLOOKUP($A297,'Entry capacity'!$A$12:$G$36,6,FALSE),0))</f>
        <v>608.50628712659216</v>
      </c>
      <c r="G297" s="52">
        <f t="array" ref="G297">SUMPRODUCT('Distance Matrix_ex'!$B44:$Z44,TRANSPOSE('Entry capacity'!G$12:G$36))/(SUM('Entry capacity'!$G$12:$G$36)-IFERROR(VLOOKUP($A297,'Entry capacity'!$A$12:$G$36,7,FALSE),0))</f>
        <v>609.6491666052857</v>
      </c>
    </row>
    <row r="298" spans="1:7" s="5" customFormat="1" ht="15" customHeight="1" x14ac:dyDescent="0.45">
      <c r="A298" s="42" t="str">
        <f t="shared" si="1"/>
        <v>15.23</v>
      </c>
      <c r="B298" s="4" t="str">
        <f t="shared" si="1"/>
        <v>Salida Nacional / National exit</v>
      </c>
      <c r="C298" s="47">
        <f t="array" ref="C298">SUMPRODUCT('Distance Matrix_ex'!$B45:$Z45,TRANSPOSE('Entry capacity'!C$12:C$36))/(SUM('Entry capacity'!$C$12:$C$36)-IFERROR(VLOOKUP($A298,'Entry capacity'!$A$12:$G$36,3,FALSE),0))</f>
        <v>660.10940643368883</v>
      </c>
      <c r="D298" s="47">
        <f t="array" ref="D298">SUMPRODUCT('Distance Matrix_ex'!$B45:$Z45,TRANSPOSE('Entry capacity'!D$12:D$36))/(SUM('Entry capacity'!$D$12:$D$36)-IFERROR(VLOOKUP($A298,'Entry capacity'!$A$12:$G$36,4,FALSE),0))</f>
        <v>637.43673977073036</v>
      </c>
      <c r="E298" s="47">
        <f t="array" ref="E298">SUMPRODUCT('Distance Matrix_ex'!$B45:$Z45,TRANSPOSE('Entry capacity'!E$12:E$36))/(SUM('Entry capacity'!$E$12:$E$36)-IFERROR(VLOOKUP($A298,'Entry capacity'!$A$12:$G$36,5,FALSE),0))</f>
        <v>625.51735359884799</v>
      </c>
      <c r="F298" s="47">
        <f t="array" ref="F298">SUMPRODUCT('Distance Matrix_ex'!$B45:$Z45,TRANSPOSE('Entry capacity'!F$12:F$36))/(SUM('Entry capacity'!$F$12:$F$36)-IFERROR(VLOOKUP($A298,'Entry capacity'!$A$12:$G$36,6,FALSE),0))</f>
        <v>613.7049113071788</v>
      </c>
      <c r="G298" s="52">
        <f t="array" ref="G298">SUMPRODUCT('Distance Matrix_ex'!$B45:$Z45,TRANSPOSE('Entry capacity'!G$12:G$36))/(SUM('Entry capacity'!$G$12:$G$36)-IFERROR(VLOOKUP($A298,'Entry capacity'!$A$12:$G$36,7,FALSE),0))</f>
        <v>614.82242720544878</v>
      </c>
    </row>
    <row r="299" spans="1:7" s="5" customFormat="1" ht="15" customHeight="1" x14ac:dyDescent="0.45">
      <c r="A299" s="42" t="str">
        <f t="shared" si="1"/>
        <v>15.24</v>
      </c>
      <c r="B299" s="4" t="str">
        <f t="shared" si="1"/>
        <v>Salida Nacional / National exit</v>
      </c>
      <c r="C299" s="47">
        <f t="array" ref="C299">SUMPRODUCT('Distance Matrix_ex'!$B46:$Z46,TRANSPOSE('Entry capacity'!C$12:C$36))/(SUM('Entry capacity'!$C$12:$C$36)-IFERROR(VLOOKUP($A299,'Entry capacity'!$A$12:$G$36,3,FALSE),0))</f>
        <v>667.08097623053675</v>
      </c>
      <c r="D299" s="47">
        <f t="array" ref="D299">SUMPRODUCT('Distance Matrix_ex'!$B46:$Z46,TRANSPOSE('Entry capacity'!D$12:D$36))/(SUM('Entry capacity'!$D$12:$D$36)-IFERROR(VLOOKUP($A299,'Entry capacity'!$A$12:$G$36,4,FALSE),0))</f>
        <v>644.4027583956489</v>
      </c>
      <c r="E299" s="47">
        <f t="array" ref="E299">SUMPRODUCT('Distance Matrix_ex'!$B46:$Z46,TRANSPOSE('Entry capacity'!E$12:E$36))/(SUM('Entry capacity'!$E$12:$E$36)-IFERROR(VLOOKUP($A299,'Entry capacity'!$A$12:$G$36,5,FALSE),0))</f>
        <v>632.41167463033355</v>
      </c>
      <c r="F299" s="47">
        <f t="array" ref="F299">SUMPRODUCT('Distance Matrix_ex'!$B46:$Z46,TRANSPOSE('Entry capacity'!F$12:F$36))/(SUM('Entry capacity'!$F$12:$F$36)-IFERROR(VLOOKUP($A299,'Entry capacity'!$A$12:$G$36,6,FALSE),0))</f>
        <v>620.53519274404289</v>
      </c>
      <c r="G299" s="52">
        <f t="array" ref="G299">SUMPRODUCT('Distance Matrix_ex'!$B46:$Z46,TRANSPOSE('Entry capacity'!G$12:G$36))/(SUM('Entry capacity'!$G$12:$G$36)-IFERROR(VLOOKUP($A299,'Entry capacity'!$A$12:$G$36,7,FALSE),0))</f>
        <v>621.61938436525031</v>
      </c>
    </row>
    <row r="300" spans="1:7" s="5" customFormat="1" ht="15" customHeight="1" x14ac:dyDescent="0.45">
      <c r="A300" s="42" t="str">
        <f t="shared" si="1"/>
        <v>15.26</v>
      </c>
      <c r="B300" s="4" t="str">
        <f t="shared" si="1"/>
        <v>Salida Nacional / National exit</v>
      </c>
      <c r="C300" s="47">
        <f t="array" ref="C300">SUMPRODUCT('Distance Matrix_ex'!$B47:$Z47,TRANSPOSE('Entry capacity'!C$12:C$36))/(SUM('Entry capacity'!$C$12:$C$36)-IFERROR(VLOOKUP($A300,'Entry capacity'!$A$12:$G$36,3,FALSE),0))</f>
        <v>680.80716227678977</v>
      </c>
      <c r="D300" s="47">
        <f t="array" ref="D300">SUMPRODUCT('Distance Matrix_ex'!$B47:$Z47,TRANSPOSE('Entry capacity'!D$12:D$36))/(SUM('Entry capacity'!$D$12:$D$36)-IFERROR(VLOOKUP($A300,'Entry capacity'!$A$12:$G$36,4,FALSE),0))</f>
        <v>658.11801484915645</v>
      </c>
      <c r="E300" s="47">
        <f t="array" ref="E300">SUMPRODUCT('Distance Matrix_ex'!$B47:$Z47,TRANSPOSE('Entry capacity'!E$12:E$36))/(SUM('Entry capacity'!$E$12:$E$36)-IFERROR(VLOOKUP($A300,'Entry capacity'!$A$12:$G$36,5,FALSE),0))</f>
        <v>645.98576710855139</v>
      </c>
      <c r="F300" s="47">
        <f t="array" ref="F300">SUMPRODUCT('Distance Matrix_ex'!$B47:$Z47,TRANSPOSE('Entry capacity'!F$12:F$36))/(SUM('Entry capacity'!$F$12:$F$36)-IFERROR(VLOOKUP($A300,'Entry capacity'!$A$12:$G$36,6,FALSE),0))</f>
        <v>633.98319892954453</v>
      </c>
      <c r="G300" s="52">
        <f t="array" ref="G300">SUMPRODUCT('Distance Matrix_ex'!$B47:$Z47,TRANSPOSE('Entry capacity'!G$12:G$36))/(SUM('Entry capacity'!$G$12:$G$36)-IFERROR(VLOOKUP($A300,'Entry capacity'!$A$12:$G$36,7,FALSE),0))</f>
        <v>635.00177903998042</v>
      </c>
    </row>
    <row r="301" spans="1:7" s="5" customFormat="1" ht="15" customHeight="1" x14ac:dyDescent="0.45">
      <c r="A301" s="42" t="str">
        <f t="shared" si="1"/>
        <v>15.28-16</v>
      </c>
      <c r="B301" s="4" t="str">
        <f t="shared" si="1"/>
        <v>Salida Nacional / National exit</v>
      </c>
      <c r="C301" s="47">
        <f t="array" ref="C301">SUMPRODUCT('Distance Matrix_ex'!$B48:$Z48,TRANSPOSE('Entry capacity'!C$12:C$36))/(SUM('Entry capacity'!$C$12:$C$36)-IFERROR(VLOOKUP($A301,'Entry capacity'!$A$12:$G$36,3,FALSE),0))</f>
        <v>691.15168175653901</v>
      </c>
      <c r="D301" s="47">
        <f t="array" ref="D301">SUMPRODUCT('Distance Matrix_ex'!$B48:$Z48,TRANSPOSE('Entry capacity'!D$12:D$36))/(SUM('Entry capacity'!$D$12:$D$36)-IFERROR(VLOOKUP($A301,'Entry capacity'!$A$12:$G$36,4,FALSE),0))</f>
        <v>668.4542974170148</v>
      </c>
      <c r="E301" s="47">
        <f t="array" ref="E301">SUMPRODUCT('Distance Matrix_ex'!$B48:$Z48,TRANSPOSE('Entry capacity'!E$12:E$36))/(SUM('Entry capacity'!$E$12:$E$36)-IFERROR(VLOOKUP($A301,'Entry capacity'!$A$12:$G$36,5,FALSE),0))</f>
        <v>656.21566371549511</v>
      </c>
      <c r="F301" s="47">
        <f t="array" ref="F301">SUMPRODUCT('Distance Matrix_ex'!$B48:$Z48,TRANSPOSE('Entry capacity'!F$12:F$36))/(SUM('Entry capacity'!$F$12:$F$36)-IFERROR(VLOOKUP($A301,'Entry capacity'!$A$12:$G$36,6,FALSE),0))</f>
        <v>644.11807262868763</v>
      </c>
      <c r="G301" s="52">
        <f t="array" ref="G301">SUMPRODUCT('Distance Matrix_ex'!$B48:$Z48,TRANSPOSE('Entry capacity'!G$12:G$36))/(SUM('Entry capacity'!$G$12:$G$36)-IFERROR(VLOOKUP($A301,'Entry capacity'!$A$12:$G$36,7,FALSE),0))</f>
        <v>645.08720567866658</v>
      </c>
    </row>
    <row r="302" spans="1:7" s="5" customFormat="1" ht="15" customHeight="1" x14ac:dyDescent="0.45">
      <c r="A302" s="42" t="str">
        <f t="shared" si="1"/>
        <v>15.30</v>
      </c>
      <c r="B302" s="4" t="str">
        <f t="shared" si="1"/>
        <v>Salida Nacional / National exit</v>
      </c>
      <c r="C302" s="47">
        <f t="array" ref="C302">SUMPRODUCT('Distance Matrix_ex'!$B49:$Z49,TRANSPOSE('Entry capacity'!C$12:C$36))/(SUM('Entry capacity'!$C$12:$C$36)-IFERROR(VLOOKUP($A302,'Entry capacity'!$A$12:$G$36,3,FALSE),0))</f>
        <v>705.38181492909075</v>
      </c>
      <c r="D302" s="47">
        <f t="array" ref="D302">SUMPRODUCT('Distance Matrix_ex'!$B49:$Z49,TRANSPOSE('Entry capacity'!D$12:D$36))/(SUM('Entry capacity'!$D$12:$D$36)-IFERROR(VLOOKUP($A302,'Entry capacity'!$A$12:$G$36,4,FALSE),0))</f>
        <v>682.68180018352496</v>
      </c>
      <c r="E302" s="47">
        <f t="array" ref="E302">SUMPRODUCT('Distance Matrix_ex'!$B49:$Z49,TRANSPOSE('Entry capacity'!E$12:E$36))/(SUM('Entry capacity'!$E$12:$E$36)-IFERROR(VLOOKUP($A302,'Entry capacity'!$A$12:$G$36,5,FALSE),0))</f>
        <v>670.30723946656929</v>
      </c>
      <c r="F302" s="47">
        <f t="array" ref="F302">SUMPRODUCT('Distance Matrix_ex'!$B49:$Z49,TRANSPOSE('Entry capacity'!F$12:F$36))/(SUM('Entry capacity'!$F$12:$F$36)-IFERROR(VLOOKUP($A302,'Entry capacity'!$A$12:$G$36,6,FALSE),0))</f>
        <v>658.09144868261694</v>
      </c>
      <c r="G302" s="52">
        <f t="array" ref="G302">SUMPRODUCT('Distance Matrix_ex'!$B49:$Z49,TRANSPOSE('Entry capacity'!G$12:G$36))/(SUM('Entry capacity'!$G$12:$G$36)-IFERROR(VLOOKUP($A302,'Entry capacity'!$A$12:$G$36,7,FALSE),0))</f>
        <v>658.982505026063</v>
      </c>
    </row>
    <row r="303" spans="1:7" s="5" customFormat="1" ht="15" customHeight="1" x14ac:dyDescent="0.45">
      <c r="A303" s="42" t="str">
        <f t="shared" si="1"/>
        <v>15.31</v>
      </c>
      <c r="B303" s="4" t="str">
        <f t="shared" si="1"/>
        <v>Salida Nacional / National exit</v>
      </c>
      <c r="C303" s="47">
        <f t="array" ref="C303">SUMPRODUCT('Distance Matrix_ex'!$B50:$Z50,TRANSPOSE('Entry capacity'!C$12:C$36))/(SUM('Entry capacity'!$C$12:$C$36)-IFERROR(VLOOKUP($A303,'Entry capacity'!$A$12:$G$36,3,FALSE),0))</f>
        <v>701.32966610370454</v>
      </c>
      <c r="D303" s="47">
        <f t="array" ref="D303">SUMPRODUCT('Distance Matrix_ex'!$B50:$Z50,TRANSPOSE('Entry capacity'!D$12:D$36))/(SUM('Entry capacity'!$D$12:$D$36)-IFERROR(VLOOKUP($A303,'Entry capacity'!$A$12:$G$36,4,FALSE),0))</f>
        <v>678.72435167530261</v>
      </c>
      <c r="E303" s="47">
        <f t="array" ref="E303">SUMPRODUCT('Distance Matrix_ex'!$B50:$Z50,TRANSPOSE('Entry capacity'!E$12:E$36))/(SUM('Entry capacity'!$E$12:$E$36)-IFERROR(VLOOKUP($A303,'Entry capacity'!$A$12:$G$36,5,FALSE),0))</f>
        <v>666.50101363733597</v>
      </c>
      <c r="F303" s="47">
        <f t="array" ref="F303">SUMPRODUCT('Distance Matrix_ex'!$B50:$Z50,TRANSPOSE('Entry capacity'!F$12:F$36))/(SUM('Entry capacity'!$F$12:$F$36)-IFERROR(VLOOKUP($A303,'Entry capacity'!$A$12:$G$36,6,FALSE),0))</f>
        <v>654.4540317870219</v>
      </c>
      <c r="G303" s="52">
        <f t="array" ref="G303">SUMPRODUCT('Distance Matrix_ex'!$B50:$Z50,TRANSPOSE('Entry capacity'!G$12:G$36))/(SUM('Entry capacity'!$G$12:$G$36)-IFERROR(VLOOKUP($A303,'Entry capacity'!$A$12:$G$36,7,FALSE),0))</f>
        <v>655.25872870906358</v>
      </c>
    </row>
    <row r="304" spans="1:7" s="5" customFormat="1" ht="15" customHeight="1" x14ac:dyDescent="0.45">
      <c r="A304" s="42" t="str">
        <f t="shared" si="1"/>
        <v>15.31.1A</v>
      </c>
      <c r="B304" s="4" t="str">
        <f t="shared" si="1"/>
        <v>Salida Nacional / National exit</v>
      </c>
      <c r="C304" s="47">
        <f t="array" ref="C304">SUMPRODUCT('Distance Matrix_ex'!$B51:$Z51,TRANSPOSE('Entry capacity'!C$12:C$36))/(SUM('Entry capacity'!$C$12:$C$36)-IFERROR(VLOOKUP($A304,'Entry capacity'!$A$12:$G$36,3,FALSE),0))</f>
        <v>699.18105010022919</v>
      </c>
      <c r="D304" s="47">
        <f t="array" ref="D304">SUMPRODUCT('Distance Matrix_ex'!$B51:$Z51,TRANSPOSE('Entry capacity'!D$12:D$36))/(SUM('Entry capacity'!$D$12:$D$36)-IFERROR(VLOOKUP($A304,'Entry capacity'!$A$12:$G$36,4,FALSE),0))</f>
        <v>677.15536226126471</v>
      </c>
      <c r="E304" s="47">
        <f t="array" ref="E304">SUMPRODUCT('Distance Matrix_ex'!$B51:$Z51,TRANSPOSE('Entry capacity'!E$12:E$36))/(SUM('Entry capacity'!$E$12:$E$36)-IFERROR(VLOOKUP($A304,'Entry capacity'!$A$12:$G$36,5,FALSE),0))</f>
        <v>665.23720952262215</v>
      </c>
      <c r="F304" s="47">
        <f t="array" ref="F304">SUMPRODUCT('Distance Matrix_ex'!$B51:$Z51,TRANSPOSE('Entry capacity'!F$12:F$36))/(SUM('Entry capacity'!$F$12:$F$36)-IFERROR(VLOOKUP($A304,'Entry capacity'!$A$12:$G$36,6,FALSE),0))</f>
        <v>653.51507367929185</v>
      </c>
      <c r="G304" s="52">
        <f t="array" ref="G304">SUMPRODUCT('Distance Matrix_ex'!$B51:$Z51,TRANSPOSE('Entry capacity'!G$12:G$36))/(SUM('Entry capacity'!$G$12:$G$36)-IFERROR(VLOOKUP($A304,'Entry capacity'!$A$12:$G$36,7,FALSE),0))</f>
        <v>654.20944756059566</v>
      </c>
    </row>
    <row r="305" spans="1:7" s="5" customFormat="1" ht="15" customHeight="1" x14ac:dyDescent="0.45">
      <c r="A305" s="42" t="str">
        <f t="shared" ref="A305:B324" si="2">A52</f>
        <v>15.31.3</v>
      </c>
      <c r="B305" s="4" t="str">
        <f t="shared" si="2"/>
        <v>Salida Nacional / National exit</v>
      </c>
      <c r="C305" s="47">
        <f t="array" ref="C305">SUMPRODUCT('Distance Matrix_ex'!$B52:$Z52,TRANSPOSE('Entry capacity'!C$12:C$36))/(SUM('Entry capacity'!$C$12:$C$36)-IFERROR(VLOOKUP($A305,'Entry capacity'!$A$12:$G$36,3,FALSE),0))</f>
        <v>695.61632167007542</v>
      </c>
      <c r="D305" s="47">
        <f t="array" ref="D305">SUMPRODUCT('Distance Matrix_ex'!$B52:$Z52,TRANSPOSE('Entry capacity'!D$12:D$36))/(SUM('Entry capacity'!$D$12:$D$36)-IFERROR(VLOOKUP($A305,'Entry capacity'!$A$12:$G$36,4,FALSE),0))</f>
        <v>674.44611432639783</v>
      </c>
      <c r="E305" s="47">
        <f t="array" ref="E305">SUMPRODUCT('Distance Matrix_ex'!$B52:$Z52,TRANSPOSE('Entry capacity'!E$12:E$36))/(SUM('Entry capacity'!$E$12:$E$36)-IFERROR(VLOOKUP($A305,'Entry capacity'!$A$12:$G$36,5,FALSE),0))</f>
        <v>662.92311293061391</v>
      </c>
      <c r="F305" s="47">
        <f t="array" ref="F305">SUMPRODUCT('Distance Matrix_ex'!$B52:$Z52,TRANSPOSE('Entry capacity'!F$12:F$36))/(SUM('Entry capacity'!$F$12:$F$36)-IFERROR(VLOOKUP($A305,'Entry capacity'!$A$12:$G$36,6,FALSE),0))</f>
        <v>651.60492914028248</v>
      </c>
      <c r="G305" s="52">
        <f t="array" ref="G305">SUMPRODUCT('Distance Matrix_ex'!$B52:$Z52,TRANSPOSE('Entry capacity'!G$12:G$36))/(SUM('Entry capacity'!$G$12:$G$36)-IFERROR(VLOOKUP($A305,'Entry capacity'!$A$12:$G$36,7,FALSE),0))</f>
        <v>652.21993424216532</v>
      </c>
    </row>
    <row r="306" spans="1:7" s="5" customFormat="1" ht="15" customHeight="1" x14ac:dyDescent="0.45">
      <c r="A306" s="42" t="str">
        <f t="shared" si="2"/>
        <v>15.31A.4</v>
      </c>
      <c r="B306" s="4" t="str">
        <f t="shared" si="2"/>
        <v>Salida Nacional / National exit</v>
      </c>
      <c r="C306" s="47">
        <f t="array" ref="C306">SUMPRODUCT('Distance Matrix_ex'!$B53:$Z53,TRANSPOSE('Entry capacity'!C$12:C$36))/(SUM('Entry capacity'!$C$12:$C$36)-IFERROR(VLOOKUP($A306,'Entry capacity'!$A$12:$G$36,3,FALSE),0))</f>
        <v>691.96667407104553</v>
      </c>
      <c r="D306" s="47">
        <f t="array" ref="D306">SUMPRODUCT('Distance Matrix_ex'!$B53:$Z53,TRANSPOSE('Entry capacity'!D$12:D$36))/(SUM('Entry capacity'!$D$12:$D$36)-IFERROR(VLOOKUP($A306,'Entry capacity'!$A$12:$G$36,4,FALSE),0))</f>
        <v>671.66813677945947</v>
      </c>
      <c r="E306" s="47">
        <f t="array" ref="E306">SUMPRODUCT('Distance Matrix_ex'!$B53:$Z53,TRANSPOSE('Entry capacity'!E$12:E$36))/(SUM('Entry capacity'!$E$12:$E$36)-IFERROR(VLOOKUP($A306,'Entry capacity'!$A$12:$G$36,5,FALSE),0))</f>
        <v>660.54720856732229</v>
      </c>
      <c r="F306" s="47">
        <f t="array" ref="F306">SUMPRODUCT('Distance Matrix_ex'!$B53:$Z53,TRANSPOSE('Entry capacity'!F$12:F$36))/(SUM('Entry capacity'!$F$12:$F$36)-IFERROR(VLOOKUP($A306,'Entry capacity'!$A$12:$G$36,6,FALSE),0))</f>
        <v>649.64014478008289</v>
      </c>
      <c r="G306" s="52">
        <f t="array" ref="G306">SUMPRODUCT('Distance Matrix_ex'!$B53:$Z53,TRANSPOSE('Entry capacity'!G$12:G$36))/(SUM('Entry capacity'!$G$12:$G$36)-IFERROR(VLOOKUP($A306,'Entry capacity'!$A$12:$G$36,7,FALSE),0))</f>
        <v>650.17399467543419</v>
      </c>
    </row>
    <row r="307" spans="1:7" s="5" customFormat="1" ht="15" customHeight="1" x14ac:dyDescent="0.45">
      <c r="A307" s="42" t="str">
        <f t="shared" si="2"/>
        <v>15.34</v>
      </c>
      <c r="B307" s="4" t="str">
        <f t="shared" si="2"/>
        <v>Salida Nacional / National exit</v>
      </c>
      <c r="C307" s="47">
        <f t="array" ref="C307">SUMPRODUCT('Distance Matrix_ex'!$B54:$Z54,TRANSPOSE('Entry capacity'!C$12:C$36))/(SUM('Entry capacity'!$C$12:$C$36)-IFERROR(VLOOKUP($A307,'Entry capacity'!$A$12:$G$36,3,FALSE),0))</f>
        <v>705.76758286655104</v>
      </c>
      <c r="D307" s="47">
        <f t="array" ref="D307">SUMPRODUCT('Distance Matrix_ex'!$B54:$Z54,TRANSPOSE('Entry capacity'!D$12:D$36))/(SUM('Entry capacity'!$D$12:$D$36)-IFERROR(VLOOKUP($A307,'Entry capacity'!$A$12:$G$36,4,FALSE),0))</f>
        <v>683.15789893401802</v>
      </c>
      <c r="E307" s="47">
        <f t="array" ref="E307">SUMPRODUCT('Distance Matrix_ex'!$B54:$Z54,TRANSPOSE('Entry capacity'!E$12:E$36))/(SUM('Entry capacity'!$E$12:$E$36)-IFERROR(VLOOKUP($A307,'Entry capacity'!$A$12:$G$36,5,FALSE),0))</f>
        <v>670.93223290393007</v>
      </c>
      <c r="F307" s="47">
        <f t="array" ref="F307">SUMPRODUCT('Distance Matrix_ex'!$B54:$Z54,TRANSPOSE('Entry capacity'!F$12:F$36))/(SUM('Entry capacity'!$F$12:$F$36)-IFERROR(VLOOKUP($A307,'Entry capacity'!$A$12:$G$36,6,FALSE),0))</f>
        <v>658.87774529902856</v>
      </c>
      <c r="G307" s="52">
        <f t="array" ref="G307">SUMPRODUCT('Distance Matrix_ex'!$B54:$Z54,TRANSPOSE('Entry capacity'!G$12:G$36))/(SUM('Entry capacity'!$G$12:$G$36)-IFERROR(VLOOKUP($A307,'Entry capacity'!$A$12:$G$36,7,FALSE),0))</f>
        <v>659.70204733993091</v>
      </c>
    </row>
    <row r="308" spans="1:7" s="5" customFormat="1" ht="15" customHeight="1" x14ac:dyDescent="0.45">
      <c r="A308" s="42" t="str">
        <f t="shared" si="2"/>
        <v>16A</v>
      </c>
      <c r="B308" s="4" t="str">
        <f t="shared" si="2"/>
        <v>Salida Nacional / National exit</v>
      </c>
      <c r="C308" s="47">
        <f t="array" ref="C308">SUMPRODUCT('Distance Matrix_ex'!$B55:$Z55,TRANSPOSE('Entry capacity'!C$12:C$36))/(SUM('Entry capacity'!$C$12:$C$36)-IFERROR(VLOOKUP($A308,'Entry capacity'!$A$12:$G$36,3,FALSE),0))</f>
        <v>659.3577368439951</v>
      </c>
      <c r="D308" s="47">
        <f t="array" ref="D308">SUMPRODUCT('Distance Matrix_ex'!$B55:$Z55,TRANSPOSE('Entry capacity'!D$12:D$36))/(SUM('Entry capacity'!$D$12:$D$36)-IFERROR(VLOOKUP($A308,'Entry capacity'!$A$12:$G$36,4,FALSE),0))</f>
        <v>646.17818593842208</v>
      </c>
      <c r="E308" s="47">
        <f t="array" ref="E308">SUMPRODUCT('Distance Matrix_ex'!$B55:$Z55,TRANSPOSE('Entry capacity'!E$12:E$36))/(SUM('Entry capacity'!$E$12:$E$36)-IFERROR(VLOOKUP($A308,'Entry capacity'!$A$12:$G$36,5,FALSE),0))</f>
        <v>637.97160560004909</v>
      </c>
      <c r="F308" s="47">
        <f t="array" ref="F308">SUMPRODUCT('Distance Matrix_ex'!$B55:$Z55,TRANSPOSE('Entry capacity'!F$12:F$36))/(SUM('Entry capacity'!$F$12:$F$36)-IFERROR(VLOOKUP($A308,'Entry capacity'!$A$12:$G$36,6,FALSE),0))</f>
        <v>629.55161038518531</v>
      </c>
      <c r="G308" s="52">
        <f t="array" ref="G308">SUMPRODUCT('Distance Matrix_ex'!$B55:$Z55,TRANSPOSE('Entry capacity'!G$12:G$36))/(SUM('Entry capacity'!$G$12:$G$36)-IFERROR(VLOOKUP($A308,'Entry capacity'!$A$12:$G$36,7,FALSE),0))</f>
        <v>631.55688019169736</v>
      </c>
    </row>
    <row r="309" spans="1:7" s="5" customFormat="1" ht="15" customHeight="1" x14ac:dyDescent="0.45">
      <c r="A309" s="42" t="str">
        <f t="shared" si="2"/>
        <v>19</v>
      </c>
      <c r="B309" s="4" t="str">
        <f t="shared" si="2"/>
        <v>Salida Nacional / National exit</v>
      </c>
      <c r="C309" s="47">
        <f t="array" ref="C309">SUMPRODUCT('Distance Matrix_ex'!$B56:$Z56,TRANSPOSE('Entry capacity'!C$12:C$36))/(SUM('Entry capacity'!$C$12:$C$36)-IFERROR(VLOOKUP($A309,'Entry capacity'!$A$12:$G$36,3,FALSE),0))</f>
        <v>679.98063733098763</v>
      </c>
      <c r="D309" s="47">
        <f t="array" ref="D309">SUMPRODUCT('Distance Matrix_ex'!$B56:$Z56,TRANSPOSE('Entry capacity'!D$12:D$36))/(SUM('Entry capacity'!$D$12:$D$36)-IFERROR(VLOOKUP($A309,'Entry capacity'!$A$12:$G$36,4,FALSE),0))</f>
        <v>672.91254331367793</v>
      </c>
      <c r="E309" s="47">
        <f t="array" ref="E309">SUMPRODUCT('Distance Matrix_ex'!$B56:$Z56,TRANSPOSE('Entry capacity'!E$12:E$36))/(SUM('Entry capacity'!$E$12:$E$36)-IFERROR(VLOOKUP($A309,'Entry capacity'!$A$12:$G$36,5,FALSE),0))</f>
        <v>667.3629418729389</v>
      </c>
      <c r="F309" s="47">
        <f t="array" ref="F309">SUMPRODUCT('Distance Matrix_ex'!$B56:$Z56,TRANSPOSE('Entry capacity'!F$12:F$36))/(SUM('Entry capacity'!$F$12:$F$36)-IFERROR(VLOOKUP($A309,'Entry capacity'!$A$12:$G$36,6,FALSE),0))</f>
        <v>661.62763038536434</v>
      </c>
      <c r="G309" s="52">
        <f t="array" ref="G309">SUMPRODUCT('Distance Matrix_ex'!$B56:$Z56,TRANSPOSE('Entry capacity'!G$12:G$36))/(SUM('Entry capacity'!$G$12:$G$36)-IFERROR(VLOOKUP($A309,'Entry capacity'!$A$12:$G$36,7,FALSE),0))</f>
        <v>663.32820381038403</v>
      </c>
    </row>
    <row r="310" spans="1:7" s="5" customFormat="1" ht="15" customHeight="1" x14ac:dyDescent="0.45">
      <c r="A310" s="42" t="str">
        <f t="shared" si="2"/>
        <v>20</v>
      </c>
      <c r="B310" s="4" t="str">
        <f t="shared" si="2"/>
        <v>Salida Nacional / National exit</v>
      </c>
      <c r="C310" s="47">
        <f t="array" ref="C310">SUMPRODUCT('Distance Matrix_ex'!$B57:$Z57,TRANSPOSE('Entry capacity'!C$12:C$36))/(SUM('Entry capacity'!$C$12:$C$36)-IFERROR(VLOOKUP($A310,'Entry capacity'!$A$12:$G$36,3,FALSE),0))</f>
        <v>677.34660694696049</v>
      </c>
      <c r="D310" s="47">
        <f t="array" ref="D310">SUMPRODUCT('Distance Matrix_ex'!$B57:$Z57,TRANSPOSE('Entry capacity'!D$12:D$36))/(SUM('Entry capacity'!$D$12:$D$36)-IFERROR(VLOOKUP($A310,'Entry capacity'!$A$12:$G$36,4,FALSE),0))</f>
        <v>671.41184028289638</v>
      </c>
      <c r="E310" s="47">
        <f t="array" ref="E310">SUMPRODUCT('Distance Matrix_ex'!$B57:$Z57,TRANSPOSE('Entry capacity'!E$12:E$36))/(SUM('Entry capacity'!$E$12:$E$36)-IFERROR(VLOOKUP($A310,'Entry capacity'!$A$12:$G$36,5,FALSE),0))</f>
        <v>666.46123088928562</v>
      </c>
      <c r="F310" s="47">
        <f t="array" ref="F310">SUMPRODUCT('Distance Matrix_ex'!$B57:$Z57,TRANSPOSE('Entry capacity'!F$12:F$36))/(SUM('Entry capacity'!$F$12:$F$36)-IFERROR(VLOOKUP($A310,'Entry capacity'!$A$12:$G$36,6,FALSE),0))</f>
        <v>661.33360869463195</v>
      </c>
      <c r="G310" s="52">
        <f t="array" ref="G310">SUMPRODUCT('Distance Matrix_ex'!$B57:$Z57,TRANSPOSE('Entry capacity'!G$12:G$36))/(SUM('Entry capacity'!$G$12:$G$36)-IFERROR(VLOOKUP($A310,'Entry capacity'!$A$12:$G$36,7,FALSE),0))</f>
        <v>662.94539690301474</v>
      </c>
    </row>
    <row r="311" spans="1:7" s="5" customFormat="1" ht="15" customHeight="1" x14ac:dyDescent="0.45">
      <c r="A311" s="42" t="str">
        <f t="shared" si="2"/>
        <v>20.00A</v>
      </c>
      <c r="B311" s="4" t="str">
        <f t="shared" si="2"/>
        <v>Salida Nacional / National exit</v>
      </c>
      <c r="C311" s="47">
        <f t="array" ref="C311">SUMPRODUCT('Distance Matrix_ex'!$B58:$Z58,TRANSPOSE('Entry capacity'!C$12:C$36))/(SUM('Entry capacity'!$C$12:$C$36)-IFERROR(VLOOKUP($A311,'Entry capacity'!$A$12:$G$36,3,FALSE),0))</f>
        <v>676.46438501765886</v>
      </c>
      <c r="D311" s="47">
        <f t="array" ref="D311">SUMPRODUCT('Distance Matrix_ex'!$B58:$Z58,TRANSPOSE('Entry capacity'!D$12:D$36))/(SUM('Entry capacity'!$D$12:$D$36)-IFERROR(VLOOKUP($A311,'Entry capacity'!$A$12:$G$36,4,FALSE),0))</f>
        <v>670.79988259287882</v>
      </c>
      <c r="E311" s="47">
        <f t="array" ref="E311">SUMPRODUCT('Distance Matrix_ex'!$B58:$Z58,TRANSPOSE('Entry capacity'!E$12:E$36))/(SUM('Entry capacity'!$E$12:$E$36)-IFERROR(VLOOKUP($A311,'Entry capacity'!$A$12:$G$36,5,FALSE),0))</f>
        <v>665.99629565871783</v>
      </c>
      <c r="F311" s="47">
        <f t="array" ref="F311">SUMPRODUCT('Distance Matrix_ex'!$B58:$Z58,TRANSPOSE('Entry capacity'!F$12:F$36))/(SUM('Entry capacity'!$F$12:$F$36)-IFERROR(VLOOKUP($A311,'Entry capacity'!$A$12:$G$36,6,FALSE),0))</f>
        <v>661.01790999344041</v>
      </c>
      <c r="G311" s="52">
        <f t="array" ref="G311">SUMPRODUCT('Distance Matrix_ex'!$B58:$Z58,TRANSPOSE('Entry capacity'!G$12:G$36))/(SUM('Entry capacity'!$G$12:$G$36)-IFERROR(VLOOKUP($A311,'Entry capacity'!$A$12:$G$36,7,FALSE),0))</f>
        <v>662.60725560859021</v>
      </c>
    </row>
    <row r="312" spans="1:7" s="5" customFormat="1" ht="15" customHeight="1" x14ac:dyDescent="0.45">
      <c r="A312" s="42" t="str">
        <f t="shared" si="2"/>
        <v>21</v>
      </c>
      <c r="B312" s="4" t="str">
        <f t="shared" si="2"/>
        <v>Salida Nacional / National exit</v>
      </c>
      <c r="C312" s="47">
        <f t="array" ref="C312">SUMPRODUCT('Distance Matrix_ex'!$B59:$Z59,TRANSPOSE('Entry capacity'!C$12:C$36))/(SUM('Entry capacity'!$C$12:$C$36)-IFERROR(VLOOKUP($A312,'Entry capacity'!$A$12:$G$36,3,FALSE),0))</f>
        <v>672.97960839691655</v>
      </c>
      <c r="D312" s="47">
        <f t="array" ref="D312">SUMPRODUCT('Distance Matrix_ex'!$B59:$Z59,TRANSPOSE('Entry capacity'!D$12:D$36))/(SUM('Entry capacity'!$D$12:$D$36)-IFERROR(VLOOKUP($A312,'Entry capacity'!$A$12:$G$36,4,FALSE),0))</f>
        <v>668.38264971731019</v>
      </c>
      <c r="E312" s="47">
        <f t="array" ref="E312">SUMPRODUCT('Distance Matrix_ex'!$B59:$Z59,TRANSPOSE('Entry capacity'!E$12:E$36))/(SUM('Entry capacity'!$E$12:$E$36)-IFERROR(VLOOKUP($A312,'Entry capacity'!$A$12:$G$36,5,FALSE),0))</f>
        <v>664.15980149797417</v>
      </c>
      <c r="F312" s="47">
        <f t="array" ref="F312">SUMPRODUCT('Distance Matrix_ex'!$B59:$Z59,TRANSPOSE('Entry capacity'!F$12:F$36))/(SUM('Entry capacity'!$F$12:$F$36)-IFERROR(VLOOKUP($A312,'Entry capacity'!$A$12:$G$36,6,FALSE),0))</f>
        <v>659.77090012373446</v>
      </c>
      <c r="G312" s="52">
        <f t="array" ref="G312">SUMPRODUCT('Distance Matrix_ex'!$B59:$Z59,TRANSPOSE('Entry capacity'!G$12:G$36))/(SUM('Entry capacity'!$G$12:$G$36)-IFERROR(VLOOKUP($A312,'Entry capacity'!$A$12:$G$36,7,FALSE),0))</f>
        <v>661.27159749561417</v>
      </c>
    </row>
    <row r="313" spans="1:7" s="5" customFormat="1" ht="15" customHeight="1" x14ac:dyDescent="0.45">
      <c r="A313" s="42" t="str">
        <f t="shared" si="2"/>
        <v>22</v>
      </c>
      <c r="B313" s="4" t="str">
        <f t="shared" si="2"/>
        <v>Salida Nacional / National exit</v>
      </c>
      <c r="C313" s="47">
        <f t="array" ref="C313">SUMPRODUCT('Distance Matrix_ex'!$B60:$Z60,TRANSPOSE('Entry capacity'!C$12:C$36))/(SUM('Entry capacity'!$C$12:$C$36)-IFERROR(VLOOKUP($A313,'Entry capacity'!$A$12:$G$36,3,FALSE),0))</f>
        <v>669.5854800794101</v>
      </c>
      <c r="D313" s="47">
        <f t="array" ref="D313">SUMPRODUCT('Distance Matrix_ex'!$B60:$Z60,TRANSPOSE('Entry capacity'!D$12:D$36))/(SUM('Entry capacity'!$D$12:$D$36)-IFERROR(VLOOKUP($A313,'Entry capacity'!$A$12:$G$36,4,FALSE),0))</f>
        <v>666.02829549439082</v>
      </c>
      <c r="E313" s="47">
        <f t="array" ref="E313">SUMPRODUCT('Distance Matrix_ex'!$B60:$Z60,TRANSPOSE('Entry capacity'!E$12:E$36))/(SUM('Entry capacity'!$E$12:$E$36)-IFERROR(VLOOKUP($A313,'Entry capacity'!$A$12:$G$36,5,FALSE),0))</f>
        <v>662.371079432172</v>
      </c>
      <c r="F313" s="47">
        <f t="array" ref="F313">SUMPRODUCT('Distance Matrix_ex'!$B60:$Z60,TRANSPOSE('Entry capacity'!F$12:F$36))/(SUM('Entry capacity'!$F$12:$F$36)-IFERROR(VLOOKUP($A313,'Entry capacity'!$A$12:$G$36,6,FALSE),0))</f>
        <v>658.5563282955759</v>
      </c>
      <c r="G313" s="52">
        <f t="array" ref="G313">SUMPRODUCT('Distance Matrix_ex'!$B60:$Z60,TRANSPOSE('Entry capacity'!G$12:G$36))/(SUM('Entry capacity'!$G$12:$G$36)-IFERROR(VLOOKUP($A313,'Entry capacity'!$A$12:$G$36,7,FALSE),0))</f>
        <v>659.97068340064004</v>
      </c>
    </row>
    <row r="314" spans="1:7" s="5" customFormat="1" ht="15" customHeight="1" x14ac:dyDescent="0.45">
      <c r="A314" s="42" t="str">
        <f t="shared" si="2"/>
        <v>23</v>
      </c>
      <c r="B314" s="4" t="str">
        <f t="shared" si="2"/>
        <v>Salida Nacional / National exit</v>
      </c>
      <c r="C314" s="47">
        <f t="array" ref="C314">SUMPRODUCT('Distance Matrix_ex'!$B61:$Z61,TRANSPOSE('Entry capacity'!C$12:C$36))/(SUM('Entry capacity'!$C$12:$C$36)-IFERROR(VLOOKUP($A314,'Entry capacity'!$A$12:$G$36,3,FALSE),0))</f>
        <v>666.84596043344573</v>
      </c>
      <c r="D314" s="47">
        <f t="array" ref="D314">SUMPRODUCT('Distance Matrix_ex'!$B61:$Z61,TRANSPOSE('Entry capacity'!D$12:D$36))/(SUM('Entry capacity'!$D$12:$D$36)-IFERROR(VLOOKUP($A314,'Entry capacity'!$A$12:$G$36,4,FALSE),0))</f>
        <v>664.12801387746458</v>
      </c>
      <c r="E314" s="47">
        <f t="array" ref="E314">SUMPRODUCT('Distance Matrix_ex'!$B61:$Z61,TRANSPOSE('Entry capacity'!E$12:E$36))/(SUM('Entry capacity'!$E$12:$E$36)-IFERROR(VLOOKUP($A314,'Entry capacity'!$A$12:$G$36,5,FALSE),0))</f>
        <v>660.92733930745123</v>
      </c>
      <c r="F314" s="47">
        <f t="array" ref="F314">SUMPRODUCT('Distance Matrix_ex'!$B61:$Z61,TRANSPOSE('Entry capacity'!F$12:F$36))/(SUM('Entry capacity'!$F$12:$F$36)-IFERROR(VLOOKUP($A314,'Entry capacity'!$A$12:$G$36,6,FALSE),0))</f>
        <v>657.57600490370135</v>
      </c>
      <c r="G314" s="52">
        <f t="array" ref="G314">SUMPRODUCT('Distance Matrix_ex'!$B61:$Z61,TRANSPOSE('Entry capacity'!G$12:G$36))/(SUM('Entry capacity'!$G$12:$G$36)-IFERROR(VLOOKUP($A314,'Entry capacity'!$A$12:$G$36,7,FALSE),0))</f>
        <v>658.92067014612894</v>
      </c>
    </row>
    <row r="315" spans="1:7" s="5" customFormat="1" ht="15" customHeight="1" x14ac:dyDescent="0.45">
      <c r="A315" s="42" t="str">
        <f t="shared" si="2"/>
        <v>23A</v>
      </c>
      <c r="B315" s="4" t="str">
        <f t="shared" si="2"/>
        <v>Salida Nacional / National exit</v>
      </c>
      <c r="C315" s="47">
        <f t="array" ref="C315">SUMPRODUCT('Distance Matrix_ex'!$B62:$Z62,TRANSPOSE('Entry capacity'!C$12:C$36))/(SUM('Entry capacity'!$C$12:$C$36)-IFERROR(VLOOKUP($A315,'Entry capacity'!$A$12:$G$36,3,FALSE),0))</f>
        <v>663.45403767076232</v>
      </c>
      <c r="D315" s="47">
        <f t="array" ref="D315">SUMPRODUCT('Distance Matrix_ex'!$B62:$Z62,TRANSPOSE('Entry capacity'!D$12:D$36))/(SUM('Entry capacity'!$D$12:$D$36)-IFERROR(VLOOKUP($A315,'Entry capacity'!$A$12:$G$36,4,FALSE),0))</f>
        <v>661.77518954877019</v>
      </c>
      <c r="E315" s="47">
        <f t="array" ref="E315">SUMPRODUCT('Distance Matrix_ex'!$B62:$Z62,TRANSPOSE('Entry capacity'!E$12:E$36))/(SUM('Entry capacity'!$E$12:$E$36)-IFERROR(VLOOKUP($A315,'Entry capacity'!$A$12:$G$36,5,FALSE),0))</f>
        <v>659.13977957972531</v>
      </c>
      <c r="F315" s="47">
        <f t="array" ref="F315">SUMPRODUCT('Distance Matrix_ex'!$B62:$Z62,TRANSPOSE('Entry capacity'!F$12:F$36))/(SUM('Entry capacity'!$F$12:$F$36)-IFERROR(VLOOKUP($A315,'Entry capacity'!$A$12:$G$36,6,FALSE),0))</f>
        <v>656.36222232229568</v>
      </c>
      <c r="G315" s="52">
        <f t="array" ref="G315">SUMPRODUCT('Distance Matrix_ex'!$B62:$Z62,TRANSPOSE('Entry capacity'!G$12:G$36))/(SUM('Entry capacity'!$G$12:$G$36)-IFERROR(VLOOKUP($A315,'Entry capacity'!$A$12:$G$36,7,FALSE),0))</f>
        <v>657.6206014043911</v>
      </c>
    </row>
    <row r="316" spans="1:7" s="5" customFormat="1" ht="15" customHeight="1" x14ac:dyDescent="0.45">
      <c r="A316" s="42" t="str">
        <f t="shared" si="2"/>
        <v>24</v>
      </c>
      <c r="B316" s="4" t="str">
        <f t="shared" si="2"/>
        <v>Salida Nacional / National exit</v>
      </c>
      <c r="C316" s="47">
        <f t="array" ref="C316">SUMPRODUCT('Distance Matrix_ex'!$B63:$Z63,TRANSPOSE('Entry capacity'!C$12:C$36))/(SUM('Entry capacity'!$C$12:$C$36)-IFERROR(VLOOKUP($A316,'Entry capacity'!$A$12:$G$36,3,FALSE),0))</f>
        <v>661.38765335685503</v>
      </c>
      <c r="D316" s="47">
        <f t="array" ref="D316">SUMPRODUCT('Distance Matrix_ex'!$B63:$Z63,TRANSPOSE('Entry capacity'!D$12:D$36))/(SUM('Entry capacity'!$D$12:$D$36)-IFERROR(VLOOKUP($A316,'Entry capacity'!$A$12:$G$36,4,FALSE),0))</f>
        <v>660.34183164932722</v>
      </c>
      <c r="E316" s="47">
        <f t="array" ref="E316">SUMPRODUCT('Distance Matrix_ex'!$B63:$Z63,TRANSPOSE('Entry capacity'!E$12:E$36))/(SUM('Entry capacity'!$E$12:$E$36)-IFERROR(VLOOKUP($A316,'Entry capacity'!$A$12:$G$36,5,FALSE),0))</f>
        <v>658.05078503592733</v>
      </c>
      <c r="F316" s="47">
        <f t="array" ref="F316">SUMPRODUCT('Distance Matrix_ex'!$B63:$Z63,TRANSPOSE('Entry capacity'!F$12:F$36))/(SUM('Entry capacity'!$F$12:$F$36)-IFERROR(VLOOKUP($A316,'Entry capacity'!$A$12:$G$36,6,FALSE),0))</f>
        <v>655.62277703943005</v>
      </c>
      <c r="G316" s="52">
        <f t="array" ref="G316">SUMPRODUCT('Distance Matrix_ex'!$B63:$Z63,TRANSPOSE('Entry capacity'!G$12:G$36))/(SUM('Entry capacity'!$G$12:$G$36)-IFERROR(VLOOKUP($A316,'Entry capacity'!$A$12:$G$36,7,FALSE),0))</f>
        <v>656.82858995752554</v>
      </c>
    </row>
    <row r="317" spans="1:7" s="5" customFormat="1" ht="15" customHeight="1" x14ac:dyDescent="0.45">
      <c r="A317" s="42" t="str">
        <f t="shared" si="2"/>
        <v>24A</v>
      </c>
      <c r="B317" s="4" t="str">
        <f t="shared" si="2"/>
        <v>Salida Nacional / National exit</v>
      </c>
      <c r="C317" s="47">
        <f t="array" ref="C317">SUMPRODUCT('Distance Matrix_ex'!$B64:$Z64,TRANSPOSE('Entry capacity'!C$12:C$36))/(SUM('Entry capacity'!$C$12:$C$36)-IFERROR(VLOOKUP($A317,'Entry capacity'!$A$12:$G$36,3,FALSE),0))</f>
        <v>659.83986069211733</v>
      </c>
      <c r="D317" s="47">
        <f t="array" ref="D317">SUMPRODUCT('Distance Matrix_ex'!$B64:$Z64,TRANSPOSE('Entry capacity'!D$12:D$36))/(SUM('Entry capacity'!$D$12:$D$36)-IFERROR(VLOOKUP($A317,'Entry capacity'!$A$12:$G$36,4,FALSE),0))</f>
        <v>659.3616856937449</v>
      </c>
      <c r="E317" s="47">
        <f t="array" ref="E317">SUMPRODUCT('Distance Matrix_ex'!$B64:$Z64,TRANSPOSE('Entry capacity'!E$12:E$36))/(SUM('Entry capacity'!$E$12:$E$36)-IFERROR(VLOOKUP($A317,'Entry capacity'!$A$12:$G$36,5,FALSE),0))</f>
        <v>657.37040236178029</v>
      </c>
      <c r="F317" s="47">
        <f t="array" ref="F317">SUMPRODUCT('Distance Matrix_ex'!$B64:$Z64,TRANSPOSE('Entry capacity'!F$12:F$36))/(SUM('Entry capacity'!$F$12:$F$36)-IFERROR(VLOOKUP($A317,'Entry capacity'!$A$12:$G$36,6,FALSE),0))</f>
        <v>655.2441867757135</v>
      </c>
      <c r="G317" s="52">
        <f t="array" ref="G317">SUMPRODUCT('Distance Matrix_ex'!$B64:$Z64,TRANSPOSE('Entry capacity'!G$12:G$36))/(SUM('Entry capacity'!$G$12:$G$36)-IFERROR(VLOOKUP($A317,'Entry capacity'!$A$12:$G$36,7,FALSE),0))</f>
        <v>656.40981095722987</v>
      </c>
    </row>
    <row r="318" spans="1:7" s="5" customFormat="1" ht="15" customHeight="1" x14ac:dyDescent="0.45">
      <c r="A318" s="42" t="str">
        <f t="shared" si="2"/>
        <v>25A</v>
      </c>
      <c r="B318" s="4" t="str">
        <f t="shared" si="2"/>
        <v>Salida Nacional / National exit</v>
      </c>
      <c r="C318" s="47">
        <f t="array" ref="C318">SUMPRODUCT('Distance Matrix_ex'!$B65:$Z65,TRANSPOSE('Entry capacity'!C$12:C$36))/(SUM('Entry capacity'!$C$12:$C$36)-IFERROR(VLOOKUP($A318,'Entry capacity'!$A$12:$G$36,3,FALSE),0))</f>
        <v>656.77998622863618</v>
      </c>
      <c r="D318" s="47">
        <f t="array" ref="D318">SUMPRODUCT('Distance Matrix_ex'!$B65:$Z65,TRANSPOSE('Entry capacity'!D$12:D$36))/(SUM('Entry capacity'!$D$12:$D$36)-IFERROR(VLOOKUP($A318,'Entry capacity'!$A$12:$G$36,4,FALSE),0))</f>
        <v>657.42400783268636</v>
      </c>
      <c r="E318" s="47">
        <f t="array" ref="E318">SUMPRODUCT('Distance Matrix_ex'!$B65:$Z65,TRANSPOSE('Entry capacity'!E$12:E$36))/(SUM('Entry capacity'!$E$12:$E$36)-IFERROR(VLOOKUP($A318,'Entry capacity'!$A$12:$G$36,5,FALSE),0))</f>
        <v>656.02533488766119</v>
      </c>
      <c r="F318" s="47">
        <f t="array" ref="F318">SUMPRODUCT('Distance Matrix_ex'!$B65:$Z65,TRANSPOSE('Entry capacity'!F$12:F$36))/(SUM('Entry capacity'!$F$12:$F$36)-IFERROR(VLOOKUP($A318,'Entry capacity'!$A$12:$G$36,6,FALSE),0))</f>
        <v>654.49574113020697</v>
      </c>
      <c r="G318" s="52">
        <f t="array" ref="G318">SUMPRODUCT('Distance Matrix_ex'!$B65:$Z65,TRANSPOSE('Entry capacity'!G$12:G$36))/(SUM('Entry capacity'!$G$12:$G$36)-IFERROR(VLOOKUP($A318,'Entry capacity'!$A$12:$G$36,7,FALSE),0))</f>
        <v>655.58191507812307</v>
      </c>
    </row>
    <row r="319" spans="1:7" s="5" customFormat="1" ht="15" customHeight="1" x14ac:dyDescent="0.45">
      <c r="A319" s="42" t="str">
        <f t="shared" si="2"/>
        <v>25X</v>
      </c>
      <c r="B319" s="4" t="str">
        <f t="shared" si="2"/>
        <v>Salida Nacional / National exit</v>
      </c>
      <c r="C319" s="47">
        <f t="array" ref="C319">SUMPRODUCT('Distance Matrix_ex'!$B66:$Z66,TRANSPOSE('Entry capacity'!C$12:C$36))/(SUM('Entry capacity'!$C$12:$C$36)-IFERROR(VLOOKUP($A319,'Entry capacity'!$A$12:$G$36,3,FALSE),0))</f>
        <v>656.39861788405028</v>
      </c>
      <c r="D319" s="47">
        <f t="array" ref="D319">SUMPRODUCT('Distance Matrix_ex'!$B66:$Z66,TRANSPOSE('Entry capacity'!D$12:D$36))/(SUM('Entry capacity'!$D$12:$D$36)-IFERROR(VLOOKUP($A319,'Entry capacity'!$A$12:$G$36,4,FALSE),0))</f>
        <v>657.18250478835182</v>
      </c>
      <c r="E319" s="47">
        <f t="array" ref="E319">SUMPRODUCT('Distance Matrix_ex'!$B66:$Z66,TRANSPOSE('Entry capacity'!E$12:E$36))/(SUM('Entry capacity'!$E$12:$E$36)-IFERROR(VLOOKUP($A319,'Entry capacity'!$A$12:$G$36,5,FALSE),0))</f>
        <v>655.85769201143114</v>
      </c>
      <c r="F319" s="47">
        <f t="array" ref="F319">SUMPRODUCT('Distance Matrix_ex'!$B66:$Z66,TRANSPOSE('Entry capacity'!F$12:F$36))/(SUM('Entry capacity'!$F$12:$F$36)-IFERROR(VLOOKUP($A319,'Entry capacity'!$A$12:$G$36,6,FALSE),0))</f>
        <v>654.4024583892824</v>
      </c>
      <c r="G319" s="52">
        <f t="array" ref="G319">SUMPRODUCT('Distance Matrix_ex'!$B66:$Z66,TRANSPOSE('Entry capacity'!G$12:G$36))/(SUM('Entry capacity'!$G$12:$G$36)-IFERROR(VLOOKUP($A319,'Entry capacity'!$A$12:$G$36,7,FALSE),0))</f>
        <v>655.47873003420329</v>
      </c>
    </row>
    <row r="320" spans="1:7" s="5" customFormat="1" ht="15" customHeight="1" x14ac:dyDescent="0.45">
      <c r="A320" s="42" t="str">
        <f t="shared" si="2"/>
        <v>26A</v>
      </c>
      <c r="B320" s="4" t="str">
        <f t="shared" si="2"/>
        <v>Salida Nacional / National exit</v>
      </c>
      <c r="C320" s="47">
        <f t="array" ref="C320">SUMPRODUCT('Distance Matrix_ex'!$B67:$Z67,TRANSPOSE('Entry capacity'!C$12:C$36))/(SUM('Entry capacity'!$C$12:$C$36)-IFERROR(VLOOKUP($A320,'Entry capacity'!$A$12:$G$36,3,FALSE),0))</f>
        <v>652.55601643140085</v>
      </c>
      <c r="D320" s="47">
        <f t="array" ref="D320">SUMPRODUCT('Distance Matrix_ex'!$B67:$Z67,TRANSPOSE('Entry capacity'!D$12:D$36))/(SUM('Entry capacity'!$D$12:$D$36)-IFERROR(VLOOKUP($A320,'Entry capacity'!$A$12:$G$36,4,FALSE),0))</f>
        <v>654.74916190042211</v>
      </c>
      <c r="E320" s="47">
        <f t="array" ref="E320">SUMPRODUCT('Distance Matrix_ex'!$B67:$Z67,TRANSPOSE('Entry capacity'!E$12:E$36))/(SUM('Entry capacity'!$E$12:$E$36)-IFERROR(VLOOKUP($A320,'Entry capacity'!$A$12:$G$36,5,FALSE),0))</f>
        <v>654.16855139744621</v>
      </c>
      <c r="F320" s="47">
        <f t="array" ref="F320">SUMPRODUCT('Distance Matrix_ex'!$B67:$Z67,TRANSPOSE('Entry capacity'!F$12:F$36))/(SUM('Entry capacity'!$F$12:$F$36)-IFERROR(VLOOKUP($A320,'Entry capacity'!$A$12:$G$36,6,FALSE),0))</f>
        <v>653.46255763224929</v>
      </c>
      <c r="G320" s="52">
        <f t="array" ref="G320">SUMPRODUCT('Distance Matrix_ex'!$B67:$Z67,TRANSPOSE('Entry capacity'!G$12:G$36))/(SUM('Entry capacity'!$G$12:$G$36)-IFERROR(VLOOKUP($A320,'Entry capacity'!$A$12:$G$36,7,FALSE),0))</f>
        <v>654.43905538556464</v>
      </c>
    </row>
    <row r="321" spans="1:7" s="5" customFormat="1" ht="15" customHeight="1" x14ac:dyDescent="0.45">
      <c r="A321" s="42" t="str">
        <f t="shared" si="2"/>
        <v>27X</v>
      </c>
      <c r="B321" s="4" t="str">
        <f t="shared" si="2"/>
        <v>Salida Nacional / National exit</v>
      </c>
      <c r="C321" s="47">
        <f t="array" ref="C321">SUMPRODUCT('Distance Matrix_ex'!$B68:$Z68,TRANSPOSE('Entry capacity'!C$12:C$36))/(SUM('Entry capacity'!$C$12:$C$36)-IFERROR(VLOOKUP($A321,'Entry capacity'!$A$12:$G$36,3,FALSE),0))</f>
        <v>648.54767016130825</v>
      </c>
      <c r="D321" s="47">
        <f t="array" ref="D321">SUMPRODUCT('Distance Matrix_ex'!$B68:$Z68,TRANSPOSE('Entry capacity'!D$12:D$36))/(SUM('Entry capacity'!$D$12:$D$36)-IFERROR(VLOOKUP($A321,'Entry capacity'!$A$12:$G$36,4,FALSE),0))</f>
        <v>652.21086043749926</v>
      </c>
      <c r="E321" s="47">
        <f t="array" ref="E321">SUMPRODUCT('Distance Matrix_ex'!$B68:$Z68,TRANSPOSE('Entry capacity'!E$12:E$36))/(SUM('Entry capacity'!$E$12:$E$36)-IFERROR(VLOOKUP($A321,'Entry capacity'!$A$12:$G$36,5,FALSE),0))</f>
        <v>652.40655225099295</v>
      </c>
      <c r="F321" s="47">
        <f t="array" ref="F321">SUMPRODUCT('Distance Matrix_ex'!$B68:$Z68,TRANSPOSE('Entry capacity'!F$12:F$36))/(SUM('Entry capacity'!$F$12:$F$36)-IFERROR(VLOOKUP($A321,'Entry capacity'!$A$12:$G$36,6,FALSE),0))</f>
        <v>652.48211567381691</v>
      </c>
      <c r="G321" s="52">
        <f t="array" ref="G321">SUMPRODUCT('Distance Matrix_ex'!$B68:$Z68,TRANSPOSE('Entry capacity'!G$12:G$36))/(SUM('Entry capacity'!$G$12:$G$36)-IFERROR(VLOOKUP($A321,'Entry capacity'!$A$12:$G$36,7,FALSE),0))</f>
        <v>653.3545359392125</v>
      </c>
    </row>
    <row r="322" spans="1:7" s="5" customFormat="1" ht="15" customHeight="1" x14ac:dyDescent="0.45">
      <c r="A322" s="42" t="str">
        <f t="shared" si="2"/>
        <v>28</v>
      </c>
      <c r="B322" s="4" t="str">
        <f t="shared" si="2"/>
        <v>Salida Nacional / National exit</v>
      </c>
      <c r="C322" s="47">
        <f t="array" ref="C322">SUMPRODUCT('Distance Matrix_ex'!$B69:$Z69,TRANSPOSE('Entry capacity'!C$12:C$36))/(SUM('Entry capacity'!$C$12:$C$36)-IFERROR(VLOOKUP($A322,'Entry capacity'!$A$12:$G$36,3,FALSE),0))</f>
        <v>646.86208030241323</v>
      </c>
      <c r="D322" s="47">
        <f t="array" ref="D322">SUMPRODUCT('Distance Matrix_ex'!$B69:$Z69,TRANSPOSE('Entry capacity'!D$12:D$36))/(SUM('Entry capacity'!$D$12:$D$36)-IFERROR(VLOOKUP($A322,'Entry capacity'!$A$12:$G$36,4,FALSE),0))</f>
        <v>651.14345385223407</v>
      </c>
      <c r="E322" s="47">
        <f t="array" ref="E322">SUMPRODUCT('Distance Matrix_ex'!$B69:$Z69,TRANSPOSE('Entry capacity'!E$12:E$36))/(SUM('Entry capacity'!$E$12:$E$36)-IFERROR(VLOOKUP($A322,'Entry capacity'!$A$12:$G$36,5,FALSE),0))</f>
        <v>651.66559633238819</v>
      </c>
      <c r="F322" s="47">
        <f t="array" ref="F322">SUMPRODUCT('Distance Matrix_ex'!$B69:$Z69,TRANSPOSE('Entry capacity'!F$12:F$36))/(SUM('Entry capacity'!$F$12:$F$36)-IFERROR(VLOOKUP($A322,'Entry capacity'!$A$12:$G$36,6,FALSE),0))</f>
        <v>652.06982020056921</v>
      </c>
      <c r="G322" s="52">
        <f t="array" ref="G322">SUMPRODUCT('Distance Matrix_ex'!$B69:$Z69,TRANSPOSE('Entry capacity'!G$12:G$36))/(SUM('Entry capacity'!$G$12:$G$36)-IFERROR(VLOOKUP($A322,'Entry capacity'!$A$12:$G$36,7,FALSE),0))</f>
        <v>652.89847379852768</v>
      </c>
    </row>
    <row r="323" spans="1:7" s="5" customFormat="1" ht="15" customHeight="1" x14ac:dyDescent="0.45">
      <c r="A323" s="42" t="str">
        <f t="shared" si="2"/>
        <v>28A</v>
      </c>
      <c r="B323" s="4" t="str">
        <f t="shared" si="2"/>
        <v>Salida Nacional / National exit</v>
      </c>
      <c r="C323" s="47">
        <f t="array" ref="C323">SUMPRODUCT('Distance Matrix_ex'!$B70:$Z70,TRANSPOSE('Entry capacity'!C$12:C$36))/(SUM('Entry capacity'!$C$12:$C$36)-IFERROR(VLOOKUP($A323,'Entry capacity'!$A$12:$G$36,3,FALSE),0))</f>
        <v>641.51143742323768</v>
      </c>
      <c r="D323" s="47">
        <f t="array" ref="D323">SUMPRODUCT('Distance Matrix_ex'!$B70:$Z70,TRANSPOSE('Entry capacity'!D$12:D$36))/(SUM('Entry capacity'!$D$12:$D$36)-IFERROR(VLOOKUP($A323,'Entry capacity'!$A$12:$G$36,4,FALSE),0))</f>
        <v>646.77389974946232</v>
      </c>
      <c r="E323" s="47">
        <f t="array" ref="E323">SUMPRODUCT('Distance Matrix_ex'!$B70:$Z70,TRANSPOSE('Entry capacity'!E$12:E$36))/(SUM('Entry capacity'!$E$12:$E$36)-IFERROR(VLOOKUP($A323,'Entry capacity'!$A$12:$G$36,5,FALSE),0))</f>
        <v>647.66636025477339</v>
      </c>
      <c r="F323" s="47">
        <f t="array" ref="F323">SUMPRODUCT('Distance Matrix_ex'!$B70:$Z70,TRANSPOSE('Entry capacity'!F$12:F$36))/(SUM('Entry capacity'!$F$12:$F$36)-IFERROR(VLOOKUP($A323,'Entry capacity'!$A$12:$G$36,6,FALSE),0))</f>
        <v>648.45703742890282</v>
      </c>
      <c r="G323" s="52">
        <f t="array" ref="G323">SUMPRODUCT('Distance Matrix_ex'!$B70:$Z70,TRANSPOSE('Entry capacity'!G$12:G$36))/(SUM('Entry capacity'!$G$12:$G$36)-IFERROR(VLOOKUP($A323,'Entry capacity'!$A$12:$G$36,7,FALSE),0))</f>
        <v>649.17748102900202</v>
      </c>
    </row>
    <row r="324" spans="1:7" s="5" customFormat="1" ht="15" customHeight="1" x14ac:dyDescent="0.45">
      <c r="A324" s="42" t="str">
        <f t="shared" si="2"/>
        <v>29</v>
      </c>
      <c r="B324" s="4" t="str">
        <f t="shared" si="2"/>
        <v>Salida Nacional / National exit</v>
      </c>
      <c r="C324" s="47">
        <f t="array" ref="C324">SUMPRODUCT('Distance Matrix_ex'!$B71:$Z71,TRANSPOSE('Entry capacity'!C$12:C$36))/(SUM('Entry capacity'!$C$12:$C$36)-IFERROR(VLOOKUP($A324,'Entry capacity'!$A$12:$G$36,3,FALSE),0))</f>
        <v>637.37257558027477</v>
      </c>
      <c r="D324" s="47">
        <f t="array" ref="D324">SUMPRODUCT('Distance Matrix_ex'!$B71:$Z71,TRANSPOSE('Entry capacity'!D$12:D$36))/(SUM('Entry capacity'!$D$12:$D$36)-IFERROR(VLOOKUP($A324,'Entry capacity'!$A$12:$G$36,4,FALSE),0))</f>
        <v>642.99826114429084</v>
      </c>
      <c r="E324" s="47">
        <f t="array" ref="E324">SUMPRODUCT('Distance Matrix_ex'!$B71:$Z71,TRANSPOSE('Entry capacity'!E$12:E$36))/(SUM('Entry capacity'!$E$12:$E$36)-IFERROR(VLOOKUP($A324,'Entry capacity'!$A$12:$G$36,5,FALSE),0))</f>
        <v>644.14502842968557</v>
      </c>
      <c r="F324" s="47">
        <f t="array" ref="F324">SUMPRODUCT('Distance Matrix_ex'!$B71:$Z71,TRANSPOSE('Entry capacity'!F$12:F$36))/(SUM('Entry capacity'!$F$12:$F$36)-IFERROR(VLOOKUP($A324,'Entry capacity'!$A$12:$G$36,6,FALSE),0))</f>
        <v>645.20448478827768</v>
      </c>
      <c r="G324" s="52">
        <f t="array" ref="G324">SUMPRODUCT('Distance Matrix_ex'!$B71:$Z71,TRANSPOSE('Entry capacity'!G$12:G$36))/(SUM('Entry capacity'!$G$12:$G$36)-IFERROR(VLOOKUP($A324,'Entry capacity'!$A$12:$G$36,7,FALSE),0))</f>
        <v>645.83574782683002</v>
      </c>
    </row>
    <row r="325" spans="1:7" s="5" customFormat="1" ht="15" customHeight="1" x14ac:dyDescent="0.45">
      <c r="A325" s="42" t="str">
        <f t="shared" ref="A325:B344" si="3">A72</f>
        <v>30</v>
      </c>
      <c r="B325" s="4" t="str">
        <f t="shared" si="3"/>
        <v>Salida Nacional / National exit</v>
      </c>
      <c r="C325" s="47">
        <f t="array" ref="C325">SUMPRODUCT('Distance Matrix_ex'!$B72:$Z72,TRANSPOSE('Entry capacity'!C$12:C$36))/(SUM('Entry capacity'!$C$12:$C$36)-IFERROR(VLOOKUP($A325,'Entry capacity'!$A$12:$G$36,3,FALSE),0))</f>
        <v>629.96834579389792</v>
      </c>
      <c r="D325" s="47">
        <f t="array" ref="D325">SUMPRODUCT('Distance Matrix_ex'!$B72:$Z72,TRANSPOSE('Entry capacity'!D$12:D$36))/(SUM('Entry capacity'!$D$12:$D$36)-IFERROR(VLOOKUP($A325,'Entry capacity'!$A$12:$G$36,4,FALSE),0))</f>
        <v>636.59979967221773</v>
      </c>
      <c r="E325" s="47">
        <f t="array" ref="E325">SUMPRODUCT('Distance Matrix_ex'!$B72:$Z72,TRANSPOSE('Entry capacity'!E$12:E$36))/(SUM('Entry capacity'!$E$12:$E$36)-IFERROR(VLOOKUP($A325,'Entry capacity'!$A$12:$G$36,5,FALSE),0))</f>
        <v>638.20681115384548</v>
      </c>
      <c r="F325" s="47">
        <f t="array" ref="F325">SUMPRODUCT('Distance Matrix_ex'!$B72:$Z72,TRANSPOSE('Entry capacity'!F$12:F$36))/(SUM('Entry capacity'!$F$12:$F$36)-IFERROR(VLOOKUP($A325,'Entry capacity'!$A$12:$G$36,6,FALSE),0))</f>
        <v>639.75077969408994</v>
      </c>
      <c r="G325" s="52">
        <f t="array" ref="G325">SUMPRODUCT('Distance Matrix_ex'!$B72:$Z72,TRANSPOSE('Entry capacity'!G$12:G$36))/(SUM('Entry capacity'!$G$12:$G$36)-IFERROR(VLOOKUP($A325,'Entry capacity'!$A$12:$G$36,7,FALSE),0))</f>
        <v>640.22920929183829</v>
      </c>
    </row>
    <row r="326" spans="1:7" s="5" customFormat="1" ht="15" customHeight="1" x14ac:dyDescent="0.45">
      <c r="A326" s="42" t="str">
        <f t="shared" si="3"/>
        <v>32</v>
      </c>
      <c r="B326" s="4" t="str">
        <f t="shared" si="3"/>
        <v>Salida Nacional / National exit</v>
      </c>
      <c r="C326" s="47">
        <f t="array" ref="C326">SUMPRODUCT('Distance Matrix_ex'!$B73:$Z73,TRANSPOSE('Entry capacity'!C$12:C$36))/(SUM('Entry capacity'!$C$12:$C$36)-IFERROR(VLOOKUP($A326,'Entry capacity'!$A$12:$G$36,3,FALSE),0))</f>
        <v>630.67976199581778</v>
      </c>
      <c r="D326" s="47">
        <f t="array" ref="D326">SUMPRODUCT('Distance Matrix_ex'!$B73:$Z73,TRANSPOSE('Entry capacity'!D$12:D$36))/(SUM('Entry capacity'!$D$12:$D$36)-IFERROR(VLOOKUP($A326,'Entry capacity'!$A$12:$G$36,4,FALSE),0))</f>
        <v>640.30884192031795</v>
      </c>
      <c r="E326" s="47">
        <f t="array" ref="E326">SUMPRODUCT('Distance Matrix_ex'!$B73:$Z73,TRANSPOSE('Entry capacity'!E$12:E$36))/(SUM('Entry capacity'!$E$12:$E$36)-IFERROR(VLOOKUP($A326,'Entry capacity'!$A$12:$G$36,5,FALSE),0))</f>
        <v>643.24840566762555</v>
      </c>
      <c r="F326" s="47">
        <f t="array" ref="F326">SUMPRODUCT('Distance Matrix_ex'!$B73:$Z73,TRANSPOSE('Entry capacity'!F$12:F$36))/(SUM('Entry capacity'!$F$12:$F$36)-IFERROR(VLOOKUP($A326,'Entry capacity'!$A$12:$G$36,6,FALSE),0))</f>
        <v>646.12347280944596</v>
      </c>
      <c r="G326" s="52">
        <f t="array" ref="G326">SUMPRODUCT('Distance Matrix_ex'!$B73:$Z73,TRANSPOSE('Entry capacity'!G$12:G$36))/(SUM('Entry capacity'!$G$12:$G$36)-IFERROR(VLOOKUP($A326,'Entry capacity'!$A$12:$G$36,7,FALSE),0))</f>
        <v>646.44606251890571</v>
      </c>
    </row>
    <row r="327" spans="1:7" s="5" customFormat="1" ht="15" customHeight="1" x14ac:dyDescent="0.45">
      <c r="A327" s="42" t="str">
        <f t="shared" si="3"/>
        <v>33</v>
      </c>
      <c r="B327" s="4" t="str">
        <f t="shared" si="3"/>
        <v>Salida Nacional / National exit</v>
      </c>
      <c r="C327" s="47">
        <f t="array" ref="C327">SUMPRODUCT('Distance Matrix_ex'!$B74:$Z74,TRANSPOSE('Entry capacity'!C$12:C$36))/(SUM('Entry capacity'!$C$12:$C$36)-IFERROR(VLOOKUP($A327,'Entry capacity'!$A$12:$G$36,3,FALSE),0))</f>
        <v>631.29012566060499</v>
      </c>
      <c r="D327" s="47">
        <f t="array" ref="D327">SUMPRODUCT('Distance Matrix_ex'!$B74:$Z74,TRANSPOSE('Entry capacity'!D$12:D$36))/(SUM('Entry capacity'!$D$12:$D$36)-IFERROR(VLOOKUP($A327,'Entry capacity'!$A$12:$G$36,4,FALSE),0))</f>
        <v>642.32547136229459</v>
      </c>
      <c r="E327" s="47">
        <f t="array" ref="E327">SUMPRODUCT('Distance Matrix_ex'!$B74:$Z74,TRANSPOSE('Entry capacity'!E$12:E$36))/(SUM('Entry capacity'!$E$12:$E$36)-IFERROR(VLOOKUP($A327,'Entry capacity'!$A$12:$G$36,5,FALSE),0))</f>
        <v>645.98344517753037</v>
      </c>
      <c r="F327" s="47">
        <f t="array" ref="F327">SUMPRODUCT('Distance Matrix_ex'!$B74:$Z74,TRANSPOSE('Entry capacity'!F$12:F$36))/(SUM('Entry capacity'!$F$12:$F$36)-IFERROR(VLOOKUP($A327,'Entry capacity'!$A$12:$G$36,6,FALSE),0))</f>
        <v>649.56036790306564</v>
      </c>
      <c r="G327" s="52">
        <f t="array" ref="G327">SUMPRODUCT('Distance Matrix_ex'!$B74:$Z74,TRANSPOSE('Entry capacity'!G$12:G$36))/(SUM('Entry capacity'!$G$12:$G$36)-IFERROR(VLOOKUP($A327,'Entry capacity'!$A$12:$G$36,7,FALSE),0))</f>
        <v>649.86906395701976</v>
      </c>
    </row>
    <row r="328" spans="1:7" s="5" customFormat="1" ht="15" customHeight="1" x14ac:dyDescent="0.45">
      <c r="A328" s="42" t="str">
        <f t="shared" si="3"/>
        <v>33X</v>
      </c>
      <c r="B328" s="4" t="str">
        <f t="shared" si="3"/>
        <v>Salida Nacional / National exit</v>
      </c>
      <c r="C328" s="47">
        <f t="array" ref="C328">SUMPRODUCT('Distance Matrix_ex'!$B75:$Z75,TRANSPOSE('Entry capacity'!C$12:C$36))/(SUM('Entry capacity'!$C$12:$C$36)-IFERROR(VLOOKUP($A328,'Entry capacity'!$A$12:$G$36,3,FALSE),0))</f>
        <v>631.66221583648405</v>
      </c>
      <c r="D328" s="47">
        <f t="array" ref="D328">SUMPRODUCT('Distance Matrix_ex'!$B75:$Z75,TRANSPOSE('Entry capacity'!D$12:D$36))/(SUM('Entry capacity'!$D$12:$D$36)-IFERROR(VLOOKUP($A328,'Entry capacity'!$A$12:$G$36,4,FALSE),0))</f>
        <v>643.55484992304116</v>
      </c>
      <c r="E328" s="47">
        <f t="array" ref="E328">SUMPRODUCT('Distance Matrix_ex'!$B75:$Z75,TRANSPOSE('Entry capacity'!E$12:E$36))/(SUM('Entry capacity'!$E$12:$E$36)-IFERROR(VLOOKUP($A328,'Entry capacity'!$A$12:$G$36,5,FALSE),0))</f>
        <v>647.6507812117477</v>
      </c>
      <c r="F328" s="47">
        <f t="array" ref="F328">SUMPRODUCT('Distance Matrix_ex'!$B75:$Z75,TRANSPOSE('Entry capacity'!F$12:F$36))/(SUM('Entry capacity'!$F$12:$F$36)-IFERROR(VLOOKUP($A328,'Entry capacity'!$A$12:$G$36,6,FALSE),0))</f>
        <v>651.6555694585328</v>
      </c>
      <c r="G328" s="52">
        <f t="array" ref="G328">SUMPRODUCT('Distance Matrix_ex'!$B75:$Z75,TRANSPOSE('Entry capacity'!G$12:G$36))/(SUM('Entry capacity'!$G$12:$G$36)-IFERROR(VLOOKUP($A328,'Entry capacity'!$A$12:$G$36,7,FALSE),0))</f>
        <v>651.95579565587684</v>
      </c>
    </row>
    <row r="329" spans="1:7" s="5" customFormat="1" ht="15" customHeight="1" x14ac:dyDescent="0.45">
      <c r="A329" s="42" t="str">
        <f t="shared" si="3"/>
        <v>34</v>
      </c>
      <c r="B329" s="4" t="str">
        <f t="shared" si="3"/>
        <v>Salida Nacional / National exit</v>
      </c>
      <c r="C329" s="47">
        <f t="array" ref="C329">SUMPRODUCT('Distance Matrix_ex'!$B76:$Z76,TRANSPOSE('Entry capacity'!C$12:C$36))/(SUM('Entry capacity'!$C$12:$C$36)-IFERROR(VLOOKUP($A329,'Entry capacity'!$A$12:$G$36,3,FALSE),0))</f>
        <v>631.9463104366647</v>
      </c>
      <c r="D329" s="47">
        <f t="array" ref="D329">SUMPRODUCT('Distance Matrix_ex'!$B76:$Z76,TRANSPOSE('Entry capacity'!D$12:D$36))/(SUM('Entry capacity'!$D$12:$D$36)-IFERROR(VLOOKUP($A329,'Entry capacity'!$A$12:$G$36,4,FALSE),0))</f>
        <v>644.45308477181402</v>
      </c>
      <c r="E329" s="47">
        <f t="array" ref="E329">SUMPRODUCT('Distance Matrix_ex'!$B76:$Z76,TRANSPOSE('Entry capacity'!E$12:E$36))/(SUM('Entry capacity'!$E$12:$E$36)-IFERROR(VLOOKUP($A329,'Entry capacity'!$A$12:$G$36,5,FALSE),0))</f>
        <v>648.86326337168543</v>
      </c>
      <c r="F329" s="47">
        <f t="array" ref="F329">SUMPRODUCT('Distance Matrix_ex'!$B76:$Z76,TRANSPOSE('Entry capacity'!F$12:F$36))/(SUM('Entry capacity'!$F$12:$F$36)-IFERROR(VLOOKUP($A329,'Entry capacity'!$A$12:$G$36,6,FALSE),0))</f>
        <v>653.17498878231129</v>
      </c>
      <c r="G329" s="52">
        <f t="array" ref="G329">SUMPRODUCT('Distance Matrix_ex'!$B76:$Z76,TRANSPOSE('Entry capacity'!G$12:G$36))/(SUM('Entry capacity'!$G$12:$G$36)-IFERROR(VLOOKUP($A329,'Entry capacity'!$A$12:$G$36,7,FALSE),0))</f>
        <v>653.46943744047587</v>
      </c>
    </row>
    <row r="330" spans="1:7" s="5" customFormat="1" ht="15" customHeight="1" x14ac:dyDescent="0.45">
      <c r="A330" s="42" t="str">
        <f t="shared" si="3"/>
        <v>35</v>
      </c>
      <c r="B330" s="4" t="str">
        <f t="shared" si="3"/>
        <v>Salida Nacional / National exit</v>
      </c>
      <c r="C330" s="47">
        <f t="array" ref="C330">SUMPRODUCT('Distance Matrix_ex'!$B77:$Z77,TRANSPOSE('Entry capacity'!C$12:C$36))/(SUM('Entry capacity'!$C$12:$C$36)-IFERROR(VLOOKUP($A330,'Entry capacity'!$A$12:$G$36,3,FALSE),0))</f>
        <v>625.95481042368135</v>
      </c>
      <c r="D330" s="47">
        <f t="array" ref="D330">SUMPRODUCT('Distance Matrix_ex'!$B77:$Z77,TRANSPOSE('Entry capacity'!D$12:D$36))/(SUM('Entry capacity'!$D$12:$D$36)-IFERROR(VLOOKUP($A330,'Entry capacity'!$A$12:$G$36,4,FALSE),0))</f>
        <v>640.32056553763027</v>
      </c>
      <c r="E330" s="47">
        <f t="array" ref="E330">SUMPRODUCT('Distance Matrix_ex'!$B77:$Z77,TRANSPOSE('Entry capacity'!E$12:E$36))/(SUM('Entry capacity'!$E$12:$E$36)-IFERROR(VLOOKUP($A330,'Entry capacity'!$A$12:$G$36,5,FALSE),0))</f>
        <v>645.58526477933572</v>
      </c>
      <c r="F330" s="47">
        <f t="array" ref="F330">SUMPRODUCT('Distance Matrix_ex'!$B77:$Z77,TRANSPOSE('Entry capacity'!F$12:F$36))/(SUM('Entry capacity'!$F$12:$F$36)-IFERROR(VLOOKUP($A330,'Entry capacity'!$A$12:$G$36,6,FALSE),0))</f>
        <v>650.75972899428189</v>
      </c>
      <c r="G330" s="52">
        <f t="array" ref="G330">SUMPRODUCT('Distance Matrix_ex'!$B77:$Z77,TRANSPOSE('Entry capacity'!G$12:G$36))/(SUM('Entry capacity'!$G$12:$G$36)-IFERROR(VLOOKUP($A330,'Entry capacity'!$A$12:$G$36,7,FALSE),0))</f>
        <v>650.91615774658089</v>
      </c>
    </row>
    <row r="331" spans="1:7" s="5" customFormat="1" ht="15" customHeight="1" x14ac:dyDescent="0.45">
      <c r="A331" s="42" t="str">
        <f t="shared" si="3"/>
        <v>35X</v>
      </c>
      <c r="B331" s="4" t="str">
        <f t="shared" si="3"/>
        <v>Salida Nacional / National exit</v>
      </c>
      <c r="C331" s="47">
        <f t="array" ref="C331">SUMPRODUCT('Distance Matrix_ex'!$B78:$Z78,TRANSPOSE('Entry capacity'!C$12:C$36))/(SUM('Entry capacity'!$C$12:$C$36)-IFERROR(VLOOKUP($A331,'Entry capacity'!$A$12:$G$36,3,FALSE),0))</f>
        <v>638.06198183942706</v>
      </c>
      <c r="D331" s="47">
        <f t="array" ref="D331">SUMPRODUCT('Distance Matrix_ex'!$B78:$Z78,TRANSPOSE('Entry capacity'!D$12:D$36))/(SUM('Entry capacity'!$D$12:$D$36)-IFERROR(VLOOKUP($A331,'Entry capacity'!$A$12:$G$36,4,FALSE),0))</f>
        <v>652.40097179440625</v>
      </c>
      <c r="E331" s="47">
        <f t="array" ref="E331">SUMPRODUCT('Distance Matrix_ex'!$B78:$Z78,TRANSPOSE('Entry capacity'!E$12:E$36))/(SUM('Entry capacity'!$E$12:$E$36)-IFERROR(VLOOKUP($A331,'Entry capacity'!$A$12:$G$36,5,FALSE),0))</f>
        <v>657.65212888427175</v>
      </c>
      <c r="F331" s="47">
        <f t="array" ref="F331">SUMPRODUCT('Distance Matrix_ex'!$B78:$Z78,TRANSPOSE('Entry capacity'!F$12:F$36))/(SUM('Entry capacity'!$F$12:$F$36)-IFERROR(VLOOKUP($A331,'Entry capacity'!$A$12:$G$36,6,FALSE),0))</f>
        <v>662.8174887143108</v>
      </c>
      <c r="G331" s="52">
        <f t="array" ref="G331">SUMPRODUCT('Distance Matrix_ex'!$B78:$Z78,TRANSPOSE('Entry capacity'!G$12:G$36))/(SUM('Entry capacity'!$G$12:$G$36)-IFERROR(VLOOKUP($A331,'Entry capacity'!$A$12:$G$36,7,FALSE),0))</f>
        <v>662.95621934397366</v>
      </c>
    </row>
    <row r="332" spans="1:7" s="5" customFormat="1" ht="15" customHeight="1" x14ac:dyDescent="0.45">
      <c r="A332" s="42" t="str">
        <f t="shared" si="3"/>
        <v>36</v>
      </c>
      <c r="B332" s="4" t="str">
        <f t="shared" si="3"/>
        <v>Salida Nacional / National exit</v>
      </c>
      <c r="C332" s="47">
        <f t="array" ref="C332">SUMPRODUCT('Distance Matrix_ex'!$B79:$Z79,TRANSPOSE('Entry capacity'!C$12:C$36))/(SUM('Entry capacity'!$C$12:$C$36)-IFERROR(VLOOKUP($A332,'Entry capacity'!$A$12:$G$36,3,FALSE),0))</f>
        <v>648.71277344606824</v>
      </c>
      <c r="D332" s="47">
        <f t="array" ref="D332">SUMPRODUCT('Distance Matrix_ex'!$B79:$Z79,TRANSPOSE('Entry capacity'!D$12:D$36))/(SUM('Entry capacity'!$D$12:$D$36)-IFERROR(VLOOKUP($A332,'Entry capacity'!$A$12:$G$36,4,FALSE),0))</f>
        <v>663.94843518141636</v>
      </c>
      <c r="E332" s="47">
        <f t="array" ref="E332">SUMPRODUCT('Distance Matrix_ex'!$B79:$Z79,TRANSPOSE('Entry capacity'!E$12:E$36))/(SUM('Entry capacity'!$E$12:$E$36)-IFERROR(VLOOKUP($A332,'Entry capacity'!$A$12:$G$36,5,FALSE),0))</f>
        <v>669.55849073070306</v>
      </c>
      <c r="F332" s="47">
        <f t="array" ref="F332">SUMPRODUCT('Distance Matrix_ex'!$B79:$Z79,TRANSPOSE('Entry capacity'!F$12:F$36))/(SUM('Entry capacity'!$F$12:$F$36)-IFERROR(VLOOKUP($A332,'Entry capacity'!$A$12:$G$36,6,FALSE),0))</f>
        <v>675.0728001371499</v>
      </c>
      <c r="G332" s="52">
        <f t="array" ref="G332">SUMPRODUCT('Distance Matrix_ex'!$B79:$Z79,TRANSPOSE('Entry capacity'!G$12:G$36))/(SUM('Entry capacity'!$G$12:$G$36)-IFERROR(VLOOKUP($A332,'Entry capacity'!$A$12:$G$36,7,FALSE),0))</f>
        <v>675.20734428099695</v>
      </c>
    </row>
    <row r="333" spans="1:7" s="5" customFormat="1" ht="15" customHeight="1" x14ac:dyDescent="0.45">
      <c r="A333" s="42" t="str">
        <f t="shared" si="3"/>
        <v>38</v>
      </c>
      <c r="B333" s="4" t="str">
        <f t="shared" si="3"/>
        <v>Salida Nacional / National exit</v>
      </c>
      <c r="C333" s="47">
        <f t="array" ref="C333">SUMPRODUCT('Distance Matrix_ex'!$B80:$Z80,TRANSPOSE('Entry capacity'!C$12:C$36))/(SUM('Entry capacity'!$C$12:$C$36)-IFERROR(VLOOKUP($A333,'Entry capacity'!$A$12:$G$36,3,FALSE),0))</f>
        <v>657.76391583437021</v>
      </c>
      <c r="D333" s="47">
        <f t="array" ref="D333">SUMPRODUCT('Distance Matrix_ex'!$B80:$Z80,TRANSPOSE('Entry capacity'!D$12:D$36))/(SUM('Entry capacity'!$D$12:$D$36)-IFERROR(VLOOKUP($A333,'Entry capacity'!$A$12:$G$36,4,FALSE),0))</f>
        <v>673.99621708448126</v>
      </c>
      <c r="E333" s="47">
        <f t="array" ref="E333">SUMPRODUCT('Distance Matrix_ex'!$B80:$Z80,TRANSPOSE('Entry capacity'!E$12:E$36))/(SUM('Entry capacity'!$E$12:$E$36)-IFERROR(VLOOKUP($A333,'Entry capacity'!$A$12:$G$36,5,FALSE),0))</f>
        <v>680.00581842728957</v>
      </c>
      <c r="F333" s="47">
        <f t="array" ref="F333">SUMPRODUCT('Distance Matrix_ex'!$B80:$Z80,TRANSPOSE('Entry capacity'!F$12:F$36))/(SUM('Entry capacity'!$F$12:$F$36)-IFERROR(VLOOKUP($A333,'Entry capacity'!$A$12:$G$36,6,FALSE),0))</f>
        <v>685.9076867427583</v>
      </c>
      <c r="G333" s="52">
        <f t="array" ref="G333">SUMPRODUCT('Distance Matrix_ex'!$B80:$Z80,TRANSPOSE('Entry capacity'!G$12:G$36))/(SUM('Entry capacity'!$G$12:$G$36)-IFERROR(VLOOKUP($A333,'Entry capacity'!$A$12:$G$36,7,FALSE),0))</f>
        <v>686.04157556715586</v>
      </c>
    </row>
    <row r="334" spans="1:7" s="5" customFormat="1" ht="15" customHeight="1" x14ac:dyDescent="0.45">
      <c r="A334" s="42" t="str">
        <f t="shared" si="3"/>
        <v>38X.02</v>
      </c>
      <c r="B334" s="4" t="str">
        <f t="shared" si="3"/>
        <v>Salida Nacional / National exit</v>
      </c>
      <c r="C334" s="47">
        <f t="array" ref="C334">SUMPRODUCT('Distance Matrix_ex'!$B81:$Z81,TRANSPOSE('Entry capacity'!C$12:C$36))/(SUM('Entry capacity'!$C$12:$C$36)-IFERROR(VLOOKUP($A334,'Entry capacity'!$A$12:$G$36,3,FALSE),0))</f>
        <v>665.06482998494027</v>
      </c>
      <c r="D334" s="47">
        <f t="array" ref="D334">SUMPRODUCT('Distance Matrix_ex'!$B81:$Z81,TRANSPOSE('Entry capacity'!D$12:D$36))/(SUM('Entry capacity'!$D$12:$D$36)-IFERROR(VLOOKUP($A334,'Entry capacity'!$A$12:$G$36,4,FALSE),0))</f>
        <v>682.10104959410307</v>
      </c>
      <c r="E334" s="47">
        <f t="array" ref="E334">SUMPRODUCT('Distance Matrix_ex'!$B81:$Z81,TRANSPOSE('Entry capacity'!E$12:E$36))/(SUM('Entry capacity'!$E$12:$E$36)-IFERROR(VLOOKUP($A334,'Entry capacity'!$A$12:$G$36,5,FALSE),0))</f>
        <v>688.432936170375</v>
      </c>
      <c r="F334" s="47">
        <f t="array" ref="F334">SUMPRODUCT('Distance Matrix_ex'!$B81:$Z81,TRANSPOSE('Entry capacity'!F$12:F$36))/(SUM('Entry capacity'!$F$12:$F$36)-IFERROR(VLOOKUP($A334,'Entry capacity'!$A$12:$G$36,6,FALSE),0))</f>
        <v>694.64742075036202</v>
      </c>
      <c r="G334" s="52">
        <f t="array" ref="G334">SUMPRODUCT('Distance Matrix_ex'!$B81:$Z81,TRANSPOSE('Entry capacity'!G$12:G$36))/(SUM('Entry capacity'!$G$12:$G$36)-IFERROR(VLOOKUP($A334,'Entry capacity'!$A$12:$G$36,7,FALSE),0))</f>
        <v>694.78078097507171</v>
      </c>
    </row>
    <row r="335" spans="1:7" s="5" customFormat="1" ht="15" customHeight="1" x14ac:dyDescent="0.45">
      <c r="A335" s="42" t="str">
        <f t="shared" si="3"/>
        <v>39.01</v>
      </c>
      <c r="B335" s="4" t="str">
        <f t="shared" si="3"/>
        <v>Salida Nacional / National exit</v>
      </c>
      <c r="C335" s="47">
        <f t="array" ref="C335">SUMPRODUCT('Distance Matrix_ex'!$B82:$Z82,TRANSPOSE('Entry capacity'!C$12:C$36))/(SUM('Entry capacity'!$C$12:$C$36)-IFERROR(VLOOKUP($A335,'Entry capacity'!$A$12:$G$36,3,FALSE),0))</f>
        <v>670.50998450232908</v>
      </c>
      <c r="D335" s="47">
        <f t="array" ref="D335">SUMPRODUCT('Distance Matrix_ex'!$B82:$Z82,TRANSPOSE('Entry capacity'!D$12:D$36))/(SUM('Entry capacity'!$D$12:$D$36)-IFERROR(VLOOKUP($A335,'Entry capacity'!$A$12:$G$36,4,FALSE),0))</f>
        <v>688.14578104036968</v>
      </c>
      <c r="E335" s="47">
        <f t="array" ref="E335">SUMPRODUCT('Distance Matrix_ex'!$B82:$Z82,TRANSPOSE('Entry capacity'!E$12:E$36))/(SUM('Entry capacity'!$E$12:$E$36)-IFERROR(VLOOKUP($A335,'Entry capacity'!$A$12:$G$36,5,FALSE),0))</f>
        <v>694.7180338034899</v>
      </c>
      <c r="F335" s="47">
        <f t="array" ref="F335">SUMPRODUCT('Distance Matrix_ex'!$B82:$Z82,TRANSPOSE('Entry capacity'!F$12:F$36))/(SUM('Entry capacity'!$F$12:$F$36)-IFERROR(VLOOKUP($A335,'Entry capacity'!$A$12:$G$36,6,FALSE),0))</f>
        <v>701.16567327748714</v>
      </c>
      <c r="G335" s="52">
        <f t="array" ref="G335">SUMPRODUCT('Distance Matrix_ex'!$B82:$Z82,TRANSPOSE('Entry capacity'!G$12:G$36))/(SUM('Entry capacity'!$G$12:$G$36)-IFERROR(VLOOKUP($A335,'Entry capacity'!$A$12:$G$36,7,FALSE),0))</f>
        <v>701.29863926293865</v>
      </c>
    </row>
    <row r="336" spans="1:7" s="5" customFormat="1" ht="15" customHeight="1" x14ac:dyDescent="0.45">
      <c r="A336" s="42" t="str">
        <f t="shared" si="3"/>
        <v>4</v>
      </c>
      <c r="B336" s="4" t="str">
        <f t="shared" si="3"/>
        <v>Salida Nacional / National exit</v>
      </c>
      <c r="C336" s="47">
        <f t="array" ref="C336">SUMPRODUCT('Distance Matrix_ex'!$B83:$Z83,TRANSPOSE('Entry capacity'!C$12:C$36))/(SUM('Entry capacity'!$C$12:$C$36)-IFERROR(VLOOKUP($A336,'Entry capacity'!$A$12:$G$36,3,FALSE),0))</f>
        <v>770.69725751527585</v>
      </c>
      <c r="D336" s="47">
        <f t="array" ref="D336">SUMPRODUCT('Distance Matrix_ex'!$B83:$Z83,TRANSPOSE('Entry capacity'!D$12:D$36))/(SUM('Entry capacity'!$D$12:$D$36)-IFERROR(VLOOKUP($A336,'Entry capacity'!$A$12:$G$36,4,FALSE),0))</f>
        <v>751.60961014668169</v>
      </c>
      <c r="E336" s="47">
        <f t="array" ref="E336">SUMPRODUCT('Distance Matrix_ex'!$B83:$Z83,TRANSPOSE('Entry capacity'!E$12:E$36))/(SUM('Entry capacity'!$E$12:$E$36)-IFERROR(VLOOKUP($A336,'Entry capacity'!$A$12:$G$36,5,FALSE),0))</f>
        <v>740.59567315030677</v>
      </c>
      <c r="F336" s="47">
        <f t="array" ref="F336">SUMPRODUCT('Distance Matrix_ex'!$B83:$Z83,TRANSPOSE('Entry capacity'!F$12:F$36))/(SUM('Entry capacity'!$F$12:$F$36)-IFERROR(VLOOKUP($A336,'Entry capacity'!$A$12:$G$36,6,FALSE),0))</f>
        <v>729.26633032003974</v>
      </c>
      <c r="G336" s="52">
        <f t="array" ref="G336">SUMPRODUCT('Distance Matrix_ex'!$B83:$Z83,TRANSPOSE('Entry capacity'!G$12:G$36))/(SUM('Entry capacity'!$G$12:$G$36)-IFERROR(VLOOKUP($A336,'Entry capacity'!$A$12:$G$36,7,FALSE),0))</f>
        <v>731.99178397275273</v>
      </c>
    </row>
    <row r="337" spans="1:7" s="5" customFormat="1" ht="15" customHeight="1" x14ac:dyDescent="0.45">
      <c r="A337" s="42" t="str">
        <f t="shared" si="3"/>
        <v>40</v>
      </c>
      <c r="B337" s="4" t="str">
        <f t="shared" si="3"/>
        <v>Salida Nacional / National exit</v>
      </c>
      <c r="C337" s="47">
        <f t="array" ref="C337">SUMPRODUCT('Distance Matrix_ex'!$B84:$Z84,TRANSPOSE('Entry capacity'!C$12:C$36))/(SUM('Entry capacity'!$C$12:$C$36)-IFERROR(VLOOKUP($A337,'Entry capacity'!$A$12:$G$36,3,FALSE),0))</f>
        <v>685.17088383614214</v>
      </c>
      <c r="D337" s="47">
        <f t="array" ref="D337">SUMPRODUCT('Distance Matrix_ex'!$B84:$Z84,TRANSPOSE('Entry capacity'!D$12:D$36))/(SUM('Entry capacity'!$D$12:$D$36)-IFERROR(VLOOKUP($A337,'Entry capacity'!$A$12:$G$36,4,FALSE),0))</f>
        <v>704.42102152264567</v>
      </c>
      <c r="E337" s="47">
        <f t="array" ref="E337">SUMPRODUCT('Distance Matrix_ex'!$B84:$Z84,TRANSPOSE('Entry capacity'!E$12:E$36))/(SUM('Entry capacity'!$E$12:$E$36)-IFERROR(VLOOKUP($A337,'Entry capacity'!$A$12:$G$36,5,FALSE),0))</f>
        <v>711.64045233321804</v>
      </c>
      <c r="F337" s="47">
        <f t="array" ref="F337">SUMPRODUCT('Distance Matrix_ex'!$B84:$Z84,TRANSPOSE('Entry capacity'!F$12:F$36))/(SUM('Entry capacity'!$F$12:$F$36)-IFERROR(VLOOKUP($A337,'Entry capacity'!$A$12:$G$36,6,FALSE),0))</f>
        <v>718.71585368602894</v>
      </c>
      <c r="G337" s="52">
        <f t="array" ref="G337">SUMPRODUCT('Distance Matrix_ex'!$B84:$Z84,TRANSPOSE('Entry capacity'!G$12:G$36))/(SUM('Entry capacity'!$G$12:$G$36)-IFERROR(VLOOKUP($A337,'Entry capacity'!$A$12:$G$36,7,FALSE),0))</f>
        <v>718.8477581952526</v>
      </c>
    </row>
    <row r="338" spans="1:7" s="5" customFormat="1" ht="15" customHeight="1" x14ac:dyDescent="0.45">
      <c r="A338" s="42" t="str">
        <f t="shared" si="3"/>
        <v>41.06</v>
      </c>
      <c r="B338" s="4" t="str">
        <f t="shared" si="3"/>
        <v>Salida Nacional / National exit</v>
      </c>
      <c r="C338" s="47">
        <f t="array" ref="C338">SUMPRODUCT('Distance Matrix_ex'!$B85:$Z85,TRANSPOSE('Entry capacity'!C$12:C$36))/(SUM('Entry capacity'!$C$12:$C$36)-IFERROR(VLOOKUP($A338,'Entry capacity'!$A$12:$G$36,3,FALSE),0))</f>
        <v>741.01007328293019</v>
      </c>
      <c r="D338" s="47">
        <f t="array" ref="D338">SUMPRODUCT('Distance Matrix_ex'!$B85:$Z85,TRANSPOSE('Entry capacity'!D$12:D$36))/(SUM('Entry capacity'!$D$12:$D$36)-IFERROR(VLOOKUP($A338,'Entry capacity'!$A$12:$G$36,4,FALSE),0))</f>
        <v>760.49289702754049</v>
      </c>
      <c r="E338" s="47">
        <f t="array" ref="E338">SUMPRODUCT('Distance Matrix_ex'!$B85:$Z85,TRANSPOSE('Entry capacity'!E$12:E$36))/(SUM('Entry capacity'!$E$12:$E$36)-IFERROR(VLOOKUP($A338,'Entry capacity'!$A$12:$G$36,5,FALSE),0))</f>
        <v>767.79337647386228</v>
      </c>
      <c r="F338" s="47">
        <f t="array" ref="F338">SUMPRODUCT('Distance Matrix_ex'!$B85:$Z85,TRANSPOSE('Entry capacity'!F$12:F$36))/(SUM('Entry capacity'!$F$12:$F$36)-IFERROR(VLOOKUP($A338,'Entry capacity'!$A$12:$G$36,6,FALSE),0))</f>
        <v>774.96493266092364</v>
      </c>
      <c r="G338" s="52">
        <f t="array" ref="G338">SUMPRODUCT('Distance Matrix_ex'!$B85:$Z85,TRANSPOSE('Entry capacity'!G$12:G$36))/(SUM('Entry capacity'!$G$12:$G$36)-IFERROR(VLOOKUP($A338,'Entry capacity'!$A$12:$G$36,7,FALSE),0))</f>
        <v>775.01961726335139</v>
      </c>
    </row>
    <row r="339" spans="1:7" s="5" customFormat="1" ht="15" customHeight="1" x14ac:dyDescent="0.45">
      <c r="A339" s="42" t="str">
        <f t="shared" si="3"/>
        <v>41.07X</v>
      </c>
      <c r="B339" s="4" t="str">
        <f t="shared" si="3"/>
        <v>Salida Nacional / National exit</v>
      </c>
      <c r="C339" s="47">
        <f t="array" ref="C339">SUMPRODUCT('Distance Matrix_ex'!$B86:$Z86,TRANSPOSE('Entry capacity'!C$12:C$36))/(SUM('Entry capacity'!$C$12:$C$36)-IFERROR(VLOOKUP($A339,'Entry capacity'!$A$12:$G$36,3,FALSE),0))</f>
        <v>743.31787559956638</v>
      </c>
      <c r="D339" s="47">
        <f t="array" ref="D339">SUMPRODUCT('Distance Matrix_ex'!$B86:$Z86,TRANSPOSE('Entry capacity'!D$12:D$36))/(SUM('Entry capacity'!$D$12:$D$36)-IFERROR(VLOOKUP($A339,'Entry capacity'!$A$12:$G$36,4,FALSE),0))</f>
        <v>762.79559751702357</v>
      </c>
      <c r="E339" s="47">
        <f t="array" ref="E339">SUMPRODUCT('Distance Matrix_ex'!$B86:$Z86,TRANSPOSE('Entry capacity'!E$12:E$36))/(SUM('Entry capacity'!$E$12:$E$36)-IFERROR(VLOOKUP($A339,'Entry capacity'!$A$12:$G$36,5,FALSE),0))</f>
        <v>770.09349563296564</v>
      </c>
      <c r="F339" s="47">
        <f t="array" ref="F339">SUMPRODUCT('Distance Matrix_ex'!$B86:$Z86,TRANSPOSE('Entry capacity'!F$12:F$36))/(SUM('Entry capacity'!$F$12:$F$36)-IFERROR(VLOOKUP($A339,'Entry capacity'!$A$12:$G$36,6,FALSE),0))</f>
        <v>777.2633163923324</v>
      </c>
      <c r="G339" s="52">
        <f t="array" ref="G339">SUMPRODUCT('Distance Matrix_ex'!$B86:$Z86,TRANSPOSE('Entry capacity'!G$12:G$36))/(SUM('Entry capacity'!$G$12:$G$36)-IFERROR(VLOOKUP($A339,'Entry capacity'!$A$12:$G$36,7,FALSE),0))</f>
        <v>777.31462747612227</v>
      </c>
    </row>
    <row r="340" spans="1:7" s="5" customFormat="1" ht="15" customHeight="1" x14ac:dyDescent="0.45">
      <c r="A340" s="42" t="str">
        <f t="shared" si="3"/>
        <v>41-16</v>
      </c>
      <c r="B340" s="4" t="str">
        <f t="shared" si="3"/>
        <v>Salida Nacional / National exit</v>
      </c>
      <c r="C340" s="47">
        <f t="array" ref="C340">SUMPRODUCT('Distance Matrix_ex'!$B87:$Z87,TRANSPOSE('Entry capacity'!C$12:C$36))/(SUM('Entry capacity'!$C$12:$C$36)-IFERROR(VLOOKUP($A340,'Entry capacity'!$A$12:$G$36,3,FALSE),0))</f>
        <v>688.34147173589429</v>
      </c>
      <c r="D340" s="47">
        <f t="array" ref="D340">SUMPRODUCT('Distance Matrix_ex'!$B87:$Z87,TRANSPOSE('Entry capacity'!D$12:D$36))/(SUM('Entry capacity'!$D$12:$D$36)-IFERROR(VLOOKUP($A340,'Entry capacity'!$A$12:$G$36,4,FALSE),0))</f>
        <v>707.94072924068769</v>
      </c>
      <c r="E340" s="47">
        <f t="array" ref="E340">SUMPRODUCT('Distance Matrix_ex'!$B87:$Z87,TRANSPOSE('Entry capacity'!E$12:E$36))/(SUM('Entry capacity'!$E$12:$E$36)-IFERROR(VLOOKUP($A340,'Entry capacity'!$A$12:$G$36,5,FALSE),0))</f>
        <v>715.30011973855608</v>
      </c>
      <c r="F340" s="47">
        <f t="array" ref="F340">SUMPRODUCT('Distance Matrix_ex'!$B87:$Z87,TRANSPOSE('Entry capacity'!F$12:F$36))/(SUM('Entry capacity'!$F$12:$F$36)-IFERROR(VLOOKUP($A340,'Entry capacity'!$A$12:$G$36,6,FALSE),0))</f>
        <v>722.5112818091493</v>
      </c>
      <c r="G340" s="52">
        <f t="array" ref="G340">SUMPRODUCT('Distance Matrix_ex'!$B87:$Z87,TRANSPOSE('Entry capacity'!G$12:G$36))/(SUM('Entry capacity'!$G$12:$G$36)-IFERROR(VLOOKUP($A340,'Entry capacity'!$A$12:$G$36,7,FALSE),0))</f>
        <v>722.64295676194479</v>
      </c>
    </row>
    <row r="341" spans="1:7" s="5" customFormat="1" ht="15" customHeight="1" x14ac:dyDescent="0.45">
      <c r="A341" s="42" t="str">
        <f t="shared" si="3"/>
        <v>43X.00</v>
      </c>
      <c r="B341" s="4" t="str">
        <f t="shared" si="3"/>
        <v>Salida Nacional / National exit</v>
      </c>
      <c r="C341" s="47">
        <f t="array" ref="C341">SUMPRODUCT('Distance Matrix_ex'!$B88:$Z88,TRANSPOSE('Entry capacity'!C$12:C$36))/(SUM('Entry capacity'!$C$12:$C$36)-IFERROR(VLOOKUP($A341,'Entry capacity'!$A$12:$G$36,3,FALSE),0))</f>
        <v>687.90904874585112</v>
      </c>
      <c r="D341" s="47">
        <f t="array" ref="D341">SUMPRODUCT('Distance Matrix_ex'!$B88:$Z88,TRANSPOSE('Entry capacity'!D$12:D$36))/(SUM('Entry capacity'!$D$12:$D$36)-IFERROR(VLOOKUP($A341,'Entry capacity'!$A$12:$G$36,4,FALSE),0))</f>
        <v>708.97851471986655</v>
      </c>
      <c r="E341" s="47">
        <f t="array" ref="E341">SUMPRODUCT('Distance Matrix_ex'!$B88:$Z88,TRANSPOSE('Entry capacity'!E$12:E$36))/(SUM('Entry capacity'!$E$12:$E$36)-IFERROR(VLOOKUP($A341,'Entry capacity'!$A$12:$G$36,5,FALSE),0))</f>
        <v>716.93479857304044</v>
      </c>
      <c r="F341" s="47">
        <f t="array" ref="F341">SUMPRODUCT('Distance Matrix_ex'!$B88:$Z88,TRANSPOSE('Entry capacity'!F$12:F$36))/(SUM('Entry capacity'!$F$12:$F$36)-IFERROR(VLOOKUP($A341,'Entry capacity'!$A$12:$G$36,6,FALSE),0))</f>
        <v>724.71419878701363</v>
      </c>
      <c r="G341" s="52">
        <f t="array" ref="G341">SUMPRODUCT('Distance Matrix_ex'!$B88:$Z88,TRANSPOSE('Entry capacity'!G$12:G$36))/(SUM('Entry capacity'!$G$12:$G$36)-IFERROR(VLOOKUP($A341,'Entry capacity'!$A$12:$G$36,7,FALSE),0))</f>
        <v>724.89213587036829</v>
      </c>
    </row>
    <row r="342" spans="1:7" s="5" customFormat="1" ht="15" customHeight="1" x14ac:dyDescent="0.45">
      <c r="A342" s="42" t="str">
        <f t="shared" si="3"/>
        <v>45.01DXC</v>
      </c>
      <c r="B342" s="4" t="str">
        <f t="shared" si="3"/>
        <v>Salida Nacional / National exit</v>
      </c>
      <c r="C342" s="47">
        <f t="array" ref="C342">SUMPRODUCT('Distance Matrix_ex'!$B89:$Z89,TRANSPOSE('Entry capacity'!C$12:C$36))/(SUM('Entry capacity'!$C$12:$C$36)-IFERROR(VLOOKUP($A342,'Entry capacity'!$A$12:$G$36,3,FALSE),0))</f>
        <v>699.32537095456519</v>
      </c>
      <c r="D342" s="47">
        <f t="array" ref="D342">SUMPRODUCT('Distance Matrix_ex'!$B89:$Z89,TRANSPOSE('Entry capacity'!D$12:D$36))/(SUM('Entry capacity'!$D$12:$D$36)-IFERROR(VLOOKUP($A342,'Entry capacity'!$A$12:$G$36,4,FALSE),0))</f>
        <v>721.35908959215749</v>
      </c>
      <c r="E342" s="47">
        <f t="array" ref="E342">SUMPRODUCT('Distance Matrix_ex'!$B89:$Z89,TRANSPOSE('Entry capacity'!E$12:E$36))/(SUM('Entry capacity'!$E$12:$E$36)-IFERROR(VLOOKUP($A342,'Entry capacity'!$A$12:$G$36,5,FALSE),0))</f>
        <v>729.77261558114719</v>
      </c>
      <c r="F342" s="47">
        <f t="array" ref="F342">SUMPRODUCT('Distance Matrix_ex'!$B89:$Z89,TRANSPOSE('Entry capacity'!F$12:F$36))/(SUM('Entry capacity'!$F$12:$F$36)-IFERROR(VLOOKUP($A342,'Entry capacity'!$A$12:$G$36,6,FALSE),0))</f>
        <v>737.9868603168502</v>
      </c>
      <c r="G342" s="52">
        <f t="array" ref="G342">SUMPRODUCT('Distance Matrix_ex'!$B89:$Z89,TRANSPOSE('Entry capacity'!G$12:G$36))/(SUM('Entry capacity'!$G$12:$G$36)-IFERROR(VLOOKUP($A342,'Entry capacity'!$A$12:$G$36,7,FALSE),0))</f>
        <v>738.19259674044395</v>
      </c>
    </row>
    <row r="343" spans="1:7" s="5" customFormat="1" ht="15" customHeight="1" x14ac:dyDescent="0.45">
      <c r="A343" s="42" t="str">
        <f t="shared" si="3"/>
        <v>45.02</v>
      </c>
      <c r="B343" s="4" t="str">
        <f t="shared" si="3"/>
        <v>Salida Nacional / National exit</v>
      </c>
      <c r="C343" s="47">
        <f t="array" ref="C343">SUMPRODUCT('Distance Matrix_ex'!$B90:$Z90,TRANSPOSE('Entry capacity'!C$12:C$36))/(SUM('Entry capacity'!$C$12:$C$36)-IFERROR(VLOOKUP($A343,'Entry capacity'!$A$12:$G$36,3,FALSE),0))</f>
        <v>712.11255535113048</v>
      </c>
      <c r="D343" s="47">
        <f t="array" ref="D343">SUMPRODUCT('Distance Matrix_ex'!$B90:$Z90,TRANSPOSE('Entry capacity'!D$12:D$36))/(SUM('Entry capacity'!$D$12:$D$36)-IFERROR(VLOOKUP($A343,'Entry capacity'!$A$12:$G$36,4,FALSE),0))</f>
        <v>735.22631328584646</v>
      </c>
      <c r="E343" s="47">
        <f t="array" ref="E343">SUMPRODUCT('Distance Matrix_ex'!$B90:$Z90,TRANSPOSE('Entry capacity'!E$12:E$36))/(SUM('Entry capacity'!$E$12:$E$36)-IFERROR(VLOOKUP($A343,'Entry capacity'!$A$12:$G$36,5,FALSE),0))</f>
        <v>744.15198665449748</v>
      </c>
      <c r="F343" s="47">
        <f t="array" ref="F343">SUMPRODUCT('Distance Matrix_ex'!$B90:$Z90,TRANSPOSE('Entry capacity'!F$12:F$36))/(SUM('Entry capacity'!$F$12:$F$36)-IFERROR(VLOOKUP($A343,'Entry capacity'!$A$12:$G$36,6,FALSE),0))</f>
        <v>752.85329166946894</v>
      </c>
      <c r="G343" s="52">
        <f t="array" ref="G343">SUMPRODUCT('Distance Matrix_ex'!$B90:$Z90,TRANSPOSE('Entry capacity'!G$12:G$36))/(SUM('Entry capacity'!$G$12:$G$36)-IFERROR(VLOOKUP($A343,'Entry capacity'!$A$12:$G$36,7,FALSE),0))</f>
        <v>753.09016555425558</v>
      </c>
    </row>
    <row r="344" spans="1:7" s="5" customFormat="1" ht="15" customHeight="1" x14ac:dyDescent="0.45">
      <c r="A344" s="42" t="str">
        <f t="shared" si="3"/>
        <v>45.04</v>
      </c>
      <c r="B344" s="4" t="str">
        <f t="shared" si="3"/>
        <v>Salida Nacional / National exit</v>
      </c>
      <c r="C344" s="47">
        <f t="array" ref="C344">SUMPRODUCT('Distance Matrix_ex'!$B91:$Z91,TRANSPOSE('Entry capacity'!C$12:C$36))/(SUM('Entry capacity'!$C$12:$C$36)-IFERROR(VLOOKUP($A344,'Entry capacity'!$A$12:$G$36,3,FALSE),0))</f>
        <v>717.1831876482396</v>
      </c>
      <c r="D344" s="47">
        <f t="array" ref="D344">SUMPRODUCT('Distance Matrix_ex'!$B91:$Z91,TRANSPOSE('Entry capacity'!D$12:D$36))/(SUM('Entry capacity'!$D$12:$D$36)-IFERROR(VLOOKUP($A344,'Entry capacity'!$A$12:$G$36,4,FALSE),0))</f>
        <v>740.72522455135856</v>
      </c>
      <c r="E344" s="47">
        <f t="array" ref="E344">SUMPRODUCT('Distance Matrix_ex'!$B91:$Z91,TRANSPOSE('Entry capacity'!E$12:E$36))/(SUM('Entry capacity'!$E$12:$E$36)-IFERROR(VLOOKUP($A344,'Entry capacity'!$A$12:$G$36,5,FALSE),0))</f>
        <v>749.85398492991408</v>
      </c>
      <c r="F344" s="47">
        <f t="array" ref="F344">SUMPRODUCT('Distance Matrix_ex'!$B91:$Z91,TRANSPOSE('Entry capacity'!F$12:F$36))/(SUM('Entry capacity'!$F$12:$F$36)-IFERROR(VLOOKUP($A344,'Entry capacity'!$A$12:$G$36,6,FALSE),0))</f>
        <v>758.74842891169021</v>
      </c>
      <c r="G344" s="52">
        <f t="array" ref="G344">SUMPRODUCT('Distance Matrix_ex'!$B91:$Z91,TRANSPOSE('Entry capacity'!G$12:G$36))/(SUM('Entry capacity'!$G$12:$G$36)-IFERROR(VLOOKUP($A344,'Entry capacity'!$A$12:$G$36,7,FALSE),0))</f>
        <v>758.99765005068707</v>
      </c>
    </row>
    <row r="345" spans="1:7" s="5" customFormat="1" ht="15" customHeight="1" x14ac:dyDescent="0.45">
      <c r="A345" s="42" t="str">
        <f t="shared" ref="A345:B364" si="4">A92</f>
        <v>45-16</v>
      </c>
      <c r="B345" s="4" t="str">
        <f t="shared" si="4"/>
        <v>Salida Nacional / National exit</v>
      </c>
      <c r="C345" s="47">
        <f t="array" ref="C345">SUMPRODUCT('Distance Matrix_ex'!$B92:$Z92,TRANSPOSE('Entry capacity'!C$12:C$36))/(SUM('Entry capacity'!$C$12:$C$36)-IFERROR(VLOOKUP($A345,'Entry capacity'!$A$12:$G$36,3,FALSE),0))</f>
        <v>699.15245538314309</v>
      </c>
      <c r="D345" s="47">
        <f t="array" ref="D345">SUMPRODUCT('Distance Matrix_ex'!$B92:$Z92,TRANSPOSE('Entry capacity'!D$12:D$36))/(SUM('Entry capacity'!$D$12:$D$36)-IFERROR(VLOOKUP($A345,'Entry capacity'!$A$12:$G$36,4,FALSE),0))</f>
        <v>721.17156911582219</v>
      </c>
      <c r="E345" s="47">
        <f t="array" ref="E345">SUMPRODUCT('Distance Matrix_ex'!$B92:$Z92,TRANSPOSE('Entry capacity'!E$12:E$36))/(SUM('Entry capacity'!$E$12:$E$36)-IFERROR(VLOOKUP($A345,'Entry capacity'!$A$12:$G$36,5,FALSE),0))</f>
        <v>729.57816955700878</v>
      </c>
      <c r="F345" s="47">
        <f t="array" ref="F345">SUMPRODUCT('Distance Matrix_ex'!$B92:$Z92,TRANSPOSE('Entry capacity'!F$12:F$36))/(SUM('Entry capacity'!$F$12:$F$36)-IFERROR(VLOOKUP($A345,'Entry capacity'!$A$12:$G$36,6,FALSE),0))</f>
        <v>737.78582798693139</v>
      </c>
      <c r="G345" s="52">
        <f t="array" ref="G345">SUMPRODUCT('Distance Matrix_ex'!$B92:$Z92,TRANSPOSE('Entry capacity'!G$12:G$36))/(SUM('Entry capacity'!$G$12:$G$36)-IFERROR(VLOOKUP($A345,'Entry capacity'!$A$12:$G$36,7,FALSE),0))</f>
        <v>737.99114335208662</v>
      </c>
    </row>
    <row r="346" spans="1:7" s="5" customFormat="1" ht="15" customHeight="1" x14ac:dyDescent="0.45">
      <c r="A346" s="42" t="str">
        <f t="shared" si="4"/>
        <v>5D.03.04</v>
      </c>
      <c r="B346" s="4" t="str">
        <f t="shared" si="4"/>
        <v>Salida Nacional / National exit</v>
      </c>
      <c r="C346" s="47">
        <f t="array" ref="C346">SUMPRODUCT('Distance Matrix_ex'!$B93:$Z93,TRANSPOSE('Entry capacity'!C$12:C$36))/(SUM('Entry capacity'!$C$12:$C$36)-IFERROR(VLOOKUP($A346,'Entry capacity'!$A$12:$G$36,3,FALSE),0))</f>
        <v>801.55373936271383</v>
      </c>
      <c r="D346" s="47">
        <f t="array" ref="D346">SUMPRODUCT('Distance Matrix_ex'!$B93:$Z93,TRANSPOSE('Entry capacity'!D$12:D$36))/(SUM('Entry capacity'!$D$12:$D$36)-IFERROR(VLOOKUP($A346,'Entry capacity'!$A$12:$G$36,4,FALSE),0))</f>
        <v>781.56029155384408</v>
      </c>
      <c r="E346" s="47">
        <f t="array" ref="E346">SUMPRODUCT('Distance Matrix_ex'!$B93:$Z93,TRANSPOSE('Entry capacity'!E$12:E$36))/(SUM('Entry capacity'!$E$12:$E$36)-IFERROR(VLOOKUP($A346,'Entry capacity'!$A$12:$G$36,5,FALSE),0))</f>
        <v>770.11503769587193</v>
      </c>
      <c r="F346" s="47">
        <f t="array" ref="F346">SUMPRODUCT('Distance Matrix_ex'!$B93:$Z93,TRANSPOSE('Entry capacity'!F$12:F$36))/(SUM('Entry capacity'!$F$12:$F$36)-IFERROR(VLOOKUP($A346,'Entry capacity'!$A$12:$G$36,6,FALSE),0))</f>
        <v>758.33845568714094</v>
      </c>
      <c r="G346" s="52">
        <f t="array" ref="G346">SUMPRODUCT('Distance Matrix_ex'!$B93:$Z93,TRANSPOSE('Entry capacity'!G$12:G$36))/(SUM('Entry capacity'!$G$12:$G$36)-IFERROR(VLOOKUP($A346,'Entry capacity'!$A$12:$G$36,7,FALSE),0))</f>
        <v>761.17594049221577</v>
      </c>
    </row>
    <row r="347" spans="1:7" s="5" customFormat="1" ht="15" customHeight="1" x14ac:dyDescent="0.45">
      <c r="A347" s="42" t="str">
        <f t="shared" si="4"/>
        <v>6</v>
      </c>
      <c r="B347" s="4" t="str">
        <f t="shared" si="4"/>
        <v>Salida Nacional / National exit</v>
      </c>
      <c r="C347" s="47">
        <f t="array" ref="C347">SUMPRODUCT('Distance Matrix_ex'!$B94:$Z94,TRANSPOSE('Entry capacity'!C$12:C$36))/(SUM('Entry capacity'!$C$12:$C$36)-IFERROR(VLOOKUP($A347,'Entry capacity'!$A$12:$G$36,3,FALSE),0))</f>
        <v>751.22003408810167</v>
      </c>
      <c r="D347" s="47">
        <f t="array" ref="D347">SUMPRODUCT('Distance Matrix_ex'!$B94:$Z94,TRANSPOSE('Entry capacity'!D$12:D$36))/(SUM('Entry capacity'!$D$12:$D$36)-IFERROR(VLOOKUP($A347,'Entry capacity'!$A$12:$G$36,4,FALSE),0))</f>
        <v>733.13659856370043</v>
      </c>
      <c r="E347" s="47">
        <f t="array" ref="E347">SUMPRODUCT('Distance Matrix_ex'!$B94:$Z94,TRANSPOSE('Entry capacity'!E$12:E$36))/(SUM('Entry capacity'!$E$12:$E$36)-IFERROR(VLOOKUP($A347,'Entry capacity'!$A$12:$G$36,5,FALSE),0))</f>
        <v>722.60083918985356</v>
      </c>
      <c r="F347" s="47">
        <f t="array" ref="F347">SUMPRODUCT('Distance Matrix_ex'!$B94:$Z94,TRANSPOSE('Entry capacity'!F$12:F$36))/(SUM('Entry capacity'!$F$12:$F$36)-IFERROR(VLOOKUP($A347,'Entry capacity'!$A$12:$G$36,6,FALSE),0))</f>
        <v>711.76732619166762</v>
      </c>
      <c r="G347" s="52">
        <f t="array" ref="G347">SUMPRODUCT('Distance Matrix_ex'!$B94:$Z94,TRANSPOSE('Entry capacity'!G$12:G$36))/(SUM('Entry capacity'!$G$12:$G$36)-IFERROR(VLOOKUP($A347,'Entry capacity'!$A$12:$G$36,7,FALSE),0))</f>
        <v>714.36857697902701</v>
      </c>
    </row>
    <row r="348" spans="1:7" s="5" customFormat="1" ht="15" customHeight="1" x14ac:dyDescent="0.45">
      <c r="A348" s="42" t="str">
        <f t="shared" si="4"/>
        <v>7A</v>
      </c>
      <c r="B348" s="4" t="str">
        <f t="shared" si="4"/>
        <v>Salida Nacional / National exit</v>
      </c>
      <c r="C348" s="47">
        <f t="array" ref="C348">SUMPRODUCT('Distance Matrix_ex'!$B95:$Z95,TRANSPOSE('Entry capacity'!C$12:C$36))/(SUM('Entry capacity'!$C$12:$C$36)-IFERROR(VLOOKUP($A348,'Entry capacity'!$A$12:$G$36,3,FALSE),0))</f>
        <v>743.67552945540069</v>
      </c>
      <c r="D348" s="47">
        <f t="array" ref="D348">SUMPRODUCT('Distance Matrix_ex'!$B95:$Z95,TRANSPOSE('Entry capacity'!D$12:D$36))/(SUM('Entry capacity'!$D$12:$D$36)-IFERROR(VLOOKUP($A348,'Entry capacity'!$A$12:$G$36,4,FALSE),0))</f>
        <v>725.98107549908843</v>
      </c>
      <c r="E348" s="47">
        <f t="array" ref="E348">SUMPRODUCT('Distance Matrix_ex'!$B95:$Z95,TRANSPOSE('Entry capacity'!E$12:E$36))/(SUM('Entry capacity'!$E$12:$E$36)-IFERROR(VLOOKUP($A348,'Entry capacity'!$A$12:$G$36,5,FALSE),0))</f>
        <v>715.63053827982151</v>
      </c>
      <c r="F348" s="47">
        <f t="array" ref="F348">SUMPRODUCT('Distance Matrix_ex'!$B95:$Z95,TRANSPOSE('Entry capacity'!F$12:F$36))/(SUM('Entry capacity'!$F$12:$F$36)-IFERROR(VLOOKUP($A348,'Entry capacity'!$A$12:$G$36,6,FALSE),0))</f>
        <v>704.98908502152369</v>
      </c>
      <c r="G348" s="52">
        <f t="array" ref="G348">SUMPRODUCT('Distance Matrix_ex'!$B95:$Z95,TRANSPOSE('Entry capacity'!G$12:G$36))/(SUM('Entry capacity'!$G$12:$G$36)-IFERROR(VLOOKUP($A348,'Entry capacity'!$A$12:$G$36,7,FALSE),0))</f>
        <v>707.54222581535373</v>
      </c>
    </row>
    <row r="349" spans="1:7" s="5" customFormat="1" ht="15" customHeight="1" x14ac:dyDescent="0.45">
      <c r="A349" s="42" t="str">
        <f t="shared" si="4"/>
        <v>7B</v>
      </c>
      <c r="B349" s="4" t="str">
        <f t="shared" si="4"/>
        <v>Salida Nacional / National exit</v>
      </c>
      <c r="C349" s="47">
        <f t="array" ref="C349">SUMPRODUCT('Distance Matrix_ex'!$B96:$Z96,TRANSPOSE('Entry capacity'!C$12:C$36))/(SUM('Entry capacity'!$C$12:$C$36)-IFERROR(VLOOKUP($A349,'Entry capacity'!$A$12:$G$36,3,FALSE),0))</f>
        <v>739.46494915025244</v>
      </c>
      <c r="D349" s="47">
        <f t="array" ref="D349">SUMPRODUCT('Distance Matrix_ex'!$B96:$Z96,TRANSPOSE('Entry capacity'!D$12:D$36))/(SUM('Entry capacity'!$D$12:$D$36)-IFERROR(VLOOKUP($A349,'Entry capacity'!$A$12:$G$36,4,FALSE),0))</f>
        <v>721.98758540852646</v>
      </c>
      <c r="E349" s="47">
        <f t="array" ref="E349">SUMPRODUCT('Distance Matrix_ex'!$B96:$Z96,TRANSPOSE('Entry capacity'!E$12:E$36))/(SUM('Entry capacity'!$E$12:$E$36)-IFERROR(VLOOKUP($A349,'Entry capacity'!$A$12:$G$36,5,FALSE),0))</f>
        <v>711.74042048394563</v>
      </c>
      <c r="F349" s="47">
        <f t="array" ref="F349">SUMPRODUCT('Distance Matrix_ex'!$B96:$Z96,TRANSPOSE('Entry capacity'!F$12:F$36))/(SUM('Entry capacity'!$F$12:$F$36)-IFERROR(VLOOKUP($A349,'Entry capacity'!$A$12:$G$36,6,FALSE),0))</f>
        <v>701.20615556968812</v>
      </c>
      <c r="G349" s="52">
        <f t="array" ref="G349">SUMPRODUCT('Distance Matrix_ex'!$B96:$Z96,TRANSPOSE('Entry capacity'!G$12:G$36))/(SUM('Entry capacity'!$G$12:$G$36)-IFERROR(VLOOKUP($A349,'Entry capacity'!$A$12:$G$36,7,FALSE),0))</f>
        <v>703.73244622542484</v>
      </c>
    </row>
    <row r="350" spans="1:7" s="5" customFormat="1" ht="15" customHeight="1" x14ac:dyDescent="0.45">
      <c r="A350" s="42" t="str">
        <f t="shared" si="4"/>
        <v>9E.C.</v>
      </c>
      <c r="B350" s="4" t="str">
        <f t="shared" si="4"/>
        <v>Salida Nacional / National exit</v>
      </c>
      <c r="C350" s="47">
        <f t="array" ref="C350">SUMPRODUCT('Distance Matrix_ex'!$B97:$Z97,TRANSPOSE('Entry capacity'!C$12:C$36))/(SUM('Entry capacity'!$C$12:$C$36)-IFERROR(VLOOKUP($A350,'Entry capacity'!$A$12:$G$36,3,FALSE),0))</f>
        <v>731.42290524321231</v>
      </c>
      <c r="D350" s="47">
        <f t="array" ref="D350">SUMPRODUCT('Distance Matrix_ex'!$B97:$Z97,TRANSPOSE('Entry capacity'!D$12:D$36))/(SUM('Entry capacity'!$D$12:$D$36)-IFERROR(VLOOKUP($A350,'Entry capacity'!$A$12:$G$36,4,FALSE),0))</f>
        <v>714.36017533126028</v>
      </c>
      <c r="E350" s="47">
        <f t="array" ref="E350">SUMPRODUCT('Distance Matrix_ex'!$B97:$Z97,TRANSPOSE('Entry capacity'!E$12:E$36))/(SUM('Entry capacity'!$E$12:$E$36)-IFERROR(VLOOKUP($A350,'Entry capacity'!$A$12:$G$36,5,FALSE),0))</f>
        <v>704.31044745154941</v>
      </c>
      <c r="F350" s="47">
        <f t="array" ref="F350">SUMPRODUCT('Distance Matrix_ex'!$B97:$Z97,TRANSPOSE('Entry capacity'!F$12:F$36))/(SUM('Entry capacity'!$F$12:$F$36)-IFERROR(VLOOKUP($A350,'Entry capacity'!$A$12:$G$36,6,FALSE),0))</f>
        <v>693.98090808736458</v>
      </c>
      <c r="G350" s="52">
        <f t="array" ref="G350">SUMPRODUCT('Distance Matrix_ex'!$B97:$Z97,TRANSPOSE('Entry capacity'!G$12:G$36))/(SUM('Entry capacity'!$G$12:$G$36)-IFERROR(VLOOKUP($A350,'Entry capacity'!$A$12:$G$36,7,FALSE),0))</f>
        <v>696.45591602817592</v>
      </c>
    </row>
    <row r="351" spans="1:7" s="5" customFormat="1" ht="15" customHeight="1" x14ac:dyDescent="0.45">
      <c r="A351" s="42" t="str">
        <f t="shared" si="4"/>
        <v>A10</v>
      </c>
      <c r="B351" s="4" t="str">
        <f t="shared" si="4"/>
        <v>Salida Nacional / National exit</v>
      </c>
      <c r="C351" s="47">
        <f t="array" ref="C351">SUMPRODUCT('Distance Matrix_ex'!$B98:$Z98,TRANSPOSE('Entry capacity'!C$12:C$36))/(SUM('Entry capacity'!$C$12:$C$36)-IFERROR(VLOOKUP($A351,'Entry capacity'!$A$12:$G$36,3,FALSE),0))</f>
        <v>664.22061139832363</v>
      </c>
      <c r="D351" s="47">
        <f t="array" ref="D351">SUMPRODUCT('Distance Matrix_ex'!$B98:$Z98,TRANSPOSE('Entry capacity'!D$12:D$36))/(SUM('Entry capacity'!$D$12:$D$36)-IFERROR(VLOOKUP($A351,'Entry capacity'!$A$12:$G$36,4,FALSE),0))</f>
        <v>663.16427815961731</v>
      </c>
      <c r="E351" s="47">
        <f t="array" ref="E351">SUMPRODUCT('Distance Matrix_ex'!$B98:$Z98,TRANSPOSE('Entry capacity'!E$12:E$36))/(SUM('Entry capacity'!$E$12:$E$36)-IFERROR(VLOOKUP($A351,'Entry capacity'!$A$12:$G$36,5,FALSE),0))</f>
        <v>660.87080967850352</v>
      </c>
      <c r="F351" s="47">
        <f t="array" ref="F351">SUMPRODUCT('Distance Matrix_ex'!$B98:$Z98,TRANSPOSE('Entry capacity'!F$12:F$36))/(SUM('Entry capacity'!$F$12:$F$36)-IFERROR(VLOOKUP($A351,'Entry capacity'!$A$12:$G$36,6,FALSE),0))</f>
        <v>658.44125014072119</v>
      </c>
      <c r="G351" s="52">
        <f t="array" ref="G351">SUMPRODUCT('Distance Matrix_ex'!$B98:$Z98,TRANSPOSE('Entry capacity'!G$12:G$36))/(SUM('Entry capacity'!$G$12:$G$36)-IFERROR(VLOOKUP($A351,'Entry capacity'!$A$12:$G$36,7,FALSE),0))</f>
        <v>659.64540055148461</v>
      </c>
    </row>
    <row r="352" spans="1:7" s="5" customFormat="1" ht="15" customHeight="1" x14ac:dyDescent="0.45">
      <c r="A352" s="42" t="str">
        <f t="shared" si="4"/>
        <v>A3</v>
      </c>
      <c r="B352" s="4" t="str">
        <f t="shared" si="4"/>
        <v>Salida Nacional / National exit</v>
      </c>
      <c r="C352" s="47">
        <f t="array" ref="C352">SUMPRODUCT('Distance Matrix_ex'!$B99:$Z99,TRANSPOSE('Entry capacity'!C$12:C$36))/(SUM('Entry capacity'!$C$12:$C$36)-IFERROR(VLOOKUP($A352,'Entry capacity'!$A$12:$G$36,3,FALSE),0))</f>
        <v>737.32650526981354</v>
      </c>
      <c r="D352" s="47">
        <f t="array" ref="D352">SUMPRODUCT('Distance Matrix_ex'!$B99:$Z99,TRANSPOSE('Entry capacity'!D$12:D$36))/(SUM('Entry capacity'!$D$12:$D$36)-IFERROR(VLOOKUP($A352,'Entry capacity'!$A$12:$G$36,4,FALSE),0))</f>
        <v>735.99891673135096</v>
      </c>
      <c r="E352" s="47">
        <f t="array" ref="E352">SUMPRODUCT('Distance Matrix_ex'!$B99:$Z99,TRANSPOSE('Entry capacity'!E$12:E$36))/(SUM('Entry capacity'!$E$12:$E$36)-IFERROR(VLOOKUP($A352,'Entry capacity'!$A$12:$G$36,5,FALSE),0))</f>
        <v>733.64295074709298</v>
      </c>
      <c r="F352" s="47">
        <f t="array" ref="F352">SUMPRODUCT('Distance Matrix_ex'!$B99:$Z99,TRANSPOSE('Entry capacity'!F$12:F$36))/(SUM('Entry capacity'!$F$12:$F$36)-IFERROR(VLOOKUP($A352,'Entry capacity'!$A$12:$G$36,6,FALSE),0))</f>
        <v>731.17335291334768</v>
      </c>
      <c r="G352" s="52">
        <f t="array" ref="G352">SUMPRODUCT('Distance Matrix_ex'!$B99:$Z99,TRANSPOSE('Entry capacity'!G$12:G$36))/(SUM('Entry capacity'!$G$12:$G$36)-IFERROR(VLOOKUP($A352,'Entry capacity'!$A$12:$G$36,7,FALSE),0))</f>
        <v>732.33460149401219</v>
      </c>
    </row>
    <row r="353" spans="1:7" s="5" customFormat="1" ht="15" customHeight="1" x14ac:dyDescent="0.45">
      <c r="A353" s="42" t="str">
        <f t="shared" si="4"/>
        <v>A36L</v>
      </c>
      <c r="B353" s="4" t="str">
        <f t="shared" si="4"/>
        <v>Salida Nacional / National exit</v>
      </c>
      <c r="C353" s="47">
        <f t="array" ref="C353">SUMPRODUCT('Distance Matrix_ex'!$B100:$Z100,TRANSPOSE('Entry capacity'!C$12:C$36))/(SUM('Entry capacity'!$C$12:$C$36)-IFERROR(VLOOKUP($A353,'Entry capacity'!$A$12:$G$36,3,FALSE),0))</f>
        <v>801.55273936271385</v>
      </c>
      <c r="D353" s="47">
        <f t="array" ref="D353">SUMPRODUCT('Distance Matrix_ex'!$B100:$Z100,TRANSPOSE('Entry capacity'!D$12:D$36))/(SUM('Entry capacity'!$D$12:$D$36)-IFERROR(VLOOKUP($A353,'Entry capacity'!$A$12:$G$36,4,FALSE),0))</f>
        <v>781.55929155384422</v>
      </c>
      <c r="E353" s="47">
        <f t="array" ref="E353">SUMPRODUCT('Distance Matrix_ex'!$B100:$Z100,TRANSPOSE('Entry capacity'!E$12:E$36))/(SUM('Entry capacity'!$E$12:$E$36)-IFERROR(VLOOKUP($A353,'Entry capacity'!$A$12:$G$36,5,FALSE),0))</f>
        <v>770.11403769587196</v>
      </c>
      <c r="F353" s="47">
        <f t="array" ref="F353">SUMPRODUCT('Distance Matrix_ex'!$B100:$Z100,TRANSPOSE('Entry capacity'!F$12:F$36))/(SUM('Entry capacity'!$F$12:$F$36)-IFERROR(VLOOKUP($A353,'Entry capacity'!$A$12:$G$36,6,FALSE),0))</f>
        <v>758.3374556871413</v>
      </c>
      <c r="G353" s="52">
        <f t="array" ref="G353">SUMPRODUCT('Distance Matrix_ex'!$B100:$Z100,TRANSPOSE('Entry capacity'!G$12:G$36))/(SUM('Entry capacity'!$G$12:$G$36)-IFERROR(VLOOKUP($A353,'Entry capacity'!$A$12:$G$36,7,FALSE),0))</f>
        <v>761.17494049221568</v>
      </c>
    </row>
    <row r="354" spans="1:7" s="5" customFormat="1" ht="15" customHeight="1" x14ac:dyDescent="0.45">
      <c r="A354" s="42" t="str">
        <f t="shared" si="4"/>
        <v>A5A</v>
      </c>
      <c r="B354" s="4" t="str">
        <f t="shared" si="4"/>
        <v>Salida Nacional / National exit</v>
      </c>
      <c r="C354" s="47">
        <f t="array" ref="C354">SUMPRODUCT('Distance Matrix_ex'!$B101:$Z101,TRANSPOSE('Entry capacity'!C$12:C$36))/(SUM('Entry capacity'!$C$12:$C$36)-IFERROR(VLOOKUP($A354,'Entry capacity'!$A$12:$G$36,3,FALSE),0))</f>
        <v>719.53338701417067</v>
      </c>
      <c r="D354" s="47">
        <f t="array" ref="D354">SUMPRODUCT('Distance Matrix_ex'!$B101:$Z101,TRANSPOSE('Entry capacity'!D$12:D$36))/(SUM('Entry capacity'!$D$12:$D$36)-IFERROR(VLOOKUP($A354,'Entry capacity'!$A$12:$G$36,4,FALSE),0))</f>
        <v>718.27181883836909</v>
      </c>
      <c r="E354" s="47">
        <f t="array" ref="E354">SUMPRODUCT('Distance Matrix_ex'!$B101:$Z101,TRANSPOSE('Entry capacity'!E$12:E$36))/(SUM('Entry capacity'!$E$12:$E$36)-IFERROR(VLOOKUP($A354,'Entry capacity'!$A$12:$G$36,5,FALSE),0))</f>
        <v>715.93106401432294</v>
      </c>
      <c r="F354" s="47">
        <f t="array" ref="F354">SUMPRODUCT('Distance Matrix_ex'!$B101:$Z101,TRANSPOSE('Entry capacity'!F$12:F$36))/(SUM('Entry capacity'!$F$12:$F$36)-IFERROR(VLOOKUP($A354,'Entry capacity'!$A$12:$G$36,6,FALSE),0))</f>
        <v>713.47121103283382</v>
      </c>
      <c r="G354" s="52">
        <f t="array" ref="G354">SUMPRODUCT('Distance Matrix_ex'!$B101:$Z101,TRANSPOSE('Entry capacity'!G$12:G$36))/(SUM('Entry capacity'!$G$12:$G$36)-IFERROR(VLOOKUP($A354,'Entry capacity'!$A$12:$G$36,7,FALSE),0))</f>
        <v>714.64290141642175</v>
      </c>
    </row>
    <row r="355" spans="1:7" s="5" customFormat="1" ht="15" customHeight="1" x14ac:dyDescent="0.45">
      <c r="A355" s="42" t="str">
        <f t="shared" si="4"/>
        <v>A6</v>
      </c>
      <c r="B355" s="4" t="str">
        <f t="shared" si="4"/>
        <v>Salida Nacional / National exit</v>
      </c>
      <c r="C355" s="47">
        <f t="array" ref="C355">SUMPRODUCT('Distance Matrix_ex'!$B102:$Z102,TRANSPOSE('Entry capacity'!C$12:C$36))/(SUM('Entry capacity'!$C$12:$C$36)-IFERROR(VLOOKUP($A355,'Entry capacity'!$A$12:$G$36,3,FALSE),0))</f>
        <v>705.83588885490565</v>
      </c>
      <c r="D355" s="47">
        <f t="array" ref="D355">SUMPRODUCT('Distance Matrix_ex'!$B102:$Z102,TRANSPOSE('Entry capacity'!D$12:D$36))/(SUM('Entry capacity'!$D$12:$D$36)-IFERROR(VLOOKUP($A355,'Entry capacity'!$A$12:$G$36,4,FALSE),0))</f>
        <v>704.62514447418187</v>
      </c>
      <c r="E355" s="47">
        <f t="array" ref="E355">SUMPRODUCT('Distance Matrix_ex'!$B102:$Z102,TRANSPOSE('Entry capacity'!E$12:E$36))/(SUM('Entry capacity'!$E$12:$E$36)-IFERROR(VLOOKUP($A355,'Entry capacity'!$A$12:$G$36,5,FALSE),0))</f>
        <v>702.29609950537372</v>
      </c>
      <c r="F355" s="47">
        <f t="array" ref="F355">SUMPRODUCT('Distance Matrix_ex'!$B102:$Z102,TRANSPOSE('Entry capacity'!F$12:F$36))/(SUM('Entry capacity'!$F$12:$F$36)-IFERROR(VLOOKUP($A355,'Entry capacity'!$A$12:$G$36,6,FALSE),0))</f>
        <v>699.84374830597358</v>
      </c>
      <c r="G355" s="52">
        <f t="array" ref="G355">SUMPRODUCT('Distance Matrix_ex'!$B102:$Z102,TRANSPOSE('Entry capacity'!G$12:G$36))/(SUM('Entry capacity'!$G$12:$G$36)-IFERROR(VLOOKUP($A355,'Entry capacity'!$A$12:$G$36,7,FALSE),0))</f>
        <v>701.0234769982078</v>
      </c>
    </row>
    <row r="356" spans="1:7" s="5" customFormat="1" ht="15" customHeight="1" x14ac:dyDescent="0.45">
      <c r="A356" s="42" t="str">
        <f t="shared" si="4"/>
        <v>A7</v>
      </c>
      <c r="B356" s="4" t="str">
        <f t="shared" si="4"/>
        <v>Salida Nacional / National exit</v>
      </c>
      <c r="C356" s="47">
        <f t="array" ref="C356">SUMPRODUCT('Distance Matrix_ex'!$B103:$Z103,TRANSPOSE('Entry capacity'!C$12:C$36))/(SUM('Entry capacity'!$C$12:$C$36)-IFERROR(VLOOKUP($A356,'Entry capacity'!$A$12:$G$36,3,FALSE),0))</f>
        <v>691.39753809441788</v>
      </c>
      <c r="D356" s="47">
        <f t="array" ref="D356">SUMPRODUCT('Distance Matrix_ex'!$B103:$Z103,TRANSPOSE('Entry capacity'!D$12:D$36))/(SUM('Entry capacity'!$D$12:$D$36)-IFERROR(VLOOKUP($A356,'Entry capacity'!$A$12:$G$36,4,FALSE),0))</f>
        <v>690.24036640060228</v>
      </c>
      <c r="E356" s="47">
        <f t="array" ref="E356">SUMPRODUCT('Distance Matrix_ex'!$B103:$Z103,TRANSPOSE('Entry capacity'!E$12:E$36))/(SUM('Entry capacity'!$E$12:$E$36)-IFERROR(VLOOKUP($A356,'Entry capacity'!$A$12:$G$36,5,FALSE),0))</f>
        <v>687.92366463456858</v>
      </c>
      <c r="F356" s="47">
        <f t="array" ref="F356">SUMPRODUCT('Distance Matrix_ex'!$B103:$Z103,TRANSPOSE('Entry capacity'!F$12:F$36))/(SUM('Entry capacity'!$F$12:$F$36)-IFERROR(VLOOKUP($A356,'Entry capacity'!$A$12:$G$36,6,FALSE),0))</f>
        <v>685.47922096396462</v>
      </c>
      <c r="G356" s="52">
        <f t="array" ref="G356">SUMPRODUCT('Distance Matrix_ex'!$B103:$Z103,TRANSPOSE('Entry capacity'!G$12:G$36))/(SUM('Entry capacity'!$G$12:$G$36)-IFERROR(VLOOKUP($A356,'Entry capacity'!$A$12:$G$36,7,FALSE),0))</f>
        <v>686.66742273050841</v>
      </c>
    </row>
    <row r="357" spans="1:7" s="5" customFormat="1" ht="15" customHeight="1" x14ac:dyDescent="0.45">
      <c r="A357" s="42" t="str">
        <f t="shared" si="4"/>
        <v>A8</v>
      </c>
      <c r="B357" s="4" t="str">
        <f t="shared" si="4"/>
        <v>Salida Nacional / National exit</v>
      </c>
      <c r="C357" s="47">
        <f t="array" ref="C357">SUMPRODUCT('Distance Matrix_ex'!$B104:$Z104,TRANSPOSE('Entry capacity'!C$12:C$36))/(SUM('Entry capacity'!$C$12:$C$36)-IFERROR(VLOOKUP($A357,'Entry capacity'!$A$12:$G$36,3,FALSE),0))</f>
        <v>686.67691488373725</v>
      </c>
      <c r="D357" s="47">
        <f t="array" ref="D357">SUMPRODUCT('Distance Matrix_ex'!$B104:$Z104,TRANSPOSE('Entry capacity'!D$12:D$36))/(SUM('Entry capacity'!$D$12:$D$36)-IFERROR(VLOOKUP($A357,'Entry capacity'!$A$12:$G$36,4,FALSE),0))</f>
        <v>685.53725879634192</v>
      </c>
      <c r="E357" s="47">
        <f t="array" ref="E357">SUMPRODUCT('Distance Matrix_ex'!$B104:$Z104,TRANSPOSE('Entry capacity'!E$12:E$36))/(SUM('Entry capacity'!$E$12:$E$36)-IFERROR(VLOOKUP($A357,'Entry capacity'!$A$12:$G$36,5,FALSE),0))</f>
        <v>683.22459264424185</v>
      </c>
      <c r="F357" s="47">
        <f t="array" ref="F357">SUMPRODUCT('Distance Matrix_ex'!$B104:$Z104,TRANSPOSE('Entry capacity'!F$12:F$36))/(SUM('Entry capacity'!$F$12:$F$36)-IFERROR(VLOOKUP($A357,'Entry capacity'!$A$12:$G$36,6,FALSE),0))</f>
        <v>680.78273434260393</v>
      </c>
      <c r="G357" s="52">
        <f t="array" ref="G357">SUMPRODUCT('Distance Matrix_ex'!$B104:$Z104,TRANSPOSE('Entry capacity'!G$12:G$36))/(SUM('Entry capacity'!$G$12:$G$36)-IFERROR(VLOOKUP($A357,'Entry capacity'!$A$12:$G$36,7,FALSE),0))</f>
        <v>681.9737063833926</v>
      </c>
    </row>
    <row r="358" spans="1:7" s="5" customFormat="1" ht="15" customHeight="1" x14ac:dyDescent="0.45">
      <c r="A358" s="42" t="str">
        <f t="shared" si="4"/>
        <v>A9</v>
      </c>
      <c r="B358" s="4" t="str">
        <f t="shared" si="4"/>
        <v>Salida Nacional / National exit</v>
      </c>
      <c r="C358" s="47">
        <f t="array" ref="C358">SUMPRODUCT('Distance Matrix_ex'!$B105:$Z105,TRANSPOSE('Entry capacity'!C$12:C$36))/(SUM('Entry capacity'!$C$12:$C$36)-IFERROR(VLOOKUP($A358,'Entry capacity'!$A$12:$G$36,3,FALSE),0))</f>
        <v>678.96464904026163</v>
      </c>
      <c r="D358" s="47">
        <f t="array" ref="D358">SUMPRODUCT('Distance Matrix_ex'!$B105:$Z105,TRANSPOSE('Entry capacity'!D$12:D$36))/(SUM('Entry capacity'!$D$12:$D$36)-IFERROR(VLOOKUP($A358,'Entry capacity'!$A$12:$G$36,4,FALSE),0))</f>
        <v>677.85360888069874</v>
      </c>
      <c r="E358" s="47">
        <f t="array" ref="E358">SUMPRODUCT('Distance Matrix_ex'!$B105:$Z105,TRANSPOSE('Entry capacity'!E$12:E$36))/(SUM('Entry capacity'!$E$12:$E$36)-IFERROR(VLOOKUP($A358,'Entry capacity'!$A$12:$G$36,5,FALSE),0))</f>
        <v>675.54753586812944</v>
      </c>
      <c r="F358" s="47">
        <f t="array" ref="F358">SUMPRODUCT('Distance Matrix_ex'!$B105:$Z105,TRANSPOSE('Entry capacity'!F$12:F$36))/(SUM('Entry capacity'!$F$12:$F$36)-IFERROR(VLOOKUP($A358,'Entry capacity'!$A$12:$G$36,6,FALSE),0))</f>
        <v>673.10990138438115</v>
      </c>
      <c r="G358" s="52">
        <f t="array" ref="G358">SUMPRODUCT('Distance Matrix_ex'!$B105:$Z105,TRANSPOSE('Entry capacity'!G$12:G$36))/(SUM('Entry capacity'!$G$12:$G$36)-IFERROR(VLOOKUP($A358,'Entry capacity'!$A$12:$G$36,7,FALSE),0))</f>
        <v>674.30539933000978</v>
      </c>
    </row>
    <row r="359" spans="1:7" s="5" customFormat="1" ht="15" customHeight="1" x14ac:dyDescent="0.45">
      <c r="A359" s="42" t="str">
        <f t="shared" si="4"/>
        <v>A9A</v>
      </c>
      <c r="B359" s="4" t="str">
        <f t="shared" si="4"/>
        <v>Salida Nacional / National exit</v>
      </c>
      <c r="C359" s="47">
        <f t="array" ref="C359">SUMPRODUCT('Distance Matrix_ex'!$B106:$Z106,TRANSPOSE('Entry capacity'!C$12:C$36))/(SUM('Entry capacity'!$C$12:$C$36)-IFERROR(VLOOKUP($A359,'Entry capacity'!$A$12:$G$36,3,FALSE),0))</f>
        <v>677.30478874448727</v>
      </c>
      <c r="D359" s="47">
        <f t="array" ref="D359">SUMPRODUCT('Distance Matrix_ex'!$B106:$Z106,TRANSPOSE('Entry capacity'!D$12:D$36))/(SUM('Entry capacity'!$D$12:$D$36)-IFERROR(VLOOKUP($A359,'Entry capacity'!$A$12:$G$36,4,FALSE),0))</f>
        <v>676.19990740302035</v>
      </c>
      <c r="E359" s="47">
        <f t="array" ref="E359">SUMPRODUCT('Distance Matrix_ex'!$B106:$Z106,TRANSPOSE('Entry capacity'!E$12:E$36))/(SUM('Entry capacity'!$E$12:$E$36)-IFERROR(VLOOKUP($A359,'Entry capacity'!$A$12:$G$36,5,FALSE),0))</f>
        <v>673.89525338854469</v>
      </c>
      <c r="F359" s="47">
        <f t="array" ref="F359">SUMPRODUCT('Distance Matrix_ex'!$B106:$Z106,TRANSPOSE('Entry capacity'!F$12:F$36))/(SUM('Entry capacity'!$F$12:$F$36)-IFERROR(VLOOKUP($A359,'Entry capacity'!$A$12:$G$36,6,FALSE),0))</f>
        <v>671.4585279693639</v>
      </c>
      <c r="G359" s="52">
        <f t="array" ref="G359">SUMPRODUCT('Distance Matrix_ex'!$B106:$Z106,TRANSPOSE('Entry capacity'!G$12:G$36))/(SUM('Entry capacity'!$G$12:$G$36)-IFERROR(VLOOKUP($A359,'Entry capacity'!$A$12:$G$36,7,FALSE),0))</f>
        <v>672.65499999574865</v>
      </c>
    </row>
    <row r="360" spans="1:7" s="5" customFormat="1" ht="15" customHeight="1" x14ac:dyDescent="0.45">
      <c r="A360" s="42" t="str">
        <f t="shared" si="4"/>
        <v>A9B</v>
      </c>
      <c r="B360" s="4" t="str">
        <f t="shared" si="4"/>
        <v>Salida Nacional / National exit</v>
      </c>
      <c r="C360" s="47">
        <f t="array" ref="C360">SUMPRODUCT('Distance Matrix_ex'!$B107:$Z107,TRANSPOSE('Entry capacity'!C$12:C$36))/(SUM('Entry capacity'!$C$12:$C$36)-IFERROR(VLOOKUP($A360,'Entry capacity'!$A$12:$G$36,3,FALSE),0))</f>
        <v>670.5777303023749</v>
      </c>
      <c r="D360" s="47">
        <f t="array" ref="D360">SUMPRODUCT('Distance Matrix_ex'!$B107:$Z107,TRANSPOSE('Entry capacity'!D$12:D$36))/(SUM('Entry capacity'!$D$12:$D$36)-IFERROR(VLOOKUP($A360,'Entry capacity'!$A$12:$G$36,4,FALSE),0))</f>
        <v>669.49780933219336</v>
      </c>
      <c r="E360" s="47">
        <f t="array" ref="E360">SUMPRODUCT('Distance Matrix_ex'!$B107:$Z107,TRANSPOSE('Entry capacity'!E$12:E$36))/(SUM('Entry capacity'!$E$12:$E$36)-IFERROR(VLOOKUP($A360,'Entry capacity'!$A$12:$G$36,5,FALSE),0))</f>
        <v>667.19890621321838</v>
      </c>
      <c r="F360" s="47">
        <f t="array" ref="F360">SUMPRODUCT('Distance Matrix_ex'!$B107:$Z107,TRANSPOSE('Entry capacity'!F$12:F$36))/(SUM('Entry capacity'!$F$12:$F$36)-IFERROR(VLOOKUP($A360,'Entry capacity'!$A$12:$G$36,6,FALSE),0))</f>
        <v>664.76586503811961</v>
      </c>
      <c r="G360" s="52">
        <f t="array" ref="G360">SUMPRODUCT('Distance Matrix_ex'!$B107:$Z107,TRANSPOSE('Entry capacity'!G$12:G$36))/(SUM('Entry capacity'!$G$12:$G$36)-IFERROR(VLOOKUP($A360,'Entry capacity'!$A$12:$G$36,7,FALSE),0))</f>
        <v>665.9662848052825</v>
      </c>
    </row>
    <row r="361" spans="1:7" s="5" customFormat="1" ht="15" customHeight="1" x14ac:dyDescent="0.45">
      <c r="A361" s="42" t="str">
        <f t="shared" si="4"/>
        <v>B02</v>
      </c>
      <c r="B361" s="4" t="str">
        <f t="shared" si="4"/>
        <v>Salida Nacional / National exit</v>
      </c>
      <c r="C361" s="47">
        <f t="array" ref="C361">SUMPRODUCT('Distance Matrix_ex'!$B108:$Z108,TRANSPOSE('Entry capacity'!C$12:C$36))/(SUM('Entry capacity'!$C$12:$C$36)-IFERROR(VLOOKUP($A361,'Entry capacity'!$A$12:$G$36,3,FALSE),0))</f>
        <v>622.05194706991506</v>
      </c>
      <c r="D361" s="47">
        <f t="array" ref="D361">SUMPRODUCT('Distance Matrix_ex'!$B108:$Z108,TRANSPOSE('Entry capacity'!D$12:D$36))/(SUM('Entry capacity'!$D$12:$D$36)-IFERROR(VLOOKUP($A361,'Entry capacity'!$A$12:$G$36,4,FALSE),0))</f>
        <v>636.65088582026192</v>
      </c>
      <c r="E361" s="47">
        <f t="array" ref="E361">SUMPRODUCT('Distance Matrix_ex'!$B108:$Z108,TRANSPOSE('Entry capacity'!E$12:E$36))/(SUM('Entry capacity'!$E$12:$E$36)-IFERROR(VLOOKUP($A361,'Entry capacity'!$A$12:$G$36,5,FALSE),0))</f>
        <v>642.16418672320071</v>
      </c>
      <c r="F361" s="47">
        <f t="array" ref="F361">SUMPRODUCT('Distance Matrix_ex'!$B108:$Z108,TRANSPOSE('Entry capacity'!F$12:F$36))/(SUM('Entry capacity'!$F$12:$F$36)-IFERROR(VLOOKUP($A361,'Entry capacity'!$A$12:$G$36,6,FALSE),0))</f>
        <v>647.61433872161581</v>
      </c>
      <c r="G361" s="52">
        <f t="array" ref="G361">SUMPRODUCT('Distance Matrix_ex'!$B108:$Z108,TRANSPOSE('Entry capacity'!G$12:G$36))/(SUM('Entry capacity'!$G$12:$G$36)-IFERROR(VLOOKUP($A361,'Entry capacity'!$A$12:$G$36,7,FALSE),0))</f>
        <v>647.6253685344351</v>
      </c>
    </row>
    <row r="362" spans="1:7" s="5" customFormat="1" ht="15" customHeight="1" x14ac:dyDescent="0.45">
      <c r="A362" s="42" t="str">
        <f t="shared" si="4"/>
        <v>B04</v>
      </c>
      <c r="B362" s="4" t="str">
        <f t="shared" si="4"/>
        <v>Salida Nacional / National exit</v>
      </c>
      <c r="C362" s="47">
        <f t="array" ref="C362">SUMPRODUCT('Distance Matrix_ex'!$B109:$Z109,TRANSPOSE('Entry capacity'!C$12:C$36))/(SUM('Entry capacity'!$C$12:$C$36)-IFERROR(VLOOKUP($A362,'Entry capacity'!$A$12:$G$36,3,FALSE),0))</f>
        <v>616.48385183123094</v>
      </c>
      <c r="D362" s="47">
        <f t="array" ref="D362">SUMPRODUCT('Distance Matrix_ex'!$B109:$Z109,TRANSPOSE('Entry capacity'!D$12:D$36))/(SUM('Entry capacity'!$D$12:$D$36)-IFERROR(VLOOKUP($A362,'Entry capacity'!$A$12:$G$36,4,FALSE),0))</f>
        <v>631.21291916466384</v>
      </c>
      <c r="E362" s="47">
        <f t="array" ref="E362">SUMPRODUCT('Distance Matrix_ex'!$B109:$Z109,TRANSPOSE('Entry capacity'!E$12:E$36))/(SUM('Entry capacity'!$E$12:$E$36)-IFERROR(VLOOKUP($A362,'Entry capacity'!$A$12:$G$36,5,FALSE),0))</f>
        <v>636.93401655167656</v>
      </c>
      <c r="F362" s="47">
        <f t="array" ref="F362">SUMPRODUCT('Distance Matrix_ex'!$B109:$Z109,TRANSPOSE('Entry capacity'!F$12:F$36))/(SUM('Entry capacity'!$F$12:$F$36)-IFERROR(VLOOKUP($A362,'Entry capacity'!$A$12:$G$36,6,FALSE),0))</f>
        <v>642.61613046959224</v>
      </c>
      <c r="G362" s="52">
        <f t="array" ref="G362">SUMPRODUCT('Distance Matrix_ex'!$B109:$Z109,TRANSPOSE('Entry capacity'!G$12:G$36))/(SUM('Entry capacity'!$G$12:$G$36)-IFERROR(VLOOKUP($A362,'Entry capacity'!$A$12:$G$36,7,FALSE),0))</f>
        <v>642.50849300145569</v>
      </c>
    </row>
    <row r="363" spans="1:7" s="5" customFormat="1" ht="15" customHeight="1" x14ac:dyDescent="0.45">
      <c r="A363" s="42" t="str">
        <f t="shared" si="4"/>
        <v>B05</v>
      </c>
      <c r="B363" s="4" t="str">
        <f t="shared" si="4"/>
        <v>Salida Nacional / National exit</v>
      </c>
      <c r="C363" s="47">
        <f t="array" ref="C363">SUMPRODUCT('Distance Matrix_ex'!$B110:$Z110,TRANSPOSE('Entry capacity'!C$12:C$36))/(SUM('Entry capacity'!$C$12:$C$36)-IFERROR(VLOOKUP($A363,'Entry capacity'!$A$12:$G$36,3,FALSE),0))</f>
        <v>616.01463539036286</v>
      </c>
      <c r="D363" s="47">
        <f t="array" ref="D363">SUMPRODUCT('Distance Matrix_ex'!$B110:$Z110,TRANSPOSE('Entry capacity'!D$12:D$36))/(SUM('Entry capacity'!$D$12:$D$36)-IFERROR(VLOOKUP($A363,'Entry capacity'!$A$12:$G$36,4,FALSE),0))</f>
        <v>630.56532189034181</v>
      </c>
      <c r="E363" s="47">
        <f t="array" ref="E363">SUMPRODUCT('Distance Matrix_ex'!$B110:$Z110,TRANSPOSE('Entry capacity'!E$12:E$36))/(SUM('Entry capacity'!$E$12:$E$36)-IFERROR(VLOOKUP($A363,'Entry capacity'!$A$12:$G$36,5,FALSE),0))</f>
        <v>636.23672628185852</v>
      </c>
      <c r="F363" s="47">
        <f t="array" ref="F363">SUMPRODUCT('Distance Matrix_ex'!$B110:$Z110,TRANSPOSE('Entry capacity'!F$12:F$36))/(SUM('Entry capacity'!$F$12:$F$36)-IFERROR(VLOOKUP($A363,'Entry capacity'!$A$12:$G$36,6,FALSE),0))</f>
        <v>641.88085779234507</v>
      </c>
      <c r="G363" s="52">
        <f t="array" ref="G363">SUMPRODUCT('Distance Matrix_ex'!$B110:$Z110,TRANSPOSE('Entry capacity'!G$12:G$36))/(SUM('Entry capacity'!$G$12:$G$36)-IFERROR(VLOOKUP($A363,'Entry capacity'!$A$12:$G$36,7,FALSE),0))</f>
        <v>641.73494413081198</v>
      </c>
    </row>
    <row r="364" spans="1:7" s="5" customFormat="1" ht="15" customHeight="1" x14ac:dyDescent="0.45">
      <c r="A364" s="42" t="str">
        <f t="shared" si="4"/>
        <v>B07</v>
      </c>
      <c r="B364" s="4" t="str">
        <f t="shared" si="4"/>
        <v>Salida Nacional / National exit</v>
      </c>
      <c r="C364" s="47">
        <f t="array" ref="C364">SUMPRODUCT('Distance Matrix_ex'!$B111:$Z111,TRANSPOSE('Entry capacity'!C$12:C$36))/(SUM('Entry capacity'!$C$12:$C$36)-IFERROR(VLOOKUP($A364,'Entry capacity'!$A$12:$G$36,3,FALSE),0))</f>
        <v>614.11404207830503</v>
      </c>
      <c r="D364" s="47">
        <f t="array" ref="D364">SUMPRODUCT('Distance Matrix_ex'!$B111:$Z111,TRANSPOSE('Entry capacity'!D$12:D$36))/(SUM('Entry capacity'!$D$12:$D$36)-IFERROR(VLOOKUP($A364,'Entry capacity'!$A$12:$G$36,4,FALSE),0))</f>
        <v>627.94218480203767</v>
      </c>
      <c r="E364" s="47">
        <f t="array" ref="E364">SUMPRODUCT('Distance Matrix_ex'!$B111:$Z111,TRANSPOSE('Entry capacity'!E$12:E$36))/(SUM('Entry capacity'!$E$12:$E$36)-IFERROR(VLOOKUP($A364,'Entry capacity'!$A$12:$G$36,5,FALSE),0))</f>
        <v>633.41230431376277</v>
      </c>
      <c r="F364" s="47">
        <f t="array" ref="F364">SUMPRODUCT('Distance Matrix_ex'!$B111:$Z111,TRANSPOSE('Entry capacity'!F$12:F$36))/(SUM('Entry capacity'!$F$12:$F$36)-IFERROR(VLOOKUP($A364,'Entry capacity'!$A$12:$G$36,6,FALSE),0))</f>
        <v>638.90258548302552</v>
      </c>
      <c r="G364" s="52">
        <f t="array" ref="G364">SUMPRODUCT('Distance Matrix_ex'!$B111:$Z111,TRANSPOSE('Entry capacity'!G$12:G$36))/(SUM('Entry capacity'!$G$12:$G$36)-IFERROR(VLOOKUP($A364,'Entry capacity'!$A$12:$G$36,7,FALSE),0))</f>
        <v>638.60163148009701</v>
      </c>
    </row>
    <row r="365" spans="1:7" s="5" customFormat="1" ht="15" customHeight="1" x14ac:dyDescent="0.45">
      <c r="A365" s="42" t="str">
        <f t="shared" ref="A365:B384" si="5">A112</f>
        <v>B08</v>
      </c>
      <c r="B365" s="4" t="str">
        <f t="shared" si="5"/>
        <v>Salida Nacional / National exit</v>
      </c>
      <c r="C365" s="47">
        <f t="array" ref="C365">SUMPRODUCT('Distance Matrix_ex'!$B112:$Z112,TRANSPOSE('Entry capacity'!C$12:C$36))/(SUM('Entry capacity'!$C$12:$C$36)-IFERROR(VLOOKUP($A365,'Entry capacity'!$A$12:$G$36,3,FALSE),0))</f>
        <v>613.60331631942051</v>
      </c>
      <c r="D365" s="47">
        <f t="array" ref="D365">SUMPRODUCT('Distance Matrix_ex'!$B112:$Z112,TRANSPOSE('Entry capacity'!D$12:D$36))/(SUM('Entry capacity'!$D$12:$D$36)-IFERROR(VLOOKUP($A365,'Entry capacity'!$A$12:$G$36,4,FALSE),0))</f>
        <v>627.23729771673504</v>
      </c>
      <c r="E365" s="47">
        <f t="array" ref="E365">SUMPRODUCT('Distance Matrix_ex'!$B112:$Z112,TRANSPOSE('Entry capacity'!E$12:E$36))/(SUM('Entry capacity'!$E$12:$E$36)-IFERROR(VLOOKUP($A365,'Entry capacity'!$A$12:$G$36,5,FALSE),0))</f>
        <v>632.65332813305474</v>
      </c>
      <c r="F365" s="47">
        <f t="array" ref="F365">SUMPRODUCT('Distance Matrix_ex'!$B112:$Z112,TRANSPOSE('Entry capacity'!F$12:F$36))/(SUM('Entry capacity'!$F$12:$F$36)-IFERROR(VLOOKUP($A365,'Entry capacity'!$A$12:$G$36,6,FALSE),0))</f>
        <v>638.10226677428784</v>
      </c>
      <c r="G365" s="52">
        <f t="array" ref="G365">SUMPRODUCT('Distance Matrix_ex'!$B112:$Z112,TRANSPOSE('Entry capacity'!G$12:G$36))/(SUM('Entry capacity'!$G$12:$G$36)-IFERROR(VLOOKUP($A365,'Entry capacity'!$A$12:$G$36,7,FALSE),0))</f>
        <v>637.75965046753299</v>
      </c>
    </row>
    <row r="366" spans="1:7" s="5" customFormat="1" ht="15" customHeight="1" x14ac:dyDescent="0.45">
      <c r="A366" s="42" t="str">
        <f t="shared" si="5"/>
        <v>B10</v>
      </c>
      <c r="B366" s="4" t="str">
        <f t="shared" si="5"/>
        <v>Salida Nacional / National exit</v>
      </c>
      <c r="C366" s="47">
        <f t="array" ref="C366">SUMPRODUCT('Distance Matrix_ex'!$B113:$Z113,TRANSPOSE('Entry capacity'!C$12:C$36))/(SUM('Entry capacity'!$C$12:$C$36)-IFERROR(VLOOKUP($A366,'Entry capacity'!$A$12:$G$36,3,FALSE),0))</f>
        <v>610.38741473371135</v>
      </c>
      <c r="D366" s="47">
        <f t="array" ref="D366">SUMPRODUCT('Distance Matrix_ex'!$B113:$Z113,TRANSPOSE('Entry capacity'!D$12:D$36))/(SUM('Entry capacity'!$D$12:$D$36)-IFERROR(VLOOKUP($A366,'Entry capacity'!$A$12:$G$36,4,FALSE),0))</f>
        <v>622.88305612161366</v>
      </c>
      <c r="E366" s="47">
        <f t="array" ref="E366">SUMPRODUCT('Distance Matrix_ex'!$B113:$Z113,TRANSPOSE('Entry capacity'!E$12:E$36))/(SUM('Entry capacity'!$E$12:$E$36)-IFERROR(VLOOKUP($A366,'Entry capacity'!$A$12:$G$36,5,FALSE),0))</f>
        <v>627.93293937788167</v>
      </c>
      <c r="F366" s="47">
        <f t="array" ref="F366">SUMPRODUCT('Distance Matrix_ex'!$B113:$Z113,TRANSPOSE('Entry capacity'!F$12:F$36))/(SUM('Entry capacity'!$F$12:$F$36)-IFERROR(VLOOKUP($A366,'Entry capacity'!$A$12:$G$36,6,FALSE),0))</f>
        <v>633.07017428633378</v>
      </c>
      <c r="G366" s="52">
        <f t="array" ref="G366">SUMPRODUCT('Distance Matrix_ex'!$B113:$Z113,TRANSPOSE('Entry capacity'!G$12:G$36))/(SUM('Entry capacity'!$G$12:$G$36)-IFERROR(VLOOKUP($A366,'Entry capacity'!$A$12:$G$36,7,FALSE),0))</f>
        <v>632.56589112884365</v>
      </c>
    </row>
    <row r="367" spans="1:7" s="5" customFormat="1" ht="15" customHeight="1" x14ac:dyDescent="0.45">
      <c r="A367" s="42" t="str">
        <f t="shared" si="5"/>
        <v>B14</v>
      </c>
      <c r="B367" s="4" t="str">
        <f t="shared" si="5"/>
        <v>Salida Nacional / National exit</v>
      </c>
      <c r="C367" s="47">
        <f t="array" ref="C367">SUMPRODUCT('Distance Matrix_ex'!$B114:$Z114,TRANSPOSE('Entry capacity'!C$12:C$36))/(SUM('Entry capacity'!$C$12:$C$36)-IFERROR(VLOOKUP($A367,'Entry capacity'!$A$12:$G$36,3,FALSE),0))</f>
        <v>603.22473710172494</v>
      </c>
      <c r="D367" s="47">
        <f t="array" ref="D367">SUMPRODUCT('Distance Matrix_ex'!$B114:$Z114,TRANSPOSE('Entry capacity'!D$12:D$36))/(SUM('Entry capacity'!$D$12:$D$36)-IFERROR(VLOOKUP($A367,'Entry capacity'!$A$12:$G$36,4,FALSE),0))</f>
        <v>613.26010609284208</v>
      </c>
      <c r="E367" s="47">
        <f t="array" ref="E367">SUMPRODUCT('Distance Matrix_ex'!$B114:$Z114,TRANSPOSE('Entry capacity'!E$12:E$36))/(SUM('Entry capacity'!$E$12:$E$36)-IFERROR(VLOOKUP($A367,'Entry capacity'!$A$12:$G$36,5,FALSE),0))</f>
        <v>617.35003509032344</v>
      </c>
      <c r="F367" s="47">
        <f t="array" ref="F367">SUMPRODUCT('Distance Matrix_ex'!$B114:$Z114,TRANSPOSE('Entry capacity'!F$12:F$36))/(SUM('Entry capacity'!$F$12:$F$36)-IFERROR(VLOOKUP($A367,'Entry capacity'!$A$12:$G$36,6,FALSE),0))</f>
        <v>621.58194162427424</v>
      </c>
      <c r="G367" s="52">
        <f t="array" ref="G367">SUMPRODUCT('Distance Matrix_ex'!$B114:$Z114,TRANSPOSE('Entry capacity'!G$12:G$36))/(SUM('Entry capacity'!$G$12:$G$36)-IFERROR(VLOOKUP($A367,'Entry capacity'!$A$12:$G$36,7,FALSE),0))</f>
        <v>620.98886716569484</v>
      </c>
    </row>
    <row r="368" spans="1:7" s="5" customFormat="1" ht="15" customHeight="1" x14ac:dyDescent="0.45">
      <c r="A368" s="42" t="str">
        <f t="shared" si="5"/>
        <v>B18</v>
      </c>
      <c r="B368" s="4" t="str">
        <f t="shared" si="5"/>
        <v>Salida Nacional / National exit</v>
      </c>
      <c r="C368" s="47">
        <f t="array" ref="C368">SUMPRODUCT('Distance Matrix_ex'!$B115:$Z115,TRANSPOSE('Entry capacity'!C$12:C$36))/(SUM('Entry capacity'!$C$12:$C$36)-IFERROR(VLOOKUP($A368,'Entry capacity'!$A$12:$G$36,3,FALSE),0))</f>
        <v>587.21404244543191</v>
      </c>
      <c r="D368" s="47">
        <f t="array" ref="D368">SUMPRODUCT('Distance Matrix_ex'!$B115:$Z115,TRANSPOSE('Entry capacity'!D$12:D$36))/(SUM('Entry capacity'!$D$12:$D$36)-IFERROR(VLOOKUP($A368,'Entry capacity'!$A$12:$G$36,4,FALSE),0))</f>
        <v>593.12415605982267</v>
      </c>
      <c r="E368" s="47">
        <f t="array" ref="E368">SUMPRODUCT('Distance Matrix_ex'!$B115:$Z115,TRANSPOSE('Entry capacity'!E$12:E$36))/(SUM('Entry capacity'!$E$12:$E$36)-IFERROR(VLOOKUP($A368,'Entry capacity'!$A$12:$G$36,5,FALSE),0))</f>
        <v>595.5527568059199</v>
      </c>
      <c r="F368" s="47">
        <f t="array" ref="F368">SUMPRODUCT('Distance Matrix_ex'!$B115:$Z115,TRANSPOSE('Entry capacity'!F$12:F$36))/(SUM('Entry capacity'!$F$12:$F$36)-IFERROR(VLOOKUP($A368,'Entry capacity'!$A$12:$G$36,6,FALSE),0))</f>
        <v>598.20430570356439</v>
      </c>
      <c r="G368" s="52">
        <f t="array" ref="G368">SUMPRODUCT('Distance Matrix_ex'!$B115:$Z115,TRANSPOSE('Entry capacity'!G$12:G$36))/(SUM('Entry capacity'!$G$12:$G$36)-IFERROR(VLOOKUP($A368,'Entry capacity'!$A$12:$G$36,7,FALSE),0))</f>
        <v>597.50670340161457</v>
      </c>
    </row>
    <row r="369" spans="1:7" s="5" customFormat="1" ht="15" customHeight="1" x14ac:dyDescent="0.45">
      <c r="A369" s="42" t="str">
        <f t="shared" si="5"/>
        <v>B19</v>
      </c>
      <c r="B369" s="4" t="str">
        <f t="shared" si="5"/>
        <v>Salida Nacional / National exit</v>
      </c>
      <c r="C369" s="47">
        <f t="array" ref="C369">SUMPRODUCT('Distance Matrix_ex'!$B116:$Z116,TRANSPOSE('Entry capacity'!C$12:C$36))/(SUM('Entry capacity'!$C$12:$C$36)-IFERROR(VLOOKUP($A369,'Entry capacity'!$A$12:$G$36,3,FALSE),0))</f>
        <v>585.6524735580382</v>
      </c>
      <c r="D369" s="47">
        <f t="array" ref="D369">SUMPRODUCT('Distance Matrix_ex'!$B116:$Z116,TRANSPOSE('Entry capacity'!D$12:D$36))/(SUM('Entry capacity'!$D$12:$D$36)-IFERROR(VLOOKUP($A369,'Entry capacity'!$A$12:$G$36,4,FALSE),0))</f>
        <v>590.95002899975714</v>
      </c>
      <c r="E369" s="47">
        <f t="array" ref="E369">SUMPRODUCT('Distance Matrix_ex'!$B116:$Z116,TRANSPOSE('Entry capacity'!E$12:E$36))/(SUM('Entry capacity'!$E$12:$E$36)-IFERROR(VLOOKUP($A369,'Entry capacity'!$A$12:$G$36,5,FALSE),0))</f>
        <v>593.13308863838802</v>
      </c>
      <c r="F369" s="47">
        <f t="array" ref="F369">SUMPRODUCT('Distance Matrix_ex'!$B116:$Z116,TRANSPOSE('Entry capacity'!F$12:F$36))/(SUM('Entry capacity'!$F$12:$F$36)-IFERROR(VLOOKUP($A369,'Entry capacity'!$A$12:$G$36,6,FALSE),0))</f>
        <v>595.54972694760193</v>
      </c>
      <c r="G369" s="52">
        <f t="array" ref="G369">SUMPRODUCT('Distance Matrix_ex'!$B116:$Z116,TRANSPOSE('Entry capacity'!G$12:G$36))/(SUM('Entry capacity'!$G$12:$G$36)-IFERROR(VLOOKUP($A369,'Entry capacity'!$A$12:$G$36,7,FALSE),0))</f>
        <v>594.83595239570684</v>
      </c>
    </row>
    <row r="370" spans="1:7" s="5" customFormat="1" ht="15" customHeight="1" x14ac:dyDescent="0.45">
      <c r="A370" s="42" t="str">
        <f t="shared" si="5"/>
        <v>B20</v>
      </c>
      <c r="B370" s="4" t="str">
        <f t="shared" si="5"/>
        <v>Salida Nacional / National exit</v>
      </c>
      <c r="C370" s="47">
        <f t="array" ref="C370">SUMPRODUCT('Distance Matrix_ex'!$B117:$Z117,TRANSPOSE('Entry capacity'!C$12:C$36))/(SUM('Entry capacity'!$C$12:$C$36)-IFERROR(VLOOKUP($A370,'Entry capacity'!$A$12:$G$36,3,FALSE),0))</f>
        <v>584.48371515834322</v>
      </c>
      <c r="D370" s="47">
        <f t="array" ref="D370">SUMPRODUCT('Distance Matrix_ex'!$B117:$Z117,TRANSPOSE('Entry capacity'!D$12:D$36))/(SUM('Entry capacity'!$D$12:$D$36)-IFERROR(VLOOKUP($A370,'Entry capacity'!$A$12:$G$36,4,FALSE),0))</f>
        <v>589.32280058609638</v>
      </c>
      <c r="E370" s="47">
        <f t="array" ref="E370">SUMPRODUCT('Distance Matrix_ex'!$B117:$Z117,TRANSPOSE('Entry capacity'!E$12:E$36))/(SUM('Entry capacity'!$E$12:$E$36)-IFERROR(VLOOKUP($A370,'Entry capacity'!$A$12:$G$36,5,FALSE),0))</f>
        <v>591.32208464227438</v>
      </c>
      <c r="F370" s="47">
        <f t="array" ref="F370">SUMPRODUCT('Distance Matrix_ex'!$B117:$Z117,TRANSPOSE('Entry capacity'!F$12:F$36))/(SUM('Entry capacity'!$F$12:$F$36)-IFERROR(VLOOKUP($A370,'Entry capacity'!$A$12:$G$36,6,FALSE),0))</f>
        <v>593.56290379575171</v>
      </c>
      <c r="G370" s="52">
        <f t="array" ref="G370">SUMPRODUCT('Distance Matrix_ex'!$B117:$Z117,TRANSPOSE('Entry capacity'!G$12:G$36))/(SUM('Entry capacity'!$G$12:$G$36)-IFERROR(VLOOKUP($A370,'Entry capacity'!$A$12:$G$36,7,FALSE),0))</f>
        <v>592.83702510095407</v>
      </c>
    </row>
    <row r="371" spans="1:7" s="5" customFormat="1" ht="15" customHeight="1" x14ac:dyDescent="0.45">
      <c r="A371" s="42" t="str">
        <f t="shared" si="5"/>
        <v>B21</v>
      </c>
      <c r="B371" s="4" t="str">
        <f t="shared" si="5"/>
        <v>Salida Nacional / National exit</v>
      </c>
      <c r="C371" s="47">
        <f t="array" ref="C371">SUMPRODUCT('Distance Matrix_ex'!$B118:$Z118,TRANSPOSE('Entry capacity'!C$12:C$36))/(SUM('Entry capacity'!$C$12:$C$36)-IFERROR(VLOOKUP($A371,'Entry capacity'!$A$12:$G$36,3,FALSE),0))</f>
        <v>583.916556709715</v>
      </c>
      <c r="D371" s="47">
        <f t="array" ref="D371">SUMPRODUCT('Distance Matrix_ex'!$B118:$Z118,TRANSPOSE('Entry capacity'!D$12:D$36))/(SUM('Entry capacity'!$D$12:$D$36)-IFERROR(VLOOKUP($A371,'Entry capacity'!$A$12:$G$36,4,FALSE),0))</f>
        <v>588.4762809328621</v>
      </c>
      <c r="E371" s="47">
        <f t="array" ref="E371">SUMPRODUCT('Distance Matrix_ex'!$B118:$Z118,TRANSPOSE('Entry capacity'!E$12:E$36))/(SUM('Entry capacity'!$E$12:$E$36)-IFERROR(VLOOKUP($A371,'Entry capacity'!$A$12:$G$36,5,FALSE),0))</f>
        <v>590.365686910264</v>
      </c>
      <c r="F371" s="47">
        <f t="array" ref="F371">SUMPRODUCT('Distance Matrix_ex'!$B118:$Z118,TRANSPOSE('Entry capacity'!F$12:F$36))/(SUM('Entry capacity'!$F$12:$F$36)-IFERROR(VLOOKUP($A371,'Entry capacity'!$A$12:$G$36,6,FALSE),0))</f>
        <v>592.50090852196206</v>
      </c>
      <c r="G371" s="52">
        <f t="array" ref="G371">SUMPRODUCT('Distance Matrix_ex'!$B118:$Z118,TRANSPOSE('Entry capacity'!G$12:G$36))/(SUM('Entry capacity'!$G$12:$G$36)-IFERROR(VLOOKUP($A371,'Entry capacity'!$A$12:$G$36,7,FALSE),0))</f>
        <v>591.77007224431691</v>
      </c>
    </row>
    <row r="372" spans="1:7" s="5" customFormat="1" ht="15" customHeight="1" x14ac:dyDescent="0.45">
      <c r="A372" s="42" t="str">
        <f t="shared" si="5"/>
        <v>B22</v>
      </c>
      <c r="B372" s="4" t="str">
        <f t="shared" si="5"/>
        <v>Salida Nacional / National exit</v>
      </c>
      <c r="C372" s="47">
        <f t="array" ref="C372">SUMPRODUCT('Distance Matrix_ex'!$B119:$Z119,TRANSPOSE('Entry capacity'!C$12:C$36))/(SUM('Entry capacity'!$C$12:$C$36)-IFERROR(VLOOKUP($A372,'Entry capacity'!$A$12:$G$36,3,FALSE),0))</f>
        <v>583.1817901585149</v>
      </c>
      <c r="D372" s="47">
        <f t="array" ref="D372">SUMPRODUCT('Distance Matrix_ex'!$B119:$Z119,TRANSPOSE('Entry capacity'!D$12:D$36))/(SUM('Entry capacity'!$D$12:$D$36)-IFERROR(VLOOKUP($A372,'Entry capacity'!$A$12:$G$36,4,FALSE),0))</f>
        <v>587.50905250805101</v>
      </c>
      <c r="E372" s="47">
        <f t="array" ref="E372">SUMPRODUCT('Distance Matrix_ex'!$B119:$Z119,TRANSPOSE('Entry capacity'!E$12:E$36))/(SUM('Entry capacity'!$E$12:$E$36)-IFERROR(VLOOKUP($A372,'Entry capacity'!$A$12:$G$36,5,FALSE),0))</f>
        <v>589.30321435474946</v>
      </c>
      <c r="F372" s="47">
        <f t="array" ref="F372">SUMPRODUCT('Distance Matrix_ex'!$B119:$Z119,TRANSPOSE('Entry capacity'!F$12:F$36))/(SUM('Entry capacity'!$F$12:$F$36)-IFERROR(VLOOKUP($A372,'Entry capacity'!$A$12:$G$36,6,FALSE),0))</f>
        <v>591.34778104798875</v>
      </c>
      <c r="G372" s="52">
        <f t="array" ref="G372">SUMPRODUCT('Distance Matrix_ex'!$B119:$Z119,TRANSPOSE('Entry capacity'!G$12:G$36))/(SUM('Entry capacity'!$G$12:$G$36)-IFERROR(VLOOKUP($A372,'Entry capacity'!$A$12:$G$36,7,FALSE),0))</f>
        <v>590.60843964697278</v>
      </c>
    </row>
    <row r="373" spans="1:7" s="5" customFormat="1" ht="15" customHeight="1" x14ac:dyDescent="0.45">
      <c r="A373" s="42" t="str">
        <f t="shared" si="5"/>
        <v>C1.01</v>
      </c>
      <c r="B373" s="4" t="str">
        <f t="shared" si="5"/>
        <v>Salida Nacional / National exit</v>
      </c>
      <c r="C373" s="47">
        <f t="array" ref="C373">SUMPRODUCT('Distance Matrix_ex'!$B120:$Z120,TRANSPOSE('Entry capacity'!C$12:C$36))/(SUM('Entry capacity'!$C$12:$C$36)-IFERROR(VLOOKUP($A373,'Entry capacity'!$A$12:$G$36,3,FALSE),0))</f>
        <v>706.47304362052046</v>
      </c>
      <c r="D373" s="47">
        <f t="array" ref="D373">SUMPRODUCT('Distance Matrix_ex'!$B120:$Z120,TRANSPOSE('Entry capacity'!D$12:D$36))/(SUM('Entry capacity'!$D$12:$D$36)-IFERROR(VLOOKUP($A373,'Entry capacity'!$A$12:$G$36,4,FALSE),0))</f>
        <v>727.72324444034996</v>
      </c>
      <c r="E373" s="47">
        <f t="array" ref="E373">SUMPRODUCT('Distance Matrix_ex'!$B120:$Z120,TRANSPOSE('Entry capacity'!E$12:E$36))/(SUM('Entry capacity'!$E$12:$E$36)-IFERROR(VLOOKUP($A373,'Entry capacity'!$A$12:$G$36,5,FALSE),0))</f>
        <v>735.66284088542704</v>
      </c>
      <c r="F373" s="47">
        <f t="array" ref="F373">SUMPRODUCT('Distance Matrix_ex'!$B120:$Z120,TRANSPOSE('Entry capacity'!F$12:F$36))/(SUM('Entry capacity'!$F$12:$F$36)-IFERROR(VLOOKUP($A373,'Entry capacity'!$A$12:$G$36,6,FALSE),0))</f>
        <v>743.43155050616679</v>
      </c>
      <c r="G373" s="52">
        <f t="array" ref="G373">SUMPRODUCT('Distance Matrix_ex'!$B120:$Z120,TRANSPOSE('Entry capacity'!G$12:G$36))/(SUM('Entry capacity'!$G$12:$G$36)-IFERROR(VLOOKUP($A373,'Entry capacity'!$A$12:$G$36,7,FALSE),0))</f>
        <v>743.59803240633937</v>
      </c>
    </row>
    <row r="374" spans="1:7" s="5" customFormat="1" ht="15" customHeight="1" x14ac:dyDescent="0.45">
      <c r="A374" s="42" t="str">
        <f t="shared" si="5"/>
        <v>C2X.01</v>
      </c>
      <c r="B374" s="4" t="str">
        <f t="shared" si="5"/>
        <v>Salida Nacional / National exit</v>
      </c>
      <c r="C374" s="47">
        <f t="array" ref="C374">SUMPRODUCT('Distance Matrix_ex'!$B121:$Z121,TRANSPOSE('Entry capacity'!C$12:C$36))/(SUM('Entry capacity'!$C$12:$C$36)-IFERROR(VLOOKUP($A374,'Entry capacity'!$A$12:$G$36,3,FALSE),0))</f>
        <v>713.5223340042395</v>
      </c>
      <c r="D374" s="47">
        <f t="array" ref="D374">SUMPRODUCT('Distance Matrix_ex'!$B121:$Z121,TRANSPOSE('Entry capacity'!D$12:D$36))/(SUM('Entry capacity'!$D$12:$D$36)-IFERROR(VLOOKUP($A374,'Entry capacity'!$A$12:$G$36,4,FALSE),0))</f>
        <v>734.84116511723562</v>
      </c>
      <c r="E374" s="47">
        <f t="array" ref="E374">SUMPRODUCT('Distance Matrix_ex'!$B121:$Z121,TRANSPOSE('Entry capacity'!E$12:E$36))/(SUM('Entry capacity'!$E$12:$E$36)-IFERROR(VLOOKUP($A374,'Entry capacity'!$A$12:$G$36,5,FALSE),0))</f>
        <v>742.77442486667087</v>
      </c>
      <c r="F374" s="47">
        <f t="array" ref="F374">SUMPRODUCT('Distance Matrix_ex'!$B121:$Z121,TRANSPOSE('Entry capacity'!F$12:F$36))/(SUM('Entry capacity'!$F$12:$F$36)-IFERROR(VLOOKUP($A374,'Entry capacity'!$A$12:$G$36,6,FALSE),0))</f>
        <v>750.53907495730493</v>
      </c>
      <c r="G374" s="52">
        <f t="array" ref="G374">SUMPRODUCT('Distance Matrix_ex'!$B121:$Z121,TRANSPOSE('Entry capacity'!G$12:G$36))/(SUM('Entry capacity'!$G$12:$G$36)-IFERROR(VLOOKUP($A374,'Entry capacity'!$A$12:$G$36,7,FALSE),0))</f>
        <v>750.70120699026415</v>
      </c>
    </row>
    <row r="375" spans="1:7" s="5" customFormat="1" ht="15" customHeight="1" x14ac:dyDescent="0.45">
      <c r="A375" s="42" t="str">
        <f t="shared" si="5"/>
        <v>CC.BE</v>
      </c>
      <c r="B375" s="4" t="str">
        <f t="shared" si="5"/>
        <v>Salida Nacional / National exit</v>
      </c>
      <c r="C375" s="47">
        <f t="array" ref="C375">SUMPRODUCT('Distance Matrix_ex'!$B122:$Z122,TRANSPOSE('Entry capacity'!C$12:C$36))/(SUM('Entry capacity'!$C$12:$C$36)-IFERROR(VLOOKUP($A375,'Entry capacity'!$A$12:$G$36,3,FALSE),0))</f>
        <v>788.26162746788452</v>
      </c>
      <c r="D375" s="47">
        <f t="array" ref="D375">SUMPRODUCT('Distance Matrix_ex'!$B122:$Z122,TRANSPOSE('Entry capacity'!D$12:D$36))/(SUM('Entry capacity'!$D$12:$D$36)-IFERROR(VLOOKUP($A375,'Entry capacity'!$A$12:$G$36,4,FALSE),0))</f>
        <v>768.2683916611777</v>
      </c>
      <c r="E375" s="47">
        <f t="array" ref="E375">SUMPRODUCT('Distance Matrix_ex'!$B122:$Z122,TRANSPOSE('Entry capacity'!E$12:E$36))/(SUM('Entry capacity'!$E$12:$E$36)-IFERROR(VLOOKUP($A375,'Entry capacity'!$A$12:$G$36,5,FALSE),0))</f>
        <v>756.82323875271186</v>
      </c>
      <c r="F375" s="47">
        <f t="array" ref="F375">SUMPRODUCT('Distance Matrix_ex'!$B122:$Z122,TRANSPOSE('Entry capacity'!F$12:F$36))/(SUM('Entry capacity'!$F$12:$F$36)-IFERROR(VLOOKUP($A375,'Entry capacity'!$A$12:$G$36,6,FALSE),0))</f>
        <v>745.04676142009828</v>
      </c>
      <c r="G375" s="52">
        <f t="array" ref="G375">SUMPRODUCT('Distance Matrix_ex'!$B122:$Z122,TRANSPOSE('Entry capacity'!G$12:G$36))/(SUM('Entry capacity'!$G$12:$G$36)-IFERROR(VLOOKUP($A375,'Entry capacity'!$A$12:$G$36,7,FALSE),0))</f>
        <v>747.88422000433502</v>
      </c>
    </row>
    <row r="376" spans="1:7" s="5" customFormat="1" ht="15" customHeight="1" x14ac:dyDescent="0.45">
      <c r="A376" s="42" t="str">
        <f t="shared" si="5"/>
        <v>CC.CT.E</v>
      </c>
      <c r="B376" s="4" t="str">
        <f t="shared" si="5"/>
        <v>Salida Nacional / National exit</v>
      </c>
      <c r="C376" s="47">
        <f t="array" ref="C376">SUMPRODUCT('Distance Matrix_ex'!$B123:$Z123,TRANSPOSE('Entry capacity'!C$12:C$36))/(SUM('Entry capacity'!$C$12:$C$36)-IFERROR(VLOOKUP($A376,'Entry capacity'!$A$12:$G$36,3,FALSE),0))</f>
        <v>833.82284916571211</v>
      </c>
      <c r="D376" s="47">
        <f t="array" ref="D376">SUMPRODUCT('Distance Matrix_ex'!$B123:$Z123,TRANSPOSE('Entry capacity'!D$12:D$36))/(SUM('Entry capacity'!$D$12:$D$36)-IFERROR(VLOOKUP($A376,'Entry capacity'!$A$12:$G$36,4,FALSE),0))</f>
        <v>811.17613563601401</v>
      </c>
      <c r="E376" s="47">
        <f t="array" ref="E376">SUMPRODUCT('Distance Matrix_ex'!$B123:$Z123,TRANSPOSE('Entry capacity'!E$12:E$36))/(SUM('Entry capacity'!$E$12:$E$36)-IFERROR(VLOOKUP($A376,'Entry capacity'!$A$12:$G$36,5,FALSE),0))</f>
        <v>799.59199775159652</v>
      </c>
      <c r="F376" s="47">
        <f t="array" ref="F376">SUMPRODUCT('Distance Matrix_ex'!$B123:$Z123,TRANSPOSE('Entry capacity'!F$12:F$36))/(SUM('Entry capacity'!$F$12:$F$36)-IFERROR(VLOOKUP($A376,'Entry capacity'!$A$12:$G$36,6,FALSE),0))</f>
        <v>788.07899459496946</v>
      </c>
      <c r="G376" s="52">
        <f t="array" ref="G376">SUMPRODUCT('Distance Matrix_ex'!$B123:$Z123,TRANSPOSE('Entry capacity'!G$12:G$36))/(SUM('Entry capacity'!$G$12:$G$36)-IFERROR(VLOOKUP($A376,'Entry capacity'!$A$12:$G$36,7,FALSE),0))</f>
        <v>789.35233673837558</v>
      </c>
    </row>
    <row r="377" spans="1:7" s="5" customFormat="1" ht="15" customHeight="1" x14ac:dyDescent="0.45">
      <c r="A377" s="42" t="str">
        <f t="shared" si="5"/>
        <v>CC.IB.E</v>
      </c>
      <c r="B377" s="4" t="str">
        <f t="shared" si="5"/>
        <v>Salida Nacional / National exit</v>
      </c>
      <c r="C377" s="47">
        <f t="array" ref="C377">SUMPRODUCT('Distance Matrix_ex'!$B124:$Z124,TRANSPOSE('Entry capacity'!C$12:C$36))/(SUM('Entry capacity'!$C$12:$C$36)-IFERROR(VLOOKUP($A377,'Entry capacity'!$A$12:$G$36,3,FALSE),0))</f>
        <v>831.02284916571227</v>
      </c>
      <c r="D377" s="47">
        <f t="array" ref="D377">SUMPRODUCT('Distance Matrix_ex'!$B124:$Z124,TRANSPOSE('Entry capacity'!D$12:D$36))/(SUM('Entry capacity'!$D$12:$D$36)-IFERROR(VLOOKUP($A377,'Entry capacity'!$A$12:$G$36,4,FALSE),0))</f>
        <v>808.37613563601428</v>
      </c>
      <c r="E377" s="47">
        <f t="array" ref="E377">SUMPRODUCT('Distance Matrix_ex'!$B124:$Z124,TRANSPOSE('Entry capacity'!E$12:E$36))/(SUM('Entry capacity'!$E$12:$E$36)-IFERROR(VLOOKUP($A377,'Entry capacity'!$A$12:$G$36,5,FALSE),0))</f>
        <v>796.79199775159645</v>
      </c>
      <c r="F377" s="47">
        <f t="array" ref="F377">SUMPRODUCT('Distance Matrix_ex'!$B124:$Z124,TRANSPOSE('Entry capacity'!F$12:F$36))/(SUM('Entry capacity'!$F$12:$F$36)-IFERROR(VLOOKUP($A377,'Entry capacity'!$A$12:$G$36,6,FALSE),0))</f>
        <v>785.27899459496962</v>
      </c>
      <c r="G377" s="52">
        <f t="array" ref="G377">SUMPRODUCT('Distance Matrix_ex'!$B124:$Z124,TRANSPOSE('Entry capacity'!G$12:G$36))/(SUM('Entry capacity'!$G$12:$G$36)-IFERROR(VLOOKUP($A377,'Entry capacity'!$A$12:$G$36,7,FALSE),0))</f>
        <v>786.55233673837574</v>
      </c>
    </row>
    <row r="378" spans="1:7" s="5" customFormat="1" ht="15" customHeight="1" x14ac:dyDescent="0.45">
      <c r="A378" s="42" t="str">
        <f t="shared" si="5"/>
        <v>CC.SG.UF</v>
      </c>
      <c r="B378" s="4" t="str">
        <f t="shared" si="5"/>
        <v>Salida Nacional / National exit</v>
      </c>
      <c r="C378" s="47">
        <f t="array" ref="C378">SUMPRODUCT('Distance Matrix_ex'!$B125:$Z125,TRANSPOSE('Entry capacity'!C$12:C$36))/(SUM('Entry capacity'!$C$12:$C$36)-IFERROR(VLOOKUP($A378,'Entry capacity'!$A$12:$G$36,3,FALSE),0))</f>
        <v>641.471206948146</v>
      </c>
      <c r="D378" s="47">
        <f t="array" ref="D378">SUMPRODUCT('Distance Matrix_ex'!$B125:$Z125,TRANSPOSE('Entry capacity'!D$12:D$36))/(SUM('Entry capacity'!$D$12:$D$36)-IFERROR(VLOOKUP($A378,'Entry capacity'!$A$12:$G$36,4,FALSE),0))</f>
        <v>620.35397483618829</v>
      </c>
      <c r="E378" s="47">
        <f t="array" ref="E378">SUMPRODUCT('Distance Matrix_ex'!$B125:$Z125,TRANSPOSE('Entry capacity'!E$12:E$36))/(SUM('Entry capacity'!$E$12:$E$36)-IFERROR(VLOOKUP($A378,'Entry capacity'!$A$12:$G$36,5,FALSE),0))</f>
        <v>608.9994591539471</v>
      </c>
      <c r="F378" s="47">
        <f t="array" ref="F378">SUMPRODUCT('Distance Matrix_ex'!$B125:$Z125,TRANSPOSE('Entry capacity'!F$12:F$36))/(SUM('Entry capacity'!$F$12:$F$36)-IFERROR(VLOOKUP($A378,'Entry capacity'!$A$12:$G$36,6,FALSE),0))</f>
        <v>597.57421896888582</v>
      </c>
      <c r="G378" s="52">
        <f t="array" ref="G378">SUMPRODUCT('Distance Matrix_ex'!$B125:$Z125,TRANSPOSE('Entry capacity'!G$12:G$36))/(SUM('Entry capacity'!$G$12:$G$36)-IFERROR(VLOOKUP($A378,'Entry capacity'!$A$12:$G$36,7,FALSE),0))</f>
        <v>599.35846888323181</v>
      </c>
    </row>
    <row r="379" spans="1:7" s="5" customFormat="1" ht="15" customHeight="1" x14ac:dyDescent="0.45">
      <c r="A379" s="42" t="str">
        <f t="shared" si="5"/>
        <v>D03A</v>
      </c>
      <c r="B379" s="4" t="str">
        <f t="shared" si="5"/>
        <v>Salida Nacional / National exit</v>
      </c>
      <c r="C379" s="47">
        <f t="array" ref="C379">SUMPRODUCT('Distance Matrix_ex'!$B126:$Z126,TRANSPOSE('Entry capacity'!C$12:C$36))/(SUM('Entry capacity'!$C$12:$C$36)-IFERROR(VLOOKUP($A379,'Entry capacity'!$A$12:$G$36,3,FALSE),0))</f>
        <v>684.10021666279806</v>
      </c>
      <c r="D379" s="47">
        <f t="array" ref="D379">SUMPRODUCT('Distance Matrix_ex'!$B126:$Z126,TRANSPOSE('Entry capacity'!D$12:D$36))/(SUM('Entry capacity'!$D$12:$D$36)-IFERROR(VLOOKUP($A379,'Entry capacity'!$A$12:$G$36,4,FALSE),0))</f>
        <v>700.7296967806069</v>
      </c>
      <c r="E379" s="47">
        <f t="array" ref="E379">SUMPRODUCT('Distance Matrix_ex'!$B126:$Z126,TRANSPOSE('Entry capacity'!E$12:E$36))/(SUM('Entry capacity'!$E$12:$E$36)-IFERROR(VLOOKUP($A379,'Entry capacity'!$A$12:$G$36,5,FALSE),0))</f>
        <v>707.36880137608841</v>
      </c>
      <c r="F379" s="47">
        <f t="array" ref="F379">SUMPRODUCT('Distance Matrix_ex'!$B126:$Z126,TRANSPOSE('Entry capacity'!F$12:F$36))/(SUM('Entry capacity'!$F$12:$F$36)-IFERROR(VLOOKUP($A379,'Entry capacity'!$A$12:$G$36,6,FALSE),0))</f>
        <v>713.91825414201094</v>
      </c>
      <c r="G379" s="52">
        <f t="array" ref="G379">SUMPRODUCT('Distance Matrix_ex'!$B126:$Z126,TRANSPOSE('Entry capacity'!G$12:G$36))/(SUM('Entry capacity'!$G$12:$G$36)-IFERROR(VLOOKUP($A379,'Entry capacity'!$A$12:$G$36,7,FALSE),0))</f>
        <v>713.88633644963909</v>
      </c>
    </row>
    <row r="380" spans="1:7" s="5" customFormat="1" ht="15" customHeight="1" x14ac:dyDescent="0.45">
      <c r="A380" s="42" t="str">
        <f t="shared" si="5"/>
        <v>D04</v>
      </c>
      <c r="B380" s="4" t="str">
        <f t="shared" si="5"/>
        <v>Salida Nacional / National exit</v>
      </c>
      <c r="C380" s="47">
        <f t="array" ref="C380">SUMPRODUCT('Distance Matrix_ex'!$B127:$Z127,TRANSPOSE('Entry capacity'!C$12:C$36))/(SUM('Entry capacity'!$C$12:$C$36)-IFERROR(VLOOKUP($A380,'Entry capacity'!$A$12:$G$36,3,FALSE),0))</f>
        <v>694.45804809365791</v>
      </c>
      <c r="D380" s="47">
        <f t="array" ref="D380">SUMPRODUCT('Distance Matrix_ex'!$B127:$Z127,TRANSPOSE('Entry capacity'!D$12:D$36))/(SUM('Entry capacity'!$D$12:$D$36)-IFERROR(VLOOKUP($A380,'Entry capacity'!$A$12:$G$36,4,FALSE),0))</f>
        <v>711.37864346616357</v>
      </c>
      <c r="E380" s="47">
        <f t="array" ref="E380">SUMPRODUCT('Distance Matrix_ex'!$B127:$Z127,TRANSPOSE('Entry capacity'!E$12:E$36))/(SUM('Entry capacity'!$E$12:$E$36)-IFERROR(VLOOKUP($A380,'Entry capacity'!$A$12:$G$36,5,FALSE),0))</f>
        <v>718.15837324818597</v>
      </c>
      <c r="F380" s="47">
        <f t="array" ref="F380">SUMPRODUCT('Distance Matrix_ex'!$B127:$Z127,TRANSPOSE('Entry capacity'!F$12:F$36))/(SUM('Entry capacity'!$F$12:$F$36)-IFERROR(VLOOKUP($A380,'Entry capacity'!$A$12:$G$36,6,FALSE),0))</f>
        <v>724.84068955392547</v>
      </c>
      <c r="G380" s="52">
        <f t="array" ref="G380">SUMPRODUCT('Distance Matrix_ex'!$B127:$Z127,TRANSPOSE('Entry capacity'!G$12:G$36))/(SUM('Entry capacity'!$G$12:$G$36)-IFERROR(VLOOKUP($A380,'Entry capacity'!$A$12:$G$36,7,FALSE),0))</f>
        <v>724.82037101621552</v>
      </c>
    </row>
    <row r="381" spans="1:7" s="5" customFormat="1" ht="15" customHeight="1" x14ac:dyDescent="0.45">
      <c r="A381" s="42" t="str">
        <f t="shared" si="5"/>
        <v>D06</v>
      </c>
      <c r="B381" s="4" t="str">
        <f t="shared" si="5"/>
        <v>Salida Nacional / National exit</v>
      </c>
      <c r="C381" s="47">
        <f t="array" ref="C381">SUMPRODUCT('Distance Matrix_ex'!$B128:$Z128,TRANSPOSE('Entry capacity'!C$12:C$36))/(SUM('Entry capacity'!$C$12:$C$36)-IFERROR(VLOOKUP($A381,'Entry capacity'!$A$12:$G$36,3,FALSE),0))</f>
        <v>728.39611485101193</v>
      </c>
      <c r="D381" s="47">
        <f t="array" ref="D381">SUMPRODUCT('Distance Matrix_ex'!$B128:$Z128,TRANSPOSE('Entry capacity'!D$12:D$36))/(SUM('Entry capacity'!$D$12:$D$36)-IFERROR(VLOOKUP($A381,'Entry capacity'!$A$12:$G$36,4,FALSE),0))</f>
        <v>746.27056712048875</v>
      </c>
      <c r="E381" s="47">
        <f t="array" ref="E381">SUMPRODUCT('Distance Matrix_ex'!$B128:$Z128,TRANSPOSE('Entry capacity'!E$12:E$36))/(SUM('Entry capacity'!$E$12:$E$36)-IFERROR(VLOOKUP($A381,'Entry capacity'!$A$12:$G$36,5,FALSE),0))</f>
        <v>753.51106390769303</v>
      </c>
      <c r="F381" s="47">
        <f t="array" ref="F381">SUMPRODUCT('Distance Matrix_ex'!$B128:$Z128,TRANSPOSE('Entry capacity'!F$12:F$36))/(SUM('Entry capacity'!$F$12:$F$36)-IFERROR(VLOOKUP($A381,'Entry capacity'!$A$12:$G$36,6,FALSE),0))</f>
        <v>760.62871570948062</v>
      </c>
      <c r="G381" s="52">
        <f t="array" ref="G381">SUMPRODUCT('Distance Matrix_ex'!$B128:$Z128,TRANSPOSE('Entry capacity'!G$12:G$36))/(SUM('Entry capacity'!$G$12:$G$36)-IFERROR(VLOOKUP($A381,'Entry capacity'!$A$12:$G$36,7,FALSE),0))</f>
        <v>760.64640250984439</v>
      </c>
    </row>
    <row r="382" spans="1:7" s="5" customFormat="1" ht="15" customHeight="1" x14ac:dyDescent="0.45">
      <c r="A382" s="42" t="str">
        <f t="shared" si="5"/>
        <v>D06A</v>
      </c>
      <c r="B382" s="4" t="str">
        <f t="shared" si="5"/>
        <v>Salida Nacional / National exit</v>
      </c>
      <c r="C382" s="47">
        <f t="array" ref="C382">SUMPRODUCT('Distance Matrix_ex'!$B129:$Z129,TRANSPOSE('Entry capacity'!C$12:C$36))/(SUM('Entry capacity'!$C$12:$C$36)-IFERROR(VLOOKUP($A382,'Entry capacity'!$A$12:$G$36,3,FALSE),0))</f>
        <v>738.45058627861465</v>
      </c>
      <c r="D382" s="47">
        <f t="array" ref="D382">SUMPRODUCT('Distance Matrix_ex'!$B129:$Z129,TRANSPOSE('Entry capacity'!D$12:D$36))/(SUM('Entry capacity'!$D$12:$D$36)-IFERROR(VLOOKUP($A382,'Entry capacity'!$A$12:$G$36,4,FALSE),0))</f>
        <v>756.60762762380932</v>
      </c>
      <c r="E382" s="47">
        <f t="array" ref="E382">SUMPRODUCT('Distance Matrix_ex'!$B129:$Z129,TRANSPOSE('Entry capacity'!E$12:E$36))/(SUM('Entry capacity'!$E$12:$E$36)-IFERROR(VLOOKUP($A382,'Entry capacity'!$A$12:$G$36,5,FALSE),0))</f>
        <v>763.984630969313</v>
      </c>
      <c r="F382" s="47">
        <f t="array" ref="F382">SUMPRODUCT('Distance Matrix_ex'!$B129:$Z129,TRANSPOSE('Entry capacity'!F$12:F$36))/(SUM('Entry capacity'!$F$12:$F$36)-IFERROR(VLOOKUP($A382,'Entry capacity'!$A$12:$G$36,6,FALSE),0))</f>
        <v>771.23125500566334</v>
      </c>
      <c r="G382" s="52">
        <f t="array" ref="G382">SUMPRODUCT('Distance Matrix_ex'!$B129:$Z129,TRANSPOSE('Entry capacity'!G$12:G$36))/(SUM('Entry capacity'!$G$12:$G$36)-IFERROR(VLOOKUP($A382,'Entry capacity'!$A$12:$G$36,7,FALSE),0))</f>
        <v>771.26020124483057</v>
      </c>
    </row>
    <row r="383" spans="1:7" s="5" customFormat="1" ht="15" customHeight="1" x14ac:dyDescent="0.45">
      <c r="A383" s="42" t="str">
        <f t="shared" si="5"/>
        <v>D07</v>
      </c>
      <c r="B383" s="4" t="str">
        <f t="shared" si="5"/>
        <v>Salida Nacional / National exit</v>
      </c>
      <c r="C383" s="47">
        <f t="array" ref="C383">SUMPRODUCT('Distance Matrix_ex'!$B130:$Z130,TRANSPOSE('Entry capacity'!C$12:C$36))/(SUM('Entry capacity'!$C$12:$C$36)-IFERROR(VLOOKUP($A383,'Entry capacity'!$A$12:$G$36,3,FALSE),0))</f>
        <v>741.20840449004334</v>
      </c>
      <c r="D383" s="47">
        <f t="array" ref="D383">SUMPRODUCT('Distance Matrix_ex'!$B130:$Z130,TRANSPOSE('Entry capacity'!D$12:D$36))/(SUM('Entry capacity'!$D$12:$D$36)-IFERROR(VLOOKUP($A383,'Entry capacity'!$A$12:$G$36,4,FALSE),0))</f>
        <v>759.44295655322844</v>
      </c>
      <c r="E383" s="47">
        <f t="array" ref="E383">SUMPRODUCT('Distance Matrix_ex'!$B130:$Z130,TRANSPOSE('Entry capacity'!E$12:E$36))/(SUM('Entry capacity'!$E$12:$E$36)-IFERROR(VLOOKUP($A383,'Entry capacity'!$A$12:$G$36,5,FALSE),0))</f>
        <v>766.85740197365055</v>
      </c>
      <c r="F383" s="47">
        <f t="array" ref="F383">SUMPRODUCT('Distance Matrix_ex'!$B130:$Z130,TRANSPOSE('Entry capacity'!F$12:F$36))/(SUM('Entry capacity'!$F$12:$F$36)-IFERROR(VLOOKUP($A383,'Entry capacity'!$A$12:$G$36,6,FALSE),0))</f>
        <v>774.13940151231418</v>
      </c>
      <c r="G383" s="52">
        <f t="array" ref="G383">SUMPRODUCT('Distance Matrix_ex'!$B130:$Z130,TRANSPOSE('Entry capacity'!G$12:G$36))/(SUM('Entry capacity'!$G$12:$G$36)-IFERROR(VLOOKUP($A383,'Entry capacity'!$A$12:$G$36,7,FALSE),0))</f>
        <v>774.17143607746721</v>
      </c>
    </row>
    <row r="384" spans="1:7" s="5" customFormat="1" ht="15" customHeight="1" x14ac:dyDescent="0.45">
      <c r="A384" s="42" t="str">
        <f t="shared" si="5"/>
        <v>D07.14</v>
      </c>
      <c r="B384" s="4" t="str">
        <f t="shared" si="5"/>
        <v>Salida Nacional / National exit</v>
      </c>
      <c r="C384" s="47">
        <f t="array" ref="C384">SUMPRODUCT('Distance Matrix_ex'!$B131:$Z131,TRANSPOSE('Entry capacity'!C$12:C$36))/(SUM('Entry capacity'!$C$12:$C$36)-IFERROR(VLOOKUP($A384,'Entry capacity'!$A$12:$G$36,3,FALSE),0))</f>
        <v>777.11145273164414</v>
      </c>
      <c r="D384" s="47">
        <f t="array" ref="D384">SUMPRODUCT('Distance Matrix_ex'!$B131:$Z131,TRANSPOSE('Entry capacity'!D$12:D$36))/(SUM('Entry capacity'!$D$12:$D$36)-IFERROR(VLOOKUP($A384,'Entry capacity'!$A$12:$G$36,4,FALSE),0))</f>
        <v>801.22321250210143</v>
      </c>
      <c r="E384" s="47">
        <f t="array" ref="E384">SUMPRODUCT('Distance Matrix_ex'!$B131:$Z131,TRANSPOSE('Entry capacity'!E$12:E$36))/(SUM('Entry capacity'!$E$12:$E$36)-IFERROR(VLOOKUP($A384,'Entry capacity'!$A$12:$G$36,5,FALSE),0))</f>
        <v>810.6221316373036</v>
      </c>
      <c r="F384" s="47">
        <f t="array" ref="F384">SUMPRODUCT('Distance Matrix_ex'!$B131:$Z131,TRANSPOSE('Entry capacity'!F$12:F$36))/(SUM('Entry capacity'!$F$12:$F$36)-IFERROR(VLOOKUP($A384,'Entry capacity'!$A$12:$G$36,6,FALSE),0))</f>
        <v>819.77350088060507</v>
      </c>
      <c r="G384" s="52">
        <f t="array" ref="G384">SUMPRODUCT('Distance Matrix_ex'!$B131:$Z131,TRANSPOSE('Entry capacity'!G$12:G$36))/(SUM('Entry capacity'!$G$12:$G$36)-IFERROR(VLOOKUP($A384,'Entry capacity'!$A$12:$G$36,7,FALSE),0))</f>
        <v>820.03914709202252</v>
      </c>
    </row>
    <row r="385" spans="1:7" s="5" customFormat="1" ht="15" customHeight="1" x14ac:dyDescent="0.45">
      <c r="A385" s="42" t="str">
        <f t="shared" ref="A385:B404" si="6">A132</f>
        <v>D12A</v>
      </c>
      <c r="B385" s="4" t="str">
        <f t="shared" si="6"/>
        <v>Salida Nacional / National exit</v>
      </c>
      <c r="C385" s="47">
        <f t="array" ref="C385">SUMPRODUCT('Distance Matrix_ex'!$B132:$Z132,TRANSPOSE('Entry capacity'!C$12:C$36))/(SUM('Entry capacity'!$C$12:$C$36)-IFERROR(VLOOKUP($A385,'Entry capacity'!$A$12:$G$36,3,FALSE),0))</f>
        <v>821.29752985275866</v>
      </c>
      <c r="D385" s="47">
        <f t="array" ref="D385">SUMPRODUCT('Distance Matrix_ex'!$B132:$Z132,TRANSPOSE('Entry capacity'!D$12:D$36))/(SUM('Entry capacity'!$D$12:$D$36)-IFERROR(VLOOKUP($A385,'Entry capacity'!$A$12:$G$36,4,FALSE),0))</f>
        <v>841.68506057652507</v>
      </c>
      <c r="E385" s="47">
        <f t="array" ref="E385">SUMPRODUCT('Distance Matrix_ex'!$B132:$Z132,TRANSPOSE('Entry capacity'!E$12:E$36))/(SUM('Entry capacity'!$E$12:$E$36)-IFERROR(VLOOKUP($A385,'Entry capacity'!$A$12:$G$36,5,FALSE),0))</f>
        <v>850.18519216181198</v>
      </c>
      <c r="F385" s="47">
        <f t="array" ref="F385">SUMPRODUCT('Distance Matrix_ex'!$B132:$Z132,TRANSPOSE('Entry capacity'!F$12:F$36))/(SUM('Entry capacity'!$F$12:$F$36)-IFERROR(VLOOKUP($A385,'Entry capacity'!$A$12:$G$36,6,FALSE),0))</f>
        <v>858.49762540441304</v>
      </c>
      <c r="G385" s="52">
        <f t="array" ref="G385">SUMPRODUCT('Distance Matrix_ex'!$B132:$Z132,TRANSPOSE('Entry capacity'!G$12:G$36))/(SUM('Entry capacity'!$G$12:$G$36)-IFERROR(VLOOKUP($A385,'Entry capacity'!$A$12:$G$36,7,FALSE),0))</f>
        <v>858.59822405787747</v>
      </c>
    </row>
    <row r="386" spans="1:7" s="5" customFormat="1" ht="15" customHeight="1" x14ac:dyDescent="0.45">
      <c r="A386" s="42" t="str">
        <f t="shared" si="6"/>
        <v>D13</v>
      </c>
      <c r="B386" s="4" t="str">
        <f t="shared" si="6"/>
        <v>Salida Nacional / National exit</v>
      </c>
      <c r="C386" s="47">
        <f t="array" ref="C386">SUMPRODUCT('Distance Matrix_ex'!$B133:$Z133,TRANSPOSE('Entry capacity'!C$12:C$36))/(SUM('Entry capacity'!$C$12:$C$36)-IFERROR(VLOOKUP($A386,'Entry capacity'!$A$12:$G$36,3,FALSE),0))</f>
        <v>832.39685204787918</v>
      </c>
      <c r="D386" s="47">
        <f t="array" ref="D386">SUMPRODUCT('Distance Matrix_ex'!$B133:$Z133,TRANSPOSE('Entry capacity'!D$12:D$36))/(SUM('Entry capacity'!$D$12:$D$36)-IFERROR(VLOOKUP($A386,'Entry capacity'!$A$12:$G$36,4,FALSE),0))</f>
        <v>853.08246078816569</v>
      </c>
      <c r="E386" s="47">
        <f t="array" ref="E386">SUMPRODUCT('Distance Matrix_ex'!$B133:$Z133,TRANSPOSE('Entry capacity'!E$12:E$36))/(SUM('Entry capacity'!$E$12:$E$36)-IFERROR(VLOOKUP($A386,'Entry capacity'!$A$12:$G$36,5,FALSE),0))</f>
        <v>861.73304947208328</v>
      </c>
      <c r="F386" s="47">
        <f t="array" ref="F386">SUMPRODUCT('Distance Matrix_ex'!$B133:$Z133,TRANSPOSE('Entry capacity'!F$12:F$36))/(SUM('Entry capacity'!$F$12:$F$36)-IFERROR(VLOOKUP($A386,'Entry capacity'!$A$12:$G$36,6,FALSE),0))</f>
        <v>870.18829697331296</v>
      </c>
      <c r="G386" s="52">
        <f t="array" ref="G386">SUMPRODUCT('Distance Matrix_ex'!$B133:$Z133,TRANSPOSE('Entry capacity'!G$12:G$36))/(SUM('Entry capacity'!$G$12:$G$36)-IFERROR(VLOOKUP($A386,'Entry capacity'!$A$12:$G$36,7,FALSE),0))</f>
        <v>870.29833367886113</v>
      </c>
    </row>
    <row r="387" spans="1:7" s="5" customFormat="1" ht="15" customHeight="1" x14ac:dyDescent="0.45">
      <c r="A387" s="42" t="str">
        <f t="shared" si="6"/>
        <v>D13A</v>
      </c>
      <c r="B387" s="4" t="str">
        <f t="shared" si="6"/>
        <v>Salida Nacional / National exit</v>
      </c>
      <c r="C387" s="47">
        <f t="array" ref="C387">SUMPRODUCT('Distance Matrix_ex'!$B134:$Z134,TRANSPOSE('Entry capacity'!C$12:C$36))/(SUM('Entry capacity'!$C$12:$C$36)-IFERROR(VLOOKUP($A387,'Entry capacity'!$A$12:$G$36,3,FALSE),0))</f>
        <v>838.14029969980243</v>
      </c>
      <c r="D387" s="47">
        <f t="array" ref="D387">SUMPRODUCT('Distance Matrix_ex'!$B134:$Z134,TRANSPOSE('Entry capacity'!D$12:D$36))/(SUM('Entry capacity'!$D$12:$D$36)-IFERROR(VLOOKUP($A387,'Entry capacity'!$A$12:$G$36,4,FALSE),0))</f>
        <v>858.98015168611551</v>
      </c>
      <c r="E387" s="47">
        <f t="array" ref="E387">SUMPRODUCT('Distance Matrix_ex'!$B134:$Z134,TRANSPOSE('Entry capacity'!E$12:E$36))/(SUM('Entry capacity'!$E$12:$E$36)-IFERROR(VLOOKUP($A387,'Entry capacity'!$A$12:$G$36,5,FALSE),0))</f>
        <v>867.70859579711725</v>
      </c>
      <c r="F387" s="47">
        <f t="array" ref="F387">SUMPRODUCT('Distance Matrix_ex'!$B134:$Z134,TRANSPOSE('Entry capacity'!F$12:F$36))/(SUM('Entry capacity'!$F$12:$F$36)-IFERROR(VLOOKUP($A387,'Entry capacity'!$A$12:$G$36,6,FALSE),0))</f>
        <v>876.23774386668504</v>
      </c>
      <c r="G387" s="52">
        <f t="array" ref="G387">SUMPRODUCT('Distance Matrix_ex'!$B134:$Z134,TRANSPOSE('Entry capacity'!G$12:G$36))/(SUM('Entry capacity'!$G$12:$G$36)-IFERROR(VLOOKUP($A387,'Entry capacity'!$A$12:$G$36,7,FALSE),0))</f>
        <v>876.35266438019198</v>
      </c>
    </row>
    <row r="388" spans="1:7" s="5" customFormat="1" ht="15" customHeight="1" x14ac:dyDescent="0.45">
      <c r="A388" s="42" t="str">
        <f t="shared" si="6"/>
        <v>D16</v>
      </c>
      <c r="B388" s="4" t="str">
        <f t="shared" si="6"/>
        <v>Salida Nacional / National exit</v>
      </c>
      <c r="C388" s="47">
        <f t="array" ref="C388">SUMPRODUCT('Distance Matrix_ex'!$B135:$Z135,TRANSPOSE('Entry capacity'!C$12:C$36))/(SUM('Entry capacity'!$C$12:$C$36)-IFERROR(VLOOKUP($A388,'Entry capacity'!$A$12:$G$36,3,FALSE),0))</f>
        <v>855.88084391619248</v>
      </c>
      <c r="D388" s="47">
        <f t="array" ref="D388">SUMPRODUCT('Distance Matrix_ex'!$B135:$Z135,TRANSPOSE('Entry capacity'!D$12:D$36))/(SUM('Entry capacity'!$D$12:$D$36)-IFERROR(VLOOKUP($A388,'Entry capacity'!$A$12:$G$36,4,FALSE),0))</f>
        <v>877.07630253444268</v>
      </c>
      <c r="E388" s="47">
        <f t="array" ref="E388">SUMPRODUCT('Distance Matrix_ex'!$B135:$Z135,TRANSPOSE('Entry capacity'!E$12:E$36))/(SUM('Entry capacity'!$E$12:$E$36)-IFERROR(VLOOKUP($A388,'Entry capacity'!$A$12:$G$36,5,FALSE),0))</f>
        <v>886.3832553256633</v>
      </c>
      <c r="F388" s="47">
        <f t="array" ref="F388">SUMPRODUCT('Distance Matrix_ex'!$B135:$Z135,TRANSPOSE('Entry capacity'!F$12:F$36))/(SUM('Entry capacity'!$F$12:$F$36)-IFERROR(VLOOKUP($A388,'Entry capacity'!$A$12:$G$36,6,FALSE),0))</f>
        <v>895.47063305662039</v>
      </c>
      <c r="G388" s="52">
        <f t="array" ref="G388">SUMPRODUCT('Distance Matrix_ex'!$B135:$Z135,TRANSPOSE('Entry capacity'!G$12:G$36))/(SUM('Entry capacity'!$G$12:$G$36)-IFERROR(VLOOKUP($A388,'Entry capacity'!$A$12:$G$36,7,FALSE),0))</f>
        <v>895.55313098332431</v>
      </c>
    </row>
    <row r="389" spans="1:7" s="5" customFormat="1" ht="15" customHeight="1" x14ac:dyDescent="0.45">
      <c r="A389" s="42" t="str">
        <f t="shared" si="6"/>
        <v>E01</v>
      </c>
      <c r="B389" s="4" t="str">
        <f t="shared" si="6"/>
        <v>Salida Nacional / National exit</v>
      </c>
      <c r="C389" s="47">
        <f t="array" ref="C389">SUMPRODUCT('Distance Matrix_ex'!$B136:$Z136,TRANSPOSE('Entry capacity'!C$12:C$36))/(SUM('Entry capacity'!$C$12:$C$36)-IFERROR(VLOOKUP($A389,'Entry capacity'!$A$12:$G$36,3,FALSE),0))</f>
        <v>627.40651149504299</v>
      </c>
      <c r="D389" s="47">
        <f t="array" ref="D389">SUMPRODUCT('Distance Matrix_ex'!$B136:$Z136,TRANSPOSE('Entry capacity'!D$12:D$36))/(SUM('Entry capacity'!$D$12:$D$36)-IFERROR(VLOOKUP($A389,'Entry capacity'!$A$12:$G$36,4,FALSE),0))</f>
        <v>634.67348420594135</v>
      </c>
      <c r="E389" s="47">
        <f t="array" ref="E389">SUMPRODUCT('Distance Matrix_ex'!$B136:$Z136,TRANSPOSE('Entry capacity'!E$12:E$36))/(SUM('Entry capacity'!$E$12:$E$36)-IFERROR(VLOOKUP($A389,'Entry capacity'!$A$12:$G$36,5,FALSE),0))</f>
        <v>636.57054760396318</v>
      </c>
      <c r="F389" s="47">
        <f t="array" ref="F389">SUMPRODUCT('Distance Matrix_ex'!$B136:$Z136,TRANSPOSE('Entry capacity'!F$12:F$36))/(SUM('Entry capacity'!$F$12:$F$36)-IFERROR(VLOOKUP($A389,'Entry capacity'!$A$12:$G$36,6,FALSE),0))</f>
        <v>638.42290476533776</v>
      </c>
      <c r="G389" s="52">
        <f t="array" ref="G389">SUMPRODUCT('Distance Matrix_ex'!$B136:$Z136,TRANSPOSE('Entry capacity'!G$12:G$36))/(SUM('Entry capacity'!$G$12:$G$36)-IFERROR(VLOOKUP($A389,'Entry capacity'!$A$12:$G$36,7,FALSE),0))</f>
        <v>638.79190816832636</v>
      </c>
    </row>
    <row r="390" spans="1:7" s="5" customFormat="1" ht="15" customHeight="1" x14ac:dyDescent="0.45">
      <c r="A390" s="42" t="str">
        <f t="shared" si="6"/>
        <v>E02</v>
      </c>
      <c r="B390" s="4" t="str">
        <f t="shared" si="6"/>
        <v>Salida Nacional / National exit</v>
      </c>
      <c r="C390" s="47">
        <f t="array" ref="C390">SUMPRODUCT('Distance Matrix_ex'!$B137:$Z137,TRANSPOSE('Entry capacity'!C$12:C$36))/(SUM('Entry capacity'!$C$12:$C$36)-IFERROR(VLOOKUP($A390,'Entry capacity'!$A$12:$G$36,3,FALSE),0))</f>
        <v>631.28141897851435</v>
      </c>
      <c r="D390" s="47">
        <f t="array" ref="D390">SUMPRODUCT('Distance Matrix_ex'!$B137:$Z137,TRANSPOSE('Entry capacity'!D$12:D$36))/(SUM('Entry capacity'!$D$12:$D$36)-IFERROR(VLOOKUP($A390,'Entry capacity'!$A$12:$G$36,4,FALSE),0))</f>
        <v>638.52096169731328</v>
      </c>
      <c r="E390" s="47">
        <f t="array" ref="E390">SUMPRODUCT('Distance Matrix_ex'!$B137:$Z137,TRANSPOSE('Entry capacity'!E$12:E$36))/(SUM('Entry capacity'!$E$12:$E$36)-IFERROR(VLOOKUP($A390,'Entry capacity'!$A$12:$G$36,5,FALSE),0))</f>
        <v>640.40414656323298</v>
      </c>
      <c r="F390" s="47">
        <f t="array" ref="F390">SUMPRODUCT('Distance Matrix_ex'!$B137:$Z137,TRANSPOSE('Entry capacity'!F$12:F$36))/(SUM('Entry capacity'!$F$12:$F$36)-IFERROR(VLOOKUP($A390,'Entry capacity'!$A$12:$G$36,6,FALSE),0))</f>
        <v>642.24717319134447</v>
      </c>
      <c r="G390" s="52">
        <f t="array" ref="G390">SUMPRODUCT('Distance Matrix_ex'!$B137:$Z137,TRANSPOSE('Entry capacity'!G$12:G$36))/(SUM('Entry capacity'!$G$12:$G$36)-IFERROR(VLOOKUP($A390,'Entry capacity'!$A$12:$G$36,7,FALSE),0))</f>
        <v>642.59803885920383</v>
      </c>
    </row>
    <row r="391" spans="1:7" s="5" customFormat="1" ht="15" customHeight="1" x14ac:dyDescent="0.45">
      <c r="A391" s="42" t="str">
        <f t="shared" si="6"/>
        <v>E15</v>
      </c>
      <c r="B391" s="4" t="str">
        <f t="shared" si="6"/>
        <v>Salida Nacional / National exit</v>
      </c>
      <c r="C391" s="47">
        <f t="array" ref="C391">SUMPRODUCT('Distance Matrix_ex'!$B138:$Z138,TRANSPOSE('Entry capacity'!C$12:C$36))/(SUM('Entry capacity'!$C$12:$C$36)-IFERROR(VLOOKUP($A391,'Entry capacity'!$A$12:$G$36,3,FALSE),0))</f>
        <v>668.85594228316495</v>
      </c>
      <c r="D391" s="47">
        <f t="array" ref="D391">SUMPRODUCT('Distance Matrix_ex'!$B138:$Z138,TRANSPOSE('Entry capacity'!D$12:D$36))/(SUM('Entry capacity'!$D$12:$D$36)-IFERROR(VLOOKUP($A391,'Entry capacity'!$A$12:$G$36,4,FALSE),0))</f>
        <v>675.8294995863713</v>
      </c>
      <c r="E391" s="47">
        <f t="array" ref="E391">SUMPRODUCT('Distance Matrix_ex'!$B138:$Z138,TRANSPOSE('Entry capacity'!E$12:E$36))/(SUM('Entry capacity'!$E$12:$E$36)-IFERROR(VLOOKUP($A391,'Entry capacity'!$A$12:$G$36,5,FALSE),0))</f>
        <v>677.57810595457761</v>
      </c>
      <c r="F391" s="47">
        <f t="array" ref="F391">SUMPRODUCT('Distance Matrix_ex'!$B138:$Z138,TRANSPOSE('Entry capacity'!F$12:F$36))/(SUM('Entry capacity'!$F$12:$F$36)-IFERROR(VLOOKUP($A391,'Entry capacity'!$A$12:$G$36,6,FALSE),0))</f>
        <v>679.33065549619346</v>
      </c>
      <c r="G391" s="52">
        <f t="array" ref="G391">SUMPRODUCT('Distance Matrix_ex'!$B138:$Z138,TRANSPOSE('Entry capacity'!G$12:G$36))/(SUM('Entry capacity'!$G$12:$G$36)-IFERROR(VLOOKUP($A391,'Entry capacity'!$A$12:$G$36,7,FALSE),0))</f>
        <v>679.50564167422965</v>
      </c>
    </row>
    <row r="392" spans="1:7" s="5" customFormat="1" ht="15" customHeight="1" x14ac:dyDescent="0.45">
      <c r="A392" s="42" t="str">
        <f t="shared" si="6"/>
        <v>EG01</v>
      </c>
      <c r="B392" s="4" t="str">
        <f t="shared" si="6"/>
        <v>Salida Nacional / National exit</v>
      </c>
      <c r="C392" s="47">
        <f t="array" ref="C392">SUMPRODUCT('Distance Matrix_ex'!$B139:$Z139,TRANSPOSE('Entry capacity'!C$12:C$36))/(SUM('Entry capacity'!$C$12:$C$36)-IFERROR(VLOOKUP($A392,'Entry capacity'!$A$12:$G$36,3,FALSE),0))</f>
        <v>645.40623555177376</v>
      </c>
      <c r="D392" s="47">
        <f t="array" ref="D392">SUMPRODUCT('Distance Matrix_ex'!$B139:$Z139,TRANSPOSE('Entry capacity'!D$12:D$36))/(SUM('Entry capacity'!$D$12:$D$36)-IFERROR(VLOOKUP($A392,'Entry capacity'!$A$12:$G$36,4,FALSE),0))</f>
        <v>652.54579043637068</v>
      </c>
      <c r="E392" s="47">
        <f t="array" ref="E392">SUMPRODUCT('Distance Matrix_ex'!$B139:$Z139,TRANSPOSE('Entry capacity'!E$12:E$36))/(SUM('Entry capacity'!$E$12:$E$36)-IFERROR(VLOOKUP($A392,'Entry capacity'!$A$12:$G$36,5,FALSE),0))</f>
        <v>654.37838526340977</v>
      </c>
      <c r="F392" s="47">
        <f t="array" ref="F392">SUMPRODUCT('Distance Matrix_ex'!$B139:$Z139,TRANSPOSE('Entry capacity'!F$12:F$36))/(SUM('Entry capacity'!$F$12:$F$36)-IFERROR(VLOOKUP($A392,'Entry capacity'!$A$12:$G$36,6,FALSE),0))</f>
        <v>656.18740022248494</v>
      </c>
      <c r="G392" s="52">
        <f t="array" ref="G392">SUMPRODUCT('Distance Matrix_ex'!$B139:$Z139,TRANSPOSE('Entry capacity'!G$12:G$36))/(SUM('Entry capacity'!$G$12:$G$36)-IFERROR(VLOOKUP($A392,'Entry capacity'!$A$12:$G$36,7,FALSE),0))</f>
        <v>656.4721502003963</v>
      </c>
    </row>
    <row r="393" spans="1:7" s="5" customFormat="1" ht="15" customHeight="1" x14ac:dyDescent="0.45">
      <c r="A393" s="42" t="str">
        <f t="shared" si="6"/>
        <v>F00</v>
      </c>
      <c r="B393" s="4" t="str">
        <f t="shared" si="6"/>
        <v>Salida Nacional / National exit</v>
      </c>
      <c r="C393" s="47">
        <f t="array" ref="C393">SUMPRODUCT('Distance Matrix_ex'!$B140:$Z140,TRANSPOSE('Entry capacity'!C$12:C$36))/(SUM('Entry capacity'!$C$12:$C$36)-IFERROR(VLOOKUP($A393,'Entry capacity'!$A$12:$G$36,3,FALSE),0))</f>
        <v>851.52568578277805</v>
      </c>
      <c r="D393" s="47">
        <f t="array" ref="D393">SUMPRODUCT('Distance Matrix_ex'!$B140:$Z140,TRANSPOSE('Entry capacity'!D$12:D$36))/(SUM('Entry capacity'!$D$12:$D$36)-IFERROR(VLOOKUP($A393,'Entry capacity'!$A$12:$G$36,4,FALSE),0))</f>
        <v>846.77213553632225</v>
      </c>
      <c r="E393" s="47">
        <f t="array" ref="E393">SUMPRODUCT('Distance Matrix_ex'!$B140:$Z140,TRANSPOSE('Entry capacity'!E$12:E$36))/(SUM('Entry capacity'!$E$12:$E$36)-IFERROR(VLOOKUP($A393,'Entry capacity'!$A$12:$G$36,5,FALSE),0))</f>
        <v>846.62447937748857</v>
      </c>
      <c r="F393" s="47">
        <f t="array" ref="F393">SUMPRODUCT('Distance Matrix_ex'!$B140:$Z140,TRANSPOSE('Entry capacity'!F$12:F$36))/(SUM('Entry capacity'!$F$12:$F$36)-IFERROR(VLOOKUP($A393,'Entry capacity'!$A$12:$G$36,6,FALSE),0))</f>
        <v>846.48791682145895</v>
      </c>
      <c r="G393" s="52">
        <f t="array" ref="G393">SUMPRODUCT('Distance Matrix_ex'!$B140:$Z140,TRANSPOSE('Entry capacity'!G$12:G$36))/(SUM('Entry capacity'!$G$12:$G$36)-IFERROR(VLOOKUP($A393,'Entry capacity'!$A$12:$G$36,7,FALSE),0))</f>
        <v>846.67097957802412</v>
      </c>
    </row>
    <row r="394" spans="1:7" s="5" customFormat="1" ht="15" customHeight="1" x14ac:dyDescent="0.45">
      <c r="A394" s="42" t="str">
        <f t="shared" si="6"/>
        <v>F02</v>
      </c>
      <c r="B394" s="4" t="str">
        <f t="shared" si="6"/>
        <v>Salida Nacional / National exit</v>
      </c>
      <c r="C394" s="47">
        <f t="array" ref="C394">SUMPRODUCT('Distance Matrix_ex'!$B141:$Z141,TRANSPOSE('Entry capacity'!C$12:C$36))/(SUM('Entry capacity'!$C$12:$C$36)-IFERROR(VLOOKUP($A394,'Entry capacity'!$A$12:$G$36,3,FALSE),0))</f>
        <v>850.00104641771406</v>
      </c>
      <c r="D394" s="47">
        <f t="array" ref="D394">SUMPRODUCT('Distance Matrix_ex'!$B141:$Z141,TRANSPOSE('Entry capacity'!D$12:D$36))/(SUM('Entry capacity'!$D$12:$D$36)-IFERROR(VLOOKUP($A394,'Entry capacity'!$A$12:$G$36,4,FALSE),0))</f>
        <v>845.22807655314637</v>
      </c>
      <c r="E394" s="47">
        <f t="array" ref="E394">SUMPRODUCT('Distance Matrix_ex'!$B141:$Z141,TRANSPOSE('Entry capacity'!E$12:E$36))/(SUM('Entry capacity'!$E$12:$E$36)-IFERROR(VLOOKUP($A394,'Entry capacity'!$A$12:$G$36,5,FALSE),0))</f>
        <v>845.07130664380554</v>
      </c>
      <c r="F394" s="47">
        <f t="array" ref="F394">SUMPRODUCT('Distance Matrix_ex'!$B141:$Z141,TRANSPOSE('Entry capacity'!F$12:F$36))/(SUM('Entry capacity'!$F$12:$F$36)-IFERROR(VLOOKUP($A394,'Entry capacity'!$A$12:$G$36,6,FALSE),0))</f>
        <v>844.92803847260348</v>
      </c>
      <c r="G394" s="52">
        <f t="array" ref="G394">SUMPRODUCT('Distance Matrix_ex'!$B141:$Z141,TRANSPOSE('Entry capacity'!G$12:G$36))/(SUM('Entry capacity'!$G$12:$G$36)-IFERROR(VLOOKUP($A394,'Entry capacity'!$A$12:$G$36,7,FALSE),0))</f>
        <v>845.10322690982389</v>
      </c>
    </row>
    <row r="395" spans="1:7" s="5" customFormat="1" ht="15" customHeight="1" x14ac:dyDescent="0.45">
      <c r="A395" s="42" t="str">
        <f t="shared" si="6"/>
        <v>F06.2</v>
      </c>
      <c r="B395" s="4" t="str">
        <f t="shared" si="6"/>
        <v>Salida Nacional / National exit</v>
      </c>
      <c r="C395" s="47">
        <f t="array" ref="C395">SUMPRODUCT('Distance Matrix_ex'!$B142:$Z142,TRANSPOSE('Entry capacity'!C$12:C$36))/(SUM('Entry capacity'!$C$12:$C$36)-IFERROR(VLOOKUP($A395,'Entry capacity'!$A$12:$G$36,3,FALSE),0))</f>
        <v>790.91450132680768</v>
      </c>
      <c r="D395" s="47">
        <f t="array" ref="D395">SUMPRODUCT('Distance Matrix_ex'!$B142:$Z142,TRANSPOSE('Entry capacity'!D$12:D$36))/(SUM('Entry capacity'!$D$12:$D$36)-IFERROR(VLOOKUP($A395,'Entry capacity'!$A$12:$G$36,4,FALSE),0))</f>
        <v>785.53678577361404</v>
      </c>
      <c r="E395" s="47">
        <f t="array" ref="E395">SUMPRODUCT('Distance Matrix_ex'!$B142:$Z142,TRANSPOSE('Entry capacity'!E$12:E$36))/(SUM('Entry capacity'!$E$12:$E$36)-IFERROR(VLOOKUP($A395,'Entry capacity'!$A$12:$G$36,5,FALSE),0))</f>
        <v>785.03356893396858</v>
      </c>
      <c r="F395" s="47">
        <f t="array" ref="F395">SUMPRODUCT('Distance Matrix_ex'!$B142:$Z142,TRANSPOSE('Entry capacity'!F$12:F$36))/(SUM('Entry capacity'!$F$12:$F$36)-IFERROR(VLOOKUP($A395,'Entry capacity'!$A$12:$G$36,6,FALSE),0))</f>
        <v>784.63468862255581</v>
      </c>
      <c r="G395" s="52">
        <f t="array" ref="G395">SUMPRODUCT('Distance Matrix_ex'!$B142:$Z142,TRANSPOSE('Entry capacity'!G$12:G$36))/(SUM('Entry capacity'!$G$12:$G$36)-IFERROR(VLOOKUP($A395,'Entry capacity'!$A$12:$G$36,7,FALSE),0))</f>
        <v>784.50968278952018</v>
      </c>
    </row>
    <row r="396" spans="1:7" s="5" customFormat="1" ht="15" customHeight="1" x14ac:dyDescent="0.45">
      <c r="A396" s="42" t="str">
        <f t="shared" si="6"/>
        <v>F07</v>
      </c>
      <c r="B396" s="4" t="str">
        <f t="shared" si="6"/>
        <v>Salida Nacional / National exit</v>
      </c>
      <c r="C396" s="47">
        <f t="array" ref="C396">SUMPRODUCT('Distance Matrix_ex'!$B143:$Z143,TRANSPOSE('Entry capacity'!C$12:C$36))/(SUM('Entry capacity'!$C$12:$C$36)-IFERROR(VLOOKUP($A396,'Entry capacity'!$A$12:$G$36,3,FALSE),0))</f>
        <v>785.04314813852363</v>
      </c>
      <c r="D396" s="47">
        <f t="array" ref="D396">SUMPRODUCT('Distance Matrix_ex'!$B143:$Z143,TRANSPOSE('Entry capacity'!D$12:D$36))/(SUM('Entry capacity'!$D$12:$D$36)-IFERROR(VLOOKUP($A396,'Entry capacity'!$A$12:$G$36,4,FALSE),0))</f>
        <v>779.79816374544737</v>
      </c>
      <c r="E396" s="47">
        <f t="array" ref="E396">SUMPRODUCT('Distance Matrix_ex'!$B143:$Z143,TRANSPOSE('Entry capacity'!E$12:E$36))/(SUM('Entry capacity'!$E$12:$E$36)-IFERROR(VLOOKUP($A396,'Entry capacity'!$A$12:$G$36,5,FALSE),0))</f>
        <v>779.26347242689189</v>
      </c>
      <c r="F396" s="47">
        <f t="array" ref="F396">SUMPRODUCT('Distance Matrix_ex'!$B143:$Z143,TRANSPOSE('Entry capacity'!F$12:F$36))/(SUM('Entry capacity'!$F$12:$F$36)-IFERROR(VLOOKUP($A396,'Entry capacity'!$A$12:$G$36,6,FALSE),0))</f>
        <v>778.84113205670792</v>
      </c>
      <c r="G396" s="52">
        <f t="array" ref="G396">SUMPRODUCT('Distance Matrix_ex'!$B143:$Z143,TRANSPOSE('Entry capacity'!G$12:G$36))/(SUM('Entry capacity'!$G$12:$G$36)-IFERROR(VLOOKUP($A396,'Entry capacity'!$A$12:$G$36,7,FALSE),0))</f>
        <v>778.68984788594696</v>
      </c>
    </row>
    <row r="397" spans="1:7" s="5" customFormat="1" ht="15" customHeight="1" x14ac:dyDescent="0.45">
      <c r="A397" s="42" t="str">
        <f t="shared" si="6"/>
        <v>F07.01</v>
      </c>
      <c r="B397" s="4" t="str">
        <f t="shared" si="6"/>
        <v>Salida Nacional / National exit</v>
      </c>
      <c r="C397" s="47">
        <f t="array" ref="C397">SUMPRODUCT('Distance Matrix_ex'!$B144:$Z144,TRANSPOSE('Entry capacity'!C$12:C$36))/(SUM('Entry capacity'!$C$12:$C$36)-IFERROR(VLOOKUP($A397,'Entry capacity'!$A$12:$G$36,3,FALSE),0))</f>
        <v>776.95573018146149</v>
      </c>
      <c r="D397" s="47">
        <f t="array" ref="D397">SUMPRODUCT('Distance Matrix_ex'!$B144:$Z144,TRANSPOSE('Entry capacity'!D$12:D$36))/(SUM('Entry capacity'!$D$12:$D$36)-IFERROR(VLOOKUP($A397,'Entry capacity'!$A$12:$G$36,4,FALSE),0))</f>
        <v>771.46488657270697</v>
      </c>
      <c r="E397" s="47">
        <f t="array" ref="E397">SUMPRODUCT('Distance Matrix_ex'!$B144:$Z144,TRANSPOSE('Entry capacity'!E$12:E$36))/(SUM('Entry capacity'!$E$12:$E$36)-IFERROR(VLOOKUP($A397,'Entry capacity'!$A$12:$G$36,5,FALSE),0))</f>
        <v>770.87153026844067</v>
      </c>
      <c r="F397" s="47">
        <f t="array" ref="F397">SUMPRODUCT('Distance Matrix_ex'!$B144:$Z144,TRANSPOSE('Entry capacity'!F$12:F$36))/(SUM('Entry capacity'!$F$12:$F$36)-IFERROR(VLOOKUP($A397,'Entry capacity'!$A$12:$G$36,6,FALSE),0))</f>
        <v>770.40594428175564</v>
      </c>
      <c r="G397" s="52">
        <f t="array" ref="G397">SUMPRODUCT('Distance Matrix_ex'!$B144:$Z144,TRANSPOSE('Entry capacity'!G$12:G$36))/(SUM('Entry capacity'!$G$12:$G$36)-IFERROR(VLOOKUP($A397,'Entry capacity'!$A$12:$G$36,7,FALSE),0))</f>
        <v>770.20253048765744</v>
      </c>
    </row>
    <row r="398" spans="1:7" s="5" customFormat="1" ht="15" customHeight="1" x14ac:dyDescent="0.45">
      <c r="A398" s="42" t="str">
        <f t="shared" si="6"/>
        <v>F08</v>
      </c>
      <c r="B398" s="4" t="str">
        <f t="shared" si="6"/>
        <v>Salida Nacional / National exit</v>
      </c>
      <c r="C398" s="47">
        <f t="array" ref="C398">SUMPRODUCT('Distance Matrix_ex'!$B145:$Z145,TRANSPOSE('Entry capacity'!C$12:C$36))/(SUM('Entry capacity'!$C$12:$C$36)-IFERROR(VLOOKUP($A398,'Entry capacity'!$A$12:$G$36,3,FALSE),0))</f>
        <v>773.07034503962927</v>
      </c>
      <c r="D398" s="47">
        <f t="array" ref="D398">SUMPRODUCT('Distance Matrix_ex'!$B145:$Z145,TRANSPOSE('Entry capacity'!D$12:D$36))/(SUM('Entry capacity'!$D$12:$D$36)-IFERROR(VLOOKUP($A398,'Entry capacity'!$A$12:$G$36,4,FALSE),0))</f>
        <v>767.56450652601052</v>
      </c>
      <c r="E398" s="47">
        <f t="array" ref="E398">SUMPRODUCT('Distance Matrix_ex'!$B145:$Z145,TRANSPOSE('Entry capacity'!E$12:E$36))/(SUM('Entry capacity'!$E$12:$E$36)-IFERROR(VLOOKUP($A398,'Entry capacity'!$A$12:$G$36,5,FALSE),0))</f>
        <v>766.95883488170648</v>
      </c>
      <c r="F398" s="47">
        <f t="array" ref="F398">SUMPRODUCT('Distance Matrix_ex'!$B145:$Z145,TRANSPOSE('Entry capacity'!F$12:F$36))/(SUM('Entry capacity'!$F$12:$F$36)-IFERROR(VLOOKUP($A398,'Entry capacity'!$A$12:$G$36,6,FALSE),0))</f>
        <v>766.48413477692543</v>
      </c>
      <c r="G398" s="52">
        <f t="array" ref="G398">SUMPRODUCT('Distance Matrix_ex'!$B145:$Z145,TRANSPOSE('Entry capacity'!G$12:G$36))/(SUM('Entry capacity'!$G$12:$G$36)-IFERROR(VLOOKUP($A398,'Entry capacity'!$A$12:$G$36,7,FALSE),0))</f>
        <v>766.27001123114314</v>
      </c>
    </row>
    <row r="399" spans="1:7" s="5" customFormat="1" ht="15" customHeight="1" x14ac:dyDescent="0.45">
      <c r="A399" s="42" t="str">
        <f t="shared" si="6"/>
        <v>F11</v>
      </c>
      <c r="B399" s="4" t="str">
        <f t="shared" si="6"/>
        <v>Salida Nacional / National exit</v>
      </c>
      <c r="C399" s="47">
        <f t="array" ref="C399">SUMPRODUCT('Distance Matrix_ex'!$B146:$Z146,TRANSPOSE('Entry capacity'!C$12:C$36))/(SUM('Entry capacity'!$C$12:$C$36)-IFERROR(VLOOKUP($A399,'Entry capacity'!$A$12:$G$36,3,FALSE),0))</f>
        <v>718.53586714066523</v>
      </c>
      <c r="D399" s="47">
        <f t="array" ref="D399">SUMPRODUCT('Distance Matrix_ex'!$B146:$Z146,TRANSPOSE('Entry capacity'!D$12:D$36))/(SUM('Entry capacity'!$D$12:$D$36)-IFERROR(VLOOKUP($A399,'Entry capacity'!$A$12:$G$36,4,FALSE),0))</f>
        <v>712.64895543165767</v>
      </c>
      <c r="E399" s="47">
        <f t="array" ref="E399">SUMPRODUCT('Distance Matrix_ex'!$B146:$Z146,TRANSPOSE('Entry capacity'!E$12:E$36))/(SUM('Entry capacity'!$E$12:$E$36)-IFERROR(VLOOKUP($A399,'Entry capacity'!$A$12:$G$36,5,FALSE),0))</f>
        <v>711.73030774497192</v>
      </c>
      <c r="F399" s="47">
        <f t="array" ref="F399">SUMPRODUCT('Distance Matrix_ex'!$B146:$Z146,TRANSPOSE('Entry capacity'!F$12:F$36))/(SUM('Entry capacity'!$F$12:$F$36)-IFERROR(VLOOKUP($A399,'Entry capacity'!$A$12:$G$36,6,FALSE),0))</f>
        <v>711.02398589017321</v>
      </c>
      <c r="G399" s="52">
        <f t="array" ref="G399">SUMPRODUCT('Distance Matrix_ex'!$B146:$Z146,TRANSPOSE('Entry capacity'!G$12:G$36))/(SUM('Entry capacity'!$G$12:$G$36)-IFERROR(VLOOKUP($A399,'Entry capacity'!$A$12:$G$36,7,FALSE),0))</f>
        <v>710.53768994097379</v>
      </c>
    </row>
    <row r="400" spans="1:7" s="5" customFormat="1" ht="15" customHeight="1" x14ac:dyDescent="0.45">
      <c r="A400" s="42" t="str">
        <f t="shared" si="6"/>
        <v>F13</v>
      </c>
      <c r="B400" s="4" t="str">
        <f t="shared" si="6"/>
        <v>Salida Nacional / National exit</v>
      </c>
      <c r="C400" s="47">
        <f t="array" ref="C400">SUMPRODUCT('Distance Matrix_ex'!$B147:$Z147,TRANSPOSE('Entry capacity'!C$12:C$36))/(SUM('Entry capacity'!$C$12:$C$36)-IFERROR(VLOOKUP($A400,'Entry capacity'!$A$12:$G$36,3,FALSE),0))</f>
        <v>685.80227632834567</v>
      </c>
      <c r="D400" s="47">
        <f t="array" ref="D400">SUMPRODUCT('Distance Matrix_ex'!$B147:$Z147,TRANSPOSE('Entry capacity'!D$12:D$36))/(SUM('Entry capacity'!$D$12:$D$36)-IFERROR(VLOOKUP($A400,'Entry capacity'!$A$12:$G$36,4,FALSE),0))</f>
        <v>679.68663053169314</v>
      </c>
      <c r="E400" s="47">
        <f t="array" ref="E400">SUMPRODUCT('Distance Matrix_ex'!$B147:$Z147,TRANSPOSE('Entry capacity'!E$12:E$36))/(SUM('Entry capacity'!$E$12:$E$36)-IFERROR(VLOOKUP($A400,'Entry capacity'!$A$12:$G$36,5,FALSE),0))</f>
        <v>678.58012316247084</v>
      </c>
      <c r="F400" s="47">
        <f t="array" ref="F400">SUMPRODUCT('Distance Matrix_ex'!$B147:$Z147,TRANSPOSE('Entry capacity'!F$12:F$36))/(SUM('Entry capacity'!$F$12:$F$36)-IFERROR(VLOOKUP($A400,'Entry capacity'!$A$12:$G$36,6,FALSE),0))</f>
        <v>677.73477345079334</v>
      </c>
      <c r="G400" s="52">
        <f t="array" ref="G400">SUMPRODUCT('Distance Matrix_ex'!$B147:$Z147,TRANSPOSE('Entry capacity'!G$12:G$36))/(SUM('Entry capacity'!$G$12:$G$36)-IFERROR(VLOOKUP($A400,'Entry capacity'!$A$12:$G$36,7,FALSE),0))</f>
        <v>677.08510965748656</v>
      </c>
    </row>
    <row r="401" spans="1:7" s="5" customFormat="1" ht="15" customHeight="1" x14ac:dyDescent="0.45">
      <c r="A401" s="42" t="str">
        <f t="shared" si="6"/>
        <v>F14</v>
      </c>
      <c r="B401" s="4" t="str">
        <f t="shared" si="6"/>
        <v>Salida Nacional / National exit</v>
      </c>
      <c r="C401" s="47">
        <f t="array" ref="C401">SUMPRODUCT('Distance Matrix_ex'!$B148:$Z148,TRANSPOSE('Entry capacity'!C$12:C$36))/(SUM('Entry capacity'!$C$12:$C$36)-IFERROR(VLOOKUP($A401,'Entry capacity'!$A$12:$G$36,3,FALSE),0))</f>
        <v>666.23572668509348</v>
      </c>
      <c r="D401" s="47">
        <f t="array" ref="D401">SUMPRODUCT('Distance Matrix_ex'!$B148:$Z148,TRANSPOSE('Entry capacity'!D$12:D$36))/(SUM('Entry capacity'!$D$12:$D$36)-IFERROR(VLOOKUP($A401,'Entry capacity'!$A$12:$G$36,4,FALSE),0))</f>
        <v>659.98334778021729</v>
      </c>
      <c r="E401" s="47">
        <f t="array" ref="E401">SUMPRODUCT('Distance Matrix_ex'!$B148:$Z148,TRANSPOSE('Entry capacity'!E$12:E$36))/(SUM('Entry capacity'!$E$12:$E$36)-IFERROR(VLOOKUP($A401,'Entry capacity'!$A$12:$G$36,5,FALSE),0))</f>
        <v>658.76454128423325</v>
      </c>
      <c r="F401" s="47">
        <f t="array" ref="F401">SUMPRODUCT('Distance Matrix_ex'!$B148:$Z148,TRANSPOSE('Entry capacity'!F$12:F$36))/(SUM('Entry capacity'!$F$12:$F$36)-IFERROR(VLOOKUP($A401,'Entry capacity'!$A$12:$G$36,6,FALSE),0))</f>
        <v>657.83608322960379</v>
      </c>
      <c r="G401" s="52">
        <f t="array" ref="G401">SUMPRODUCT('Distance Matrix_ex'!$B148:$Z148,TRANSPOSE('Entry capacity'!G$12:G$36))/(SUM('Entry capacity'!$G$12:$G$36)-IFERROR(VLOOKUP($A401,'Entry capacity'!$A$12:$G$36,7,FALSE),0))</f>
        <v>657.08876108839388</v>
      </c>
    </row>
    <row r="402" spans="1:7" s="5" customFormat="1" ht="15" customHeight="1" x14ac:dyDescent="0.45">
      <c r="A402" s="42" t="str">
        <f t="shared" si="6"/>
        <v>F19</v>
      </c>
      <c r="B402" s="4" t="str">
        <f t="shared" si="6"/>
        <v>Salida Nacional / National exit</v>
      </c>
      <c r="C402" s="47">
        <f t="array" ref="C402">SUMPRODUCT('Distance Matrix_ex'!$B149:$Z149,TRANSPOSE('Entry capacity'!C$12:C$36))/(SUM('Entry capacity'!$C$12:$C$36)-IFERROR(VLOOKUP($A402,'Entry capacity'!$A$12:$G$36,3,FALSE),0))</f>
        <v>679.15916749883627</v>
      </c>
      <c r="D402" s="47">
        <f t="array" ref="D402">SUMPRODUCT('Distance Matrix_ex'!$B149:$Z149,TRANSPOSE('Entry capacity'!D$12:D$36))/(SUM('Entry capacity'!$D$12:$D$36)-IFERROR(VLOOKUP($A402,'Entry capacity'!$A$12:$G$36,4,FALSE),0))</f>
        <v>680.38248599276187</v>
      </c>
      <c r="E402" s="47">
        <f t="array" ref="E402">SUMPRODUCT('Distance Matrix_ex'!$B149:$Z149,TRANSPOSE('Entry capacity'!E$12:E$36))/(SUM('Entry capacity'!$E$12:$E$36)-IFERROR(VLOOKUP($A402,'Entry capacity'!$A$12:$G$36,5,FALSE),0))</f>
        <v>682.22652544167386</v>
      </c>
      <c r="F402" s="47">
        <f t="array" ref="F402">SUMPRODUCT('Distance Matrix_ex'!$B149:$Z149,TRANSPOSE('Entry capacity'!F$12:F$36))/(SUM('Entry capacity'!$F$12:$F$36)-IFERROR(VLOOKUP($A402,'Entry capacity'!$A$12:$G$36,6,FALSE),0))</f>
        <v>684.37990437376857</v>
      </c>
      <c r="G402" s="52">
        <f t="array" ref="G402">SUMPRODUCT('Distance Matrix_ex'!$B149:$Z149,TRANSPOSE('Entry capacity'!G$12:G$36))/(SUM('Entry capacity'!$G$12:$G$36)-IFERROR(VLOOKUP($A402,'Entry capacity'!$A$12:$G$36,7,FALSE),0))</f>
        <v>683.3620664375876</v>
      </c>
    </row>
    <row r="403" spans="1:7" s="5" customFormat="1" ht="15" customHeight="1" x14ac:dyDescent="0.45">
      <c r="A403" s="42" t="str">
        <f t="shared" si="6"/>
        <v>F21</v>
      </c>
      <c r="B403" s="4" t="str">
        <f t="shared" si="6"/>
        <v>Salida Nacional / National exit</v>
      </c>
      <c r="C403" s="47">
        <f t="array" ref="C403">SUMPRODUCT('Distance Matrix_ex'!$B150:$Z150,TRANSPOSE('Entry capacity'!C$12:C$36))/(SUM('Entry capacity'!$C$12:$C$36)-IFERROR(VLOOKUP($A403,'Entry capacity'!$A$12:$G$36,3,FALSE),0))</f>
        <v>660.17907321851874</v>
      </c>
      <c r="D403" s="47">
        <f t="array" ref="D403">SUMPRODUCT('Distance Matrix_ex'!$B150:$Z150,TRANSPOSE('Entry capacity'!D$12:D$36))/(SUM('Entry capacity'!$D$12:$D$36)-IFERROR(VLOOKUP($A403,'Entry capacity'!$A$12:$G$36,4,FALSE),0))</f>
        <v>662.01621497635176</v>
      </c>
      <c r="E403" s="47">
        <f t="array" ref="E403">SUMPRODUCT('Distance Matrix_ex'!$B150:$Z150,TRANSPOSE('Entry capacity'!E$12:E$36))/(SUM('Entry capacity'!$E$12:$E$36)-IFERROR(VLOOKUP($A403,'Entry capacity'!$A$12:$G$36,5,FALSE),0))</f>
        <v>663.84534611872232</v>
      </c>
      <c r="F403" s="47">
        <f t="array" ref="F403">SUMPRODUCT('Distance Matrix_ex'!$B150:$Z150,TRANSPOSE('Entry capacity'!F$12:F$36))/(SUM('Entry capacity'!$F$12:$F$36)-IFERROR(VLOOKUP($A403,'Entry capacity'!$A$12:$G$36,6,FALSE),0))</f>
        <v>665.97716163147015</v>
      </c>
      <c r="G403" s="52">
        <f t="array" ref="G403">SUMPRODUCT('Distance Matrix_ex'!$B150:$Z150,TRANSPOSE('Entry capacity'!G$12:G$36))/(SUM('Entry capacity'!$G$12:$G$36)-IFERROR(VLOOKUP($A403,'Entry capacity'!$A$12:$G$36,7,FALSE),0))</f>
        <v>665.01431025517707</v>
      </c>
    </row>
    <row r="404" spans="1:7" s="5" customFormat="1" ht="15" customHeight="1" x14ac:dyDescent="0.45">
      <c r="A404" s="42" t="str">
        <f t="shared" si="6"/>
        <v>F23</v>
      </c>
      <c r="B404" s="4" t="str">
        <f t="shared" si="6"/>
        <v>Salida Nacional / National exit</v>
      </c>
      <c r="C404" s="47">
        <f t="array" ref="C404">SUMPRODUCT('Distance Matrix_ex'!$B151:$Z151,TRANSPOSE('Entry capacity'!C$12:C$36))/(SUM('Entry capacity'!$C$12:$C$36)-IFERROR(VLOOKUP($A404,'Entry capacity'!$A$12:$G$36,3,FALSE),0))</f>
        <v>652.27778550921153</v>
      </c>
      <c r="D404" s="47">
        <f t="array" ref="D404">SUMPRODUCT('Distance Matrix_ex'!$B151:$Z151,TRANSPOSE('Entry capacity'!D$12:D$36))/(SUM('Entry capacity'!$D$12:$D$36)-IFERROR(VLOOKUP($A404,'Entry capacity'!$A$12:$G$36,4,FALSE),0))</f>
        <v>654.3704578318127</v>
      </c>
      <c r="E404" s="47">
        <f t="array" ref="E404">SUMPRODUCT('Distance Matrix_ex'!$B151:$Z151,TRANSPOSE('Entry capacity'!E$12:E$36))/(SUM('Entry capacity'!$E$12:$E$36)-IFERROR(VLOOKUP($A404,'Entry capacity'!$A$12:$G$36,5,FALSE),0))</f>
        <v>656.19338274477752</v>
      </c>
      <c r="F404" s="47">
        <f t="array" ref="F404">SUMPRODUCT('Distance Matrix_ex'!$B151:$Z151,TRANSPOSE('Entry capacity'!F$12:F$36))/(SUM('Entry capacity'!$F$12:$F$36)-IFERROR(VLOOKUP($A404,'Entry capacity'!$A$12:$G$36,6,FALSE),0))</f>
        <v>658.31622154867739</v>
      </c>
      <c r="G404" s="52">
        <f t="array" ref="G404">SUMPRODUCT('Distance Matrix_ex'!$B151:$Z151,TRANSPOSE('Entry capacity'!G$12:G$36))/(SUM('Entry capacity'!$G$12:$G$36)-IFERROR(VLOOKUP($A404,'Entry capacity'!$A$12:$G$36,7,FALSE),0))</f>
        <v>657.37626071356954</v>
      </c>
    </row>
    <row r="405" spans="1:7" s="5" customFormat="1" ht="15" customHeight="1" x14ac:dyDescent="0.45">
      <c r="A405" s="42" t="str">
        <f t="shared" ref="A405:B424" si="7">A152</f>
        <v>F25</v>
      </c>
      <c r="B405" s="4" t="str">
        <f t="shared" si="7"/>
        <v>Salida Nacional / National exit</v>
      </c>
      <c r="C405" s="47">
        <f t="array" ref="C405">SUMPRODUCT('Distance Matrix_ex'!$B152:$Z152,TRANSPOSE('Entry capacity'!C$12:C$36))/(SUM('Entry capacity'!$C$12:$C$36)-IFERROR(VLOOKUP($A405,'Entry capacity'!$A$12:$G$36,3,FALSE),0))</f>
        <v>619.36403982860861</v>
      </c>
      <c r="D405" s="47">
        <f t="array" ref="D405">SUMPRODUCT('Distance Matrix_ex'!$B152:$Z152,TRANSPOSE('Entry capacity'!D$12:D$36))/(SUM('Entry capacity'!$D$12:$D$36)-IFERROR(VLOOKUP($A405,'Entry capacity'!$A$12:$G$36,4,FALSE),0))</f>
        <v>622.52115485116155</v>
      </c>
      <c r="E405" s="47">
        <f t="array" ref="E405">SUMPRODUCT('Distance Matrix_ex'!$B152:$Z152,TRANSPOSE('Entry capacity'!E$12:E$36))/(SUM('Entry capacity'!$E$12:$E$36)-IFERROR(VLOOKUP($A405,'Entry capacity'!$A$12:$G$36,5,FALSE),0))</f>
        <v>624.42766875023347</v>
      </c>
      <c r="F405" s="47">
        <f t="array" ref="F405">SUMPRODUCT('Distance Matrix_ex'!$B152:$Z152,TRANSPOSE('Entry capacity'!F$12:F$36))/(SUM('Entry capacity'!$F$12:$F$36)-IFERROR(VLOOKUP($A405,'Entry capacity'!$A$12:$G$36,6,FALSE),0))</f>
        <v>626.51446264888284</v>
      </c>
      <c r="G405" s="52">
        <f t="array" ref="G405">SUMPRODUCT('Distance Matrix_ex'!$B152:$Z152,TRANSPOSE('Entry capacity'!G$12:G$36))/(SUM('Entry capacity'!$G$12:$G$36)-IFERROR(VLOOKUP($A405,'Entry capacity'!$A$12:$G$36,7,FALSE),0))</f>
        <v>625.67161409208529</v>
      </c>
    </row>
    <row r="406" spans="1:7" s="5" customFormat="1" ht="15" customHeight="1" x14ac:dyDescent="0.45">
      <c r="A406" s="42" t="str">
        <f t="shared" si="7"/>
        <v>F26</v>
      </c>
      <c r="B406" s="4" t="str">
        <f t="shared" si="7"/>
        <v>Salida Nacional / National exit</v>
      </c>
      <c r="C406" s="47">
        <f t="array" ref="C406">SUMPRODUCT('Distance Matrix_ex'!$B153:$Z153,TRANSPOSE('Entry capacity'!C$12:C$36))/(SUM('Entry capacity'!$C$12:$C$36)-IFERROR(VLOOKUP($A406,'Entry capacity'!$A$12:$G$36,3,FALSE),0))</f>
        <v>608.64718502278674</v>
      </c>
      <c r="D406" s="47">
        <f t="array" ref="D406">SUMPRODUCT('Distance Matrix_ex'!$B153:$Z153,TRANSPOSE('Entry capacity'!D$12:D$36))/(SUM('Entry capacity'!$D$12:$D$36)-IFERROR(VLOOKUP($A406,'Entry capacity'!$A$12:$G$36,4,FALSE),0))</f>
        <v>612.15088709061854</v>
      </c>
      <c r="E406" s="47">
        <f t="array" ref="E406">SUMPRODUCT('Distance Matrix_ex'!$B153:$Z153,TRANSPOSE('Entry capacity'!E$12:E$36))/(SUM('Entry capacity'!$E$12:$E$36)-IFERROR(VLOOKUP($A406,'Entry capacity'!$A$12:$G$36,5,FALSE),0))</f>
        <v>613.94709722283244</v>
      </c>
      <c r="F406" s="47">
        <f t="array" ref="F406">SUMPRODUCT('Distance Matrix_ex'!$B153:$Z153,TRANSPOSE('Entry capacity'!F$12:F$36))/(SUM('Entry capacity'!$F$12:$F$36)-IFERROR(VLOOKUP($A406,'Entry capacity'!$A$12:$G$36,6,FALSE),0))</f>
        <v>616.02043462469305</v>
      </c>
      <c r="G406" s="52">
        <f t="array" ref="G406">SUMPRODUCT('Distance Matrix_ex'!$B153:$Z153,TRANSPOSE('Entry capacity'!G$12:G$36))/(SUM('Entry capacity'!$G$12:$G$36)-IFERROR(VLOOKUP($A406,'Entry capacity'!$A$12:$G$36,7,FALSE),0))</f>
        <v>615.20700592937317</v>
      </c>
    </row>
    <row r="407" spans="1:7" s="5" customFormat="1" ht="15" customHeight="1" x14ac:dyDescent="0.45">
      <c r="A407" s="42" t="str">
        <f t="shared" si="7"/>
        <v>F26.02</v>
      </c>
      <c r="B407" s="4" t="str">
        <f t="shared" si="7"/>
        <v>Salida Nacional / National exit</v>
      </c>
      <c r="C407" s="47">
        <f t="array" ref="C407">SUMPRODUCT('Distance Matrix_ex'!$B154:$Z154,TRANSPOSE('Entry capacity'!C$12:C$36))/(SUM('Entry capacity'!$C$12:$C$36)-IFERROR(VLOOKUP($A407,'Entry capacity'!$A$12:$G$36,3,FALSE),0))</f>
        <v>606.69970553893609</v>
      </c>
      <c r="D407" s="47">
        <f t="array" ref="D407">SUMPRODUCT('Distance Matrix_ex'!$B154:$Z154,TRANSPOSE('Entry capacity'!D$12:D$36))/(SUM('Entry capacity'!$D$12:$D$36)-IFERROR(VLOOKUP($A407,'Entry capacity'!$A$12:$G$36,4,FALSE),0))</f>
        <v>610.26638981304734</v>
      </c>
      <c r="E407" s="47">
        <f t="array" ref="E407">SUMPRODUCT('Distance Matrix_ex'!$B154:$Z154,TRANSPOSE('Entry capacity'!E$12:E$36))/(SUM('Entry capacity'!$E$12:$E$36)-IFERROR(VLOOKUP($A407,'Entry capacity'!$A$12:$G$36,5,FALSE),0))</f>
        <v>612.06244330154789</v>
      </c>
      <c r="F407" s="47">
        <f t="array" ref="F407">SUMPRODUCT('Distance Matrix_ex'!$B154:$Z154,TRANSPOSE('Entry capacity'!F$12:F$36))/(SUM('Entry capacity'!$F$12:$F$36)-IFERROR(VLOOKUP($A407,'Entry capacity'!$A$12:$G$36,6,FALSE),0))</f>
        <v>614.13358044831421</v>
      </c>
      <c r="G407" s="52">
        <f t="array" ref="G407">SUMPRODUCT('Distance Matrix_ex'!$B154:$Z154,TRANSPOSE('Entry capacity'!G$12:G$36))/(SUM('Entry capacity'!$G$12:$G$36)-IFERROR(VLOOKUP($A407,'Entry capacity'!$A$12:$G$36,7,FALSE),0))</f>
        <v>613.32581761784479</v>
      </c>
    </row>
    <row r="408" spans="1:7" s="5" customFormat="1" ht="15" customHeight="1" x14ac:dyDescent="0.45">
      <c r="A408" s="42" t="str">
        <f t="shared" si="7"/>
        <v>F26A</v>
      </c>
      <c r="B408" s="4" t="str">
        <f t="shared" si="7"/>
        <v>Salida Nacional / National exit</v>
      </c>
      <c r="C408" s="47">
        <f t="array" ref="C408">SUMPRODUCT('Distance Matrix_ex'!$B155:$Z155,TRANSPOSE('Entry capacity'!C$12:C$36))/(SUM('Entry capacity'!$C$12:$C$36)-IFERROR(VLOOKUP($A408,'Entry capacity'!$A$12:$G$36,3,FALSE),0))</f>
        <v>603.05333981655644</v>
      </c>
      <c r="D408" s="47">
        <f t="array" ref="D408">SUMPRODUCT('Distance Matrix_ex'!$B155:$Z155,TRANSPOSE('Entry capacity'!D$12:D$36))/(SUM('Entry capacity'!$D$12:$D$36)-IFERROR(VLOOKUP($A408,'Entry capacity'!$A$12:$G$36,4,FALSE),0))</f>
        <v>606.73794890579507</v>
      </c>
      <c r="E408" s="47">
        <f t="array" ref="E408">SUMPRODUCT('Distance Matrix_ex'!$B155:$Z155,TRANSPOSE('Entry capacity'!E$12:E$36))/(SUM('Entry capacity'!$E$12:$E$36)-IFERROR(VLOOKUP($A408,'Entry capacity'!$A$12:$G$36,5,FALSE),0))</f>
        <v>608.53370910223657</v>
      </c>
      <c r="F408" s="47">
        <f t="array" ref="F408">SUMPRODUCT('Distance Matrix_ex'!$B155:$Z155,TRANSPOSE('Entry capacity'!F$12:F$36))/(SUM('Entry capacity'!$F$12:$F$36)-IFERROR(VLOOKUP($A408,'Entry capacity'!$A$12:$G$36,6,FALSE),0))</f>
        <v>610.60072659854052</v>
      </c>
      <c r="G408" s="52">
        <f t="array" ref="G408">SUMPRODUCT('Distance Matrix_ex'!$B155:$Z155,TRANSPOSE('Entry capacity'!G$12:G$36))/(SUM('Entry capacity'!$G$12:$G$36)-IFERROR(VLOOKUP($A408,'Entry capacity'!$A$12:$G$36,7,FALSE),0))</f>
        <v>609.8035722574291</v>
      </c>
    </row>
    <row r="409" spans="1:7" s="5" customFormat="1" ht="15" customHeight="1" x14ac:dyDescent="0.45">
      <c r="A409" s="42" t="str">
        <f t="shared" si="7"/>
        <v>F27</v>
      </c>
      <c r="B409" s="4" t="str">
        <f t="shared" si="7"/>
        <v>Salida Nacional / National exit</v>
      </c>
      <c r="C409" s="47">
        <f t="array" ref="C409">SUMPRODUCT('Distance Matrix_ex'!$B156:$Z156,TRANSPOSE('Entry capacity'!C$12:C$36))/(SUM('Entry capacity'!$C$12:$C$36)-IFERROR(VLOOKUP($A409,'Entry capacity'!$A$12:$G$36,3,FALSE),0))</f>
        <v>596.98169839281729</v>
      </c>
      <c r="D409" s="47">
        <f t="array" ref="D409">SUMPRODUCT('Distance Matrix_ex'!$B156:$Z156,TRANSPOSE('Entry capacity'!D$12:D$36))/(SUM('Entry capacity'!$D$12:$D$36)-IFERROR(VLOOKUP($A409,'Entry capacity'!$A$12:$G$36,4,FALSE),0))</f>
        <v>600.86266660972694</v>
      </c>
      <c r="E409" s="47">
        <f t="array" ref="E409">SUMPRODUCT('Distance Matrix_ex'!$B156:$Z156,TRANSPOSE('Entry capacity'!E$12:E$36))/(SUM('Entry capacity'!$E$12:$E$36)-IFERROR(VLOOKUP($A409,'Entry capacity'!$A$12:$G$36,5,FALSE),0))</f>
        <v>602.6579384392985</v>
      </c>
      <c r="F409" s="47">
        <f t="array" ref="F409">SUMPRODUCT('Distance Matrix_ex'!$B156:$Z156,TRANSPOSE('Entry capacity'!F$12:F$36))/(SUM('Entry capacity'!$F$12:$F$36)-IFERROR(VLOOKUP($A409,'Entry capacity'!$A$12:$G$36,6,FALSE),0))</f>
        <v>604.71809621765237</v>
      </c>
      <c r="G409" s="52">
        <f t="array" ref="G409">SUMPRODUCT('Distance Matrix_ex'!$B156:$Z156,TRANSPOSE('Entry capacity'!G$12:G$36))/(SUM('Entry capacity'!$G$12:$G$36)-IFERROR(VLOOKUP($A409,'Entry capacity'!$A$12:$G$36,7,FALSE),0))</f>
        <v>603.93860629868993</v>
      </c>
    </row>
    <row r="410" spans="1:7" s="5" customFormat="1" ht="15" customHeight="1" x14ac:dyDescent="0.45">
      <c r="A410" s="42" t="str">
        <f t="shared" si="7"/>
        <v>F27A</v>
      </c>
      <c r="B410" s="4" t="str">
        <f t="shared" si="7"/>
        <v>Salida Nacional / National exit</v>
      </c>
      <c r="C410" s="47">
        <f t="array" ref="C410">SUMPRODUCT('Distance Matrix_ex'!$B157:$Z157,TRANSPOSE('Entry capacity'!C$12:C$36))/(SUM('Entry capacity'!$C$12:$C$36)-IFERROR(VLOOKUP($A410,'Entry capacity'!$A$12:$G$36,3,FALSE),0))</f>
        <v>592.95448781860455</v>
      </c>
      <c r="D410" s="47">
        <f t="array" ref="D410">SUMPRODUCT('Distance Matrix_ex'!$B157:$Z157,TRANSPOSE('Entry capacity'!D$12:D$36))/(SUM('Entry capacity'!$D$12:$D$36)-IFERROR(VLOOKUP($A410,'Entry capacity'!$A$12:$G$36,4,FALSE),0))</f>
        <v>596.965697513907</v>
      </c>
      <c r="E410" s="47">
        <f t="array" ref="E410">SUMPRODUCT('Distance Matrix_ex'!$B157:$Z157,TRANSPOSE('Entry capacity'!E$12:E$36))/(SUM('Entry capacity'!$E$12:$E$36)-IFERROR(VLOOKUP($A410,'Entry capacity'!$A$12:$G$36,5,FALSE),0))</f>
        <v>598.76064541851565</v>
      </c>
      <c r="F410" s="47">
        <f t="array" ref="F410">SUMPRODUCT('Distance Matrix_ex'!$B157:$Z157,TRANSPOSE('Entry capacity'!F$12:F$36))/(SUM('Entry capacity'!$F$12:$F$36)-IFERROR(VLOOKUP($A410,'Entry capacity'!$A$12:$G$36,6,FALSE),0))</f>
        <v>600.81625326930703</v>
      </c>
      <c r="G410" s="52">
        <f t="array" ref="G410">SUMPRODUCT('Distance Matrix_ex'!$B157:$Z157,TRANSPOSE('Entry capacity'!G$12:G$36))/(SUM('Entry capacity'!$G$12:$G$36)-IFERROR(VLOOKUP($A410,'Entry capacity'!$A$12:$G$36,7,FALSE),0))</f>
        <v>600.04847984390858</v>
      </c>
    </row>
    <row r="411" spans="1:7" s="5" customFormat="1" ht="15" customHeight="1" x14ac:dyDescent="0.45">
      <c r="A411" s="42" t="str">
        <f t="shared" si="7"/>
        <v>F28</v>
      </c>
      <c r="B411" s="4" t="str">
        <f t="shared" si="7"/>
        <v>Salida Nacional / National exit</v>
      </c>
      <c r="C411" s="47">
        <f t="array" ref="C411">SUMPRODUCT('Distance Matrix_ex'!$B158:$Z158,TRANSPOSE('Entry capacity'!C$12:C$36))/(SUM('Entry capacity'!$C$12:$C$36)-IFERROR(VLOOKUP($A411,'Entry capacity'!$A$12:$G$36,3,FALSE),0))</f>
        <v>588.08206021029764</v>
      </c>
      <c r="D411" s="47">
        <f t="array" ref="D411">SUMPRODUCT('Distance Matrix_ex'!$B158:$Z158,TRANSPOSE('Entry capacity'!D$12:D$36))/(SUM('Entry capacity'!$D$12:$D$36)-IFERROR(VLOOKUP($A411,'Entry capacity'!$A$12:$G$36,4,FALSE),0))</f>
        <v>592.250846015261</v>
      </c>
      <c r="E411" s="47">
        <f t="array" ref="E411">SUMPRODUCT('Distance Matrix_ex'!$B158:$Z158,TRANSPOSE('Entry capacity'!E$12:E$36))/(SUM('Entry capacity'!$E$12:$E$36)-IFERROR(VLOOKUP($A411,'Entry capacity'!$A$12:$G$36,5,FALSE),0))</f>
        <v>594.04540201065527</v>
      </c>
      <c r="F411" s="47">
        <f t="array" ref="F411">SUMPRODUCT('Distance Matrix_ex'!$B158:$Z158,TRANSPOSE('Entry capacity'!F$12:F$36))/(SUM('Entry capacity'!$F$12:$F$36)-IFERROR(VLOOKUP($A411,'Entry capacity'!$A$12:$G$36,6,FALSE),0))</f>
        <v>596.09550501081526</v>
      </c>
      <c r="G411" s="52">
        <f t="array" ref="G411">SUMPRODUCT('Distance Matrix_ex'!$B158:$Z158,TRANSPOSE('Entry capacity'!G$12:G$36))/(SUM('Entry capacity'!$G$12:$G$36)-IFERROR(VLOOKUP($A411,'Entry capacity'!$A$12:$G$36,7,FALSE),0))</f>
        <v>595.3419070961487</v>
      </c>
    </row>
    <row r="412" spans="1:7" s="5" customFormat="1" ht="15" customHeight="1" x14ac:dyDescent="0.45">
      <c r="A412" s="42" t="str">
        <f t="shared" si="7"/>
        <v>G03</v>
      </c>
      <c r="B412" s="4" t="str">
        <f t="shared" si="7"/>
        <v>Salida Nacional / National exit</v>
      </c>
      <c r="C412" s="47">
        <f t="array" ref="C412">SUMPRODUCT('Distance Matrix_ex'!$B159:$Z159,TRANSPOSE('Entry capacity'!C$12:C$36))/(SUM('Entry capacity'!$C$12:$C$36)-IFERROR(VLOOKUP($A412,'Entry capacity'!$A$12:$G$36,3,FALSE),0))</f>
        <v>682.62632720391662</v>
      </c>
      <c r="D412" s="47">
        <f t="array" ref="D412">SUMPRODUCT('Distance Matrix_ex'!$B159:$Z159,TRANSPOSE('Entry capacity'!D$12:D$36))/(SUM('Entry capacity'!$D$12:$D$36)-IFERROR(VLOOKUP($A412,'Entry capacity'!$A$12:$G$36,4,FALSE),0))</f>
        <v>689.50240565086949</v>
      </c>
      <c r="E412" s="47">
        <f t="array" ref="E412">SUMPRODUCT('Distance Matrix_ex'!$B159:$Z159,TRANSPOSE('Entry capacity'!E$12:E$36))/(SUM('Entry capacity'!$E$12:$E$36)-IFERROR(VLOOKUP($A412,'Entry capacity'!$A$12:$G$36,5,FALSE),0))</f>
        <v>691.20169142755299</v>
      </c>
      <c r="F412" s="47">
        <f t="array" ref="F412">SUMPRODUCT('Distance Matrix_ex'!$B159:$Z159,TRANSPOSE('Entry capacity'!F$12:F$36))/(SUM('Entry capacity'!$F$12:$F$36)-IFERROR(VLOOKUP($A412,'Entry capacity'!$A$12:$G$36,6,FALSE),0))</f>
        <v>692.92108274923771</v>
      </c>
      <c r="G412" s="52">
        <f t="array" ref="G412">SUMPRODUCT('Distance Matrix_ex'!$B159:$Z159,TRANSPOSE('Entry capacity'!G$12:G$36))/(SUM('Entry capacity'!$G$12:$G$36)-IFERROR(VLOOKUP($A412,'Entry capacity'!$A$12:$G$36,7,FALSE),0))</f>
        <v>693.03161226724126</v>
      </c>
    </row>
    <row r="413" spans="1:7" s="5" customFormat="1" ht="15" customHeight="1" x14ac:dyDescent="0.45">
      <c r="A413" s="42" t="str">
        <f t="shared" si="7"/>
        <v>G04</v>
      </c>
      <c r="B413" s="4" t="str">
        <f t="shared" si="7"/>
        <v>Salida Nacional / National exit</v>
      </c>
      <c r="C413" s="47">
        <f t="array" ref="C413">SUMPRODUCT('Distance Matrix_ex'!$B160:$Z160,TRANSPOSE('Entry capacity'!C$12:C$36))/(SUM('Entry capacity'!$C$12:$C$36)-IFERROR(VLOOKUP($A413,'Entry capacity'!$A$12:$G$36,3,FALSE),0))</f>
        <v>675.126044835377</v>
      </c>
      <c r="D413" s="47">
        <f t="array" ref="D413">SUMPRODUCT('Distance Matrix_ex'!$B160:$Z160,TRANSPOSE('Entry capacity'!D$12:D$36))/(SUM('Entry capacity'!$D$12:$D$36)-IFERROR(VLOOKUP($A413,'Entry capacity'!$A$12:$G$36,4,FALSE),0))</f>
        <v>682.05521685604401</v>
      </c>
      <c r="E413" s="47">
        <f t="array" ref="E413">SUMPRODUCT('Distance Matrix_ex'!$B160:$Z160,TRANSPOSE('Entry capacity'!E$12:E$36))/(SUM('Entry capacity'!$E$12:$E$36)-IFERROR(VLOOKUP($A413,'Entry capacity'!$A$12:$G$36,5,FALSE),0))</f>
        <v>683.78136596045113</v>
      </c>
      <c r="F413" s="47">
        <f t="array" ref="F413">SUMPRODUCT('Distance Matrix_ex'!$B160:$Z160,TRANSPOSE('Entry capacity'!F$12:F$36))/(SUM('Entry capacity'!$F$12:$F$36)-IFERROR(VLOOKUP($A413,'Entry capacity'!$A$12:$G$36,6,FALSE),0))</f>
        <v>685.51881748987523</v>
      </c>
      <c r="G413" s="52">
        <f t="array" ref="G413">SUMPRODUCT('Distance Matrix_ex'!$B160:$Z160,TRANSPOSE('Entry capacity'!G$12:G$36))/(SUM('Entry capacity'!$G$12:$G$36)-IFERROR(VLOOKUP($A413,'Entry capacity'!$A$12:$G$36,7,FALSE),0))</f>
        <v>685.6644544615599</v>
      </c>
    </row>
    <row r="414" spans="1:7" s="5" customFormat="1" ht="15" customHeight="1" x14ac:dyDescent="0.45">
      <c r="A414" s="42" t="str">
        <f t="shared" si="7"/>
        <v>G07</v>
      </c>
      <c r="B414" s="4" t="str">
        <f t="shared" si="7"/>
        <v>Salida Nacional / National exit</v>
      </c>
      <c r="C414" s="47">
        <f t="array" ref="C414">SUMPRODUCT('Distance Matrix_ex'!$B161:$Z161,TRANSPOSE('Entry capacity'!C$12:C$36))/(SUM('Entry capacity'!$C$12:$C$36)-IFERROR(VLOOKUP($A414,'Entry capacity'!$A$12:$G$36,3,FALSE),0))</f>
        <v>640.83998504426472</v>
      </c>
      <c r="D414" s="47">
        <f t="array" ref="D414">SUMPRODUCT('Distance Matrix_ex'!$B161:$Z161,TRANSPOSE('Entry capacity'!D$12:D$36))/(SUM('Entry capacity'!$D$12:$D$36)-IFERROR(VLOOKUP($A414,'Entry capacity'!$A$12:$G$36,4,FALSE),0))</f>
        <v>648.7339967395925</v>
      </c>
      <c r="E414" s="47">
        <f t="array" ref="E414">SUMPRODUCT('Distance Matrix_ex'!$B161:$Z161,TRANSPOSE('Entry capacity'!E$12:E$36))/(SUM('Entry capacity'!$E$12:$E$36)-IFERROR(VLOOKUP($A414,'Entry capacity'!$A$12:$G$36,5,FALSE),0))</f>
        <v>650.91658759411746</v>
      </c>
      <c r="F414" s="47">
        <f t="array" ref="F414">SUMPRODUCT('Distance Matrix_ex'!$B161:$Z161,TRANSPOSE('Entry capacity'!F$12:F$36))/(SUM('Entry capacity'!$F$12:$F$36)-IFERROR(VLOOKUP($A414,'Entry capacity'!$A$12:$G$36,6,FALSE),0))</f>
        <v>653.0751339069833</v>
      </c>
      <c r="G414" s="52">
        <f t="array" ref="G414">SUMPRODUCT('Distance Matrix_ex'!$B161:$Z161,TRANSPOSE('Entry capacity'!G$12:G$36))/(SUM('Entry capacity'!$G$12:$G$36)-IFERROR(VLOOKUP($A414,'Entry capacity'!$A$12:$G$36,7,FALSE),0))</f>
        <v>653.3251692424177</v>
      </c>
    </row>
    <row r="415" spans="1:7" s="5" customFormat="1" ht="15" customHeight="1" x14ac:dyDescent="0.45">
      <c r="A415" s="42" t="str">
        <f t="shared" si="7"/>
        <v>H1</v>
      </c>
      <c r="B415" s="4" t="str">
        <f t="shared" si="7"/>
        <v>Salida Nacional / National exit</v>
      </c>
      <c r="C415" s="47">
        <f t="array" ref="C415">SUMPRODUCT('Distance Matrix_ex'!$B162:$Z162,TRANSPOSE('Entry capacity'!C$12:C$36))/(SUM('Entry capacity'!$C$12:$C$36)-IFERROR(VLOOKUP($A415,'Entry capacity'!$A$12:$G$36,3,FALSE),0))</f>
        <v>709.87676505437196</v>
      </c>
      <c r="D415" s="47">
        <f t="array" ref="D415">SUMPRODUCT('Distance Matrix_ex'!$B162:$Z162,TRANSPOSE('Entry capacity'!D$12:D$36))/(SUM('Entry capacity'!$D$12:$D$36)-IFERROR(VLOOKUP($A415,'Entry capacity'!$A$12:$G$36,4,FALSE),0))</f>
        <v>687.263035284681</v>
      </c>
      <c r="E415" s="47">
        <f t="array" ref="E415">SUMPRODUCT('Distance Matrix_ex'!$B162:$Z162,TRANSPOSE('Entry capacity'!E$12:E$36))/(SUM('Entry capacity'!$E$12:$E$36)-IFERROR(VLOOKUP($A415,'Entry capacity'!$A$12:$G$36,5,FALSE),0))</f>
        <v>675.03521370633257</v>
      </c>
      <c r="F415" s="47">
        <f t="array" ref="F415">SUMPRODUCT('Distance Matrix_ex'!$B162:$Z162,TRANSPOSE('Entry capacity'!F$12:F$36))/(SUM('Entry capacity'!$F$12:$F$36)-IFERROR(VLOOKUP($A415,'Entry capacity'!$A$12:$G$36,6,FALSE),0))</f>
        <v>662.97377632866505</v>
      </c>
      <c r="G415" s="52">
        <f t="array" ref="G415">SUMPRODUCT('Distance Matrix_ex'!$B162:$Z162,TRANSPOSE('Entry capacity'!G$12:G$36))/(SUM('Entry capacity'!$G$12:$G$36)-IFERROR(VLOOKUP($A415,'Entry capacity'!$A$12:$G$36,7,FALSE),0))</f>
        <v>663.81623125740077</v>
      </c>
    </row>
    <row r="416" spans="1:7" s="5" customFormat="1" ht="15" customHeight="1" x14ac:dyDescent="0.45">
      <c r="A416" s="42" t="str">
        <f t="shared" si="7"/>
        <v>I001</v>
      </c>
      <c r="B416" s="4" t="str">
        <f t="shared" si="7"/>
        <v>Salida Nacional / National exit</v>
      </c>
      <c r="C416" s="47">
        <f t="array" ref="C416">SUMPRODUCT('Distance Matrix_ex'!$B163:$Z163,TRANSPOSE('Entry capacity'!C$12:C$36))/(SUM('Entry capacity'!$C$12:$C$36)-IFERROR(VLOOKUP($A416,'Entry capacity'!$A$12:$G$36,3,FALSE),0))</f>
        <v>865.78712305661645</v>
      </c>
      <c r="D416" s="47">
        <f t="array" ref="D416">SUMPRODUCT('Distance Matrix_ex'!$B163:$Z163,TRANSPOSE('Entry capacity'!D$12:D$36))/(SUM('Entry capacity'!$D$12:$D$36)-IFERROR(VLOOKUP($A416,'Entry capacity'!$A$12:$G$36,4,FALSE),0))</f>
        <v>887.26100264258889</v>
      </c>
      <c r="E416" s="47">
        <f t="array" ref="E416">SUMPRODUCT('Distance Matrix_ex'!$B163:$Z163,TRANSPOSE('Entry capacity'!E$12:E$36))/(SUM('Entry capacity'!$E$12:$E$36)-IFERROR(VLOOKUP($A416,'Entry capacity'!$A$12:$G$36,5,FALSE),0))</f>
        <v>896.70245722814923</v>
      </c>
      <c r="F416" s="47">
        <f t="array" ref="F416">SUMPRODUCT('Distance Matrix_ex'!$B163:$Z163,TRANSPOSE('Entry capacity'!F$12:F$36))/(SUM('Entry capacity'!$F$12:$F$36)-IFERROR(VLOOKUP($A416,'Entry capacity'!$A$12:$G$36,6,FALSE),0))</f>
        <v>905.91691332851155</v>
      </c>
      <c r="G416" s="52">
        <f t="array" ref="G416">SUMPRODUCT('Distance Matrix_ex'!$B163:$Z163,TRANSPOSE('Entry capacity'!G$12:G$36))/(SUM('Entry capacity'!$G$12:$G$36)-IFERROR(VLOOKUP($A416,'Entry capacity'!$A$12:$G$36,7,FALSE),0))</f>
        <v>906.01050362814783</v>
      </c>
    </row>
    <row r="417" spans="1:7" s="5" customFormat="1" ht="15" customHeight="1" x14ac:dyDescent="0.45">
      <c r="A417" s="42" t="str">
        <f t="shared" si="7"/>
        <v>I003</v>
      </c>
      <c r="B417" s="4" t="str">
        <f t="shared" si="7"/>
        <v>Salida Nacional / National exit</v>
      </c>
      <c r="C417" s="47">
        <f t="array" ref="C417">SUMPRODUCT('Distance Matrix_ex'!$B164:$Z164,TRANSPOSE('Entry capacity'!C$12:C$36))/(SUM('Entry capacity'!$C$12:$C$36)-IFERROR(VLOOKUP($A417,'Entry capacity'!$A$12:$G$36,3,FALSE),0))</f>
        <v>896.14002613911293</v>
      </c>
      <c r="D417" s="47">
        <f t="array" ref="D417">SUMPRODUCT('Distance Matrix_ex'!$B164:$Z164,TRANSPOSE('Entry capacity'!D$12:D$36))/(SUM('Entry capacity'!$D$12:$D$36)-IFERROR(VLOOKUP($A417,'Entry capacity'!$A$12:$G$36,4,FALSE),0))</f>
        <v>918.4669986886687</v>
      </c>
      <c r="E417" s="47">
        <f t="array" ref="E417">SUMPRODUCT('Distance Matrix_ex'!$B164:$Z164,TRANSPOSE('Entry capacity'!E$12:E$36))/(SUM('Entry capacity'!$E$12:$E$36)-IFERROR(VLOOKUP($A417,'Entry capacity'!$A$12:$G$36,5,FALSE),0))</f>
        <v>928.32054558201708</v>
      </c>
      <c r="F417" s="47">
        <f t="array" ref="F417">SUMPRODUCT('Distance Matrix_ex'!$B164:$Z164,TRANSPOSE('Entry capacity'!F$12:F$36))/(SUM('Entry capacity'!$F$12:$F$36)-IFERROR(VLOOKUP($A417,'Entry capacity'!$A$12:$G$36,6,FALSE),0))</f>
        <v>937.92434902542027</v>
      </c>
      <c r="G417" s="52">
        <f t="array" ref="G417">SUMPRODUCT('Distance Matrix_ex'!$B164:$Z164,TRANSPOSE('Entry capacity'!G$12:G$36))/(SUM('Entry capacity'!$G$12:$G$36)-IFERROR(VLOOKUP($A417,'Entry capacity'!$A$12:$G$36,7,FALSE),0))</f>
        <v>938.05192983934887</v>
      </c>
    </row>
    <row r="418" spans="1:7" s="5" customFormat="1" ht="15" customHeight="1" x14ac:dyDescent="0.45">
      <c r="A418" s="42" t="str">
        <f t="shared" si="7"/>
        <v>I006</v>
      </c>
      <c r="B418" s="4" t="str">
        <f t="shared" si="7"/>
        <v>Salida Nacional / National exit</v>
      </c>
      <c r="C418" s="47">
        <f t="array" ref="C418">SUMPRODUCT('Distance Matrix_ex'!$B165:$Z165,TRANSPOSE('Entry capacity'!C$12:C$36))/(SUM('Entry capacity'!$C$12:$C$36)-IFERROR(VLOOKUP($A418,'Entry capacity'!$A$12:$G$36,3,FALSE),0))</f>
        <v>936.55095912432398</v>
      </c>
      <c r="D418" s="47">
        <f t="array" ref="D418">SUMPRODUCT('Distance Matrix_ex'!$B165:$Z165,TRANSPOSE('Entry capacity'!D$12:D$36))/(SUM('Entry capacity'!$D$12:$D$36)-IFERROR(VLOOKUP($A418,'Entry capacity'!$A$12:$G$36,4,FALSE),0))</f>
        <v>960.01371372701078</v>
      </c>
      <c r="E418" s="47">
        <f t="array" ref="E418">SUMPRODUCT('Distance Matrix_ex'!$B165:$Z165,TRANSPOSE('Entry capacity'!E$12:E$36))/(SUM('Entry capacity'!$E$12:$E$36)-IFERROR(VLOOKUP($A418,'Entry capacity'!$A$12:$G$36,5,FALSE),0))</f>
        <v>970.41590779880153</v>
      </c>
      <c r="F418" s="47">
        <f t="array" ref="F418">SUMPRODUCT('Distance Matrix_ex'!$B165:$Z165,TRANSPOSE('Entry capacity'!F$12:F$36))/(SUM('Entry capacity'!$F$12:$F$36)-IFERROR(VLOOKUP($A418,'Entry capacity'!$A$12:$G$36,6,FALSE),0))</f>
        <v>980.53807646561734</v>
      </c>
      <c r="G418" s="52">
        <f t="array" ref="G418">SUMPRODUCT('Distance Matrix_ex'!$B165:$Z165,TRANSPOSE('Entry capacity'!G$12:G$36))/(SUM('Entry capacity'!$G$12:$G$36)-IFERROR(VLOOKUP($A418,'Entry capacity'!$A$12:$G$36,7,FALSE),0))</f>
        <v>980.71091121757865</v>
      </c>
    </row>
    <row r="419" spans="1:7" s="5" customFormat="1" ht="15" customHeight="1" x14ac:dyDescent="0.45">
      <c r="A419" s="42" t="str">
        <f t="shared" si="7"/>
        <v>I008X</v>
      </c>
      <c r="B419" s="4" t="str">
        <f t="shared" si="7"/>
        <v>Salida Nacional / National exit</v>
      </c>
      <c r="C419" s="47">
        <f t="array" ref="C419">SUMPRODUCT('Distance Matrix_ex'!$B166:$Z166,TRANSPOSE('Entry capacity'!C$12:C$36))/(SUM('Entry capacity'!$C$12:$C$36)-IFERROR(VLOOKUP($A419,'Entry capacity'!$A$12:$G$36,3,FALSE),0))</f>
        <v>1018.438588390646</v>
      </c>
      <c r="D419" s="47">
        <f t="array" ref="D419">SUMPRODUCT('Distance Matrix_ex'!$B166:$Z166,TRANSPOSE('Entry capacity'!D$12:D$36))/(SUM('Entry capacity'!$D$12:$D$36)-IFERROR(VLOOKUP($A419,'Entry capacity'!$A$12:$G$36,4,FALSE),0))</f>
        <v>1044.2028612415793</v>
      </c>
      <c r="E419" s="47">
        <f t="array" ref="E419">SUMPRODUCT('Distance Matrix_ex'!$B166:$Z166,TRANSPOSE('Entry capacity'!E$12:E$36))/(SUM('Entry capacity'!$E$12:$E$36)-IFERROR(VLOOKUP($A419,'Entry capacity'!$A$12:$G$36,5,FALSE),0))</f>
        <v>1055.7168192204977</v>
      </c>
      <c r="F419" s="47">
        <f t="array" ref="F419">SUMPRODUCT('Distance Matrix_ex'!$B166:$Z166,TRANSPOSE('Entry capacity'!F$12:F$36))/(SUM('Entry capacity'!$F$12:$F$36)-IFERROR(VLOOKUP($A419,'Entry capacity'!$A$12:$G$36,6,FALSE),0))</f>
        <v>1066.889389254065</v>
      </c>
      <c r="G419" s="52">
        <f t="array" ref="G419">SUMPRODUCT('Distance Matrix_ex'!$B166:$Z166,TRANSPOSE('Entry capacity'!G$12:G$36))/(SUM('Entry capacity'!$G$12:$G$36)-IFERROR(VLOOKUP($A419,'Entry capacity'!$A$12:$G$36,7,FALSE),0))</f>
        <v>1067.1539253706505</v>
      </c>
    </row>
    <row r="420" spans="1:7" s="5" customFormat="1" ht="15" customHeight="1" x14ac:dyDescent="0.45">
      <c r="A420" s="42" t="str">
        <f t="shared" si="7"/>
        <v>I012</v>
      </c>
      <c r="B420" s="4" t="str">
        <f t="shared" si="7"/>
        <v>Salida Nacional / National exit</v>
      </c>
      <c r="C420" s="47">
        <f t="array" ref="C420">SUMPRODUCT('Distance Matrix_ex'!$B167:$Z167,TRANSPOSE('Entry capacity'!C$12:C$36))/(SUM('Entry capacity'!$C$12:$C$36)-IFERROR(VLOOKUP($A420,'Entry capacity'!$A$12:$G$36,3,FALSE),0))</f>
        <v>1071.8183839197955</v>
      </c>
      <c r="D420" s="47">
        <f t="array" ref="D420">SUMPRODUCT('Distance Matrix_ex'!$B167:$Z167,TRANSPOSE('Entry capacity'!D$12:D$36))/(SUM('Entry capacity'!$D$12:$D$36)-IFERROR(VLOOKUP($A420,'Entry capacity'!$A$12:$G$36,4,FALSE),0))</f>
        <v>1099.0829392260732</v>
      </c>
      <c r="E420" s="47">
        <f t="array" ref="E420">SUMPRODUCT('Distance Matrix_ex'!$B167:$Z167,TRANSPOSE('Entry capacity'!E$12:E$36))/(SUM('Entry capacity'!$E$12:$E$36)-IFERROR(VLOOKUP($A420,'Entry capacity'!$A$12:$G$36,5,FALSE),0))</f>
        <v>1111.3216187602604</v>
      </c>
      <c r="F420" s="47">
        <f t="array" ref="F420">SUMPRODUCT('Distance Matrix_ex'!$B167:$Z167,TRANSPOSE('Entry capacity'!F$12:F$36))/(SUM('Entry capacity'!$F$12:$F$36)-IFERROR(VLOOKUP($A420,'Entry capacity'!$A$12:$G$36,6,FALSE),0))</f>
        <v>1123.1789101697316</v>
      </c>
      <c r="G420" s="52">
        <f t="array" ref="G420">SUMPRODUCT('Distance Matrix_ex'!$B167:$Z167,TRANSPOSE('Entry capacity'!G$12:G$36))/(SUM('Entry capacity'!$G$12:$G$36)-IFERROR(VLOOKUP($A420,'Entry capacity'!$A$12:$G$36,7,FALSE),0))</f>
        <v>1123.5032233263562</v>
      </c>
    </row>
    <row r="421" spans="1:7" s="5" customFormat="1" ht="15" customHeight="1" x14ac:dyDescent="0.45">
      <c r="A421" s="42" t="str">
        <f t="shared" si="7"/>
        <v>I014</v>
      </c>
      <c r="B421" s="4" t="str">
        <f t="shared" si="7"/>
        <v>Salida Nacional / National exit</v>
      </c>
      <c r="C421" s="47">
        <f t="array" ref="C421">SUMPRODUCT('Distance Matrix_ex'!$B168:$Z168,TRANSPOSE('Entry capacity'!C$12:C$36))/(SUM('Entry capacity'!$C$12:$C$36)-IFERROR(VLOOKUP($A421,'Entry capacity'!$A$12:$G$36,3,FALSE),0))</f>
        <v>1100.6715296324087</v>
      </c>
      <c r="D421" s="47">
        <f t="array" ref="D421">SUMPRODUCT('Distance Matrix_ex'!$B168:$Z168,TRANSPOSE('Entry capacity'!D$12:D$36))/(SUM('Entry capacity'!$D$12:$D$36)-IFERROR(VLOOKUP($A421,'Entry capacity'!$A$12:$G$36,4,FALSE),0))</f>
        <v>1128.4537905985283</v>
      </c>
      <c r="E421" s="47">
        <f t="array" ref="E421">SUMPRODUCT('Distance Matrix_ex'!$B168:$Z168,TRANSPOSE('Entry capacity'!E$12:E$36))/(SUM('Entry capacity'!$E$12:$E$36)-IFERROR(VLOOKUP($A421,'Entry capacity'!$A$12:$G$36,5,FALSE),0))</f>
        <v>1140.9449325836147</v>
      </c>
      <c r="F421" s="47">
        <f t="array" ref="F421">SUMPRODUCT('Distance Matrix_ex'!$B168:$Z168,TRANSPOSE('Entry capacity'!F$12:F$36))/(SUM('Entry capacity'!$F$12:$F$36)-IFERROR(VLOOKUP($A421,'Entry capacity'!$A$12:$G$36,6,FALSE),0))</f>
        <v>1153.0409955723546</v>
      </c>
      <c r="G421" s="52">
        <f t="array" ref="G421">SUMPRODUCT('Distance Matrix_ex'!$B168:$Z168,TRANSPOSE('Entry capacity'!G$12:G$36))/(SUM('Entry capacity'!$G$12:$G$36)-IFERROR(VLOOKUP($A421,'Entry capacity'!$A$12:$G$36,7,FALSE),0))</f>
        <v>1153.3850384281172</v>
      </c>
    </row>
    <row r="422" spans="1:7" s="5" customFormat="1" ht="15" customHeight="1" x14ac:dyDescent="0.45">
      <c r="A422" s="42" t="str">
        <f t="shared" si="7"/>
        <v>I015ERM</v>
      </c>
      <c r="B422" s="4" t="str">
        <f t="shared" si="7"/>
        <v>Salida Nacional / National exit</v>
      </c>
      <c r="C422" s="47">
        <f t="array" ref="C422">SUMPRODUCT('Distance Matrix_ex'!$B169:$Z169,TRANSPOSE('Entry capacity'!C$12:C$36))/(SUM('Entry capacity'!$C$12:$C$36)-IFERROR(VLOOKUP($A422,'Entry capacity'!$A$12:$G$36,3,FALSE),0))</f>
        <v>1115.2044465706545</v>
      </c>
      <c r="D422" s="47">
        <f t="array" ref="D422">SUMPRODUCT('Distance Matrix_ex'!$B169:$Z169,TRANSPOSE('Entry capacity'!D$12:D$36))/(SUM('Entry capacity'!$D$12:$D$36)-IFERROR(VLOOKUP($A422,'Entry capacity'!$A$12:$G$36,4,FALSE),0))</f>
        <v>1143.3951383523636</v>
      </c>
      <c r="E422" s="47">
        <f t="array" ref="E422">SUMPRODUCT('Distance Matrix_ex'!$B169:$Z169,TRANSPOSE('Entry capacity'!E$12:E$36))/(SUM('Entry capacity'!$E$12:$E$36)-IFERROR(VLOOKUP($A422,'Entry capacity'!$A$12:$G$36,5,FALSE),0))</f>
        <v>1156.0835758289279</v>
      </c>
      <c r="F422" s="47">
        <f t="array" ref="F422">SUMPRODUCT('Distance Matrix_ex'!$B169:$Z169,TRANSPOSE('Entry capacity'!F$12:F$36))/(SUM('Entry capacity'!$F$12:$F$36)-IFERROR(VLOOKUP($A422,'Entry capacity'!$A$12:$G$36,6,FALSE),0))</f>
        <v>1168.3660448333524</v>
      </c>
      <c r="G422" s="52">
        <f t="array" ref="G422">SUMPRODUCT('Distance Matrix_ex'!$B169:$Z169,TRANSPOSE('Entry capacity'!G$12:G$36))/(SUM('Entry capacity'!$G$12:$G$36)-IFERROR(VLOOKUP($A422,'Entry capacity'!$A$12:$G$36,7,FALSE),0))</f>
        <v>1168.7263610606758</v>
      </c>
    </row>
    <row r="423" spans="1:7" s="5" customFormat="1" ht="15" customHeight="1" x14ac:dyDescent="0.45">
      <c r="A423" s="42" t="str">
        <f t="shared" si="7"/>
        <v>I016</v>
      </c>
      <c r="B423" s="4" t="str">
        <f t="shared" si="7"/>
        <v>Salida Nacional / National exit</v>
      </c>
      <c r="C423" s="47">
        <f t="array" ref="C423">SUMPRODUCT('Distance Matrix_ex'!$B170:$Z170,TRANSPOSE('Entry capacity'!C$12:C$36))/(SUM('Entry capacity'!$C$12:$C$36)-IFERROR(VLOOKUP($A423,'Entry capacity'!$A$12:$G$36,3,FALSE),0))</f>
        <v>1127.8864818268821</v>
      </c>
      <c r="D423" s="47">
        <f t="array" ref="D423">SUMPRODUCT('Distance Matrix_ex'!$B170:$Z170,TRANSPOSE('Entry capacity'!D$12:D$36))/(SUM('Entry capacity'!$D$12:$D$36)-IFERROR(VLOOKUP($A423,'Entry capacity'!$A$12:$G$36,4,FALSE),0))</f>
        <v>1156.0687380064371</v>
      </c>
      <c r="E423" s="47">
        <f t="array" ref="E423">SUMPRODUCT('Distance Matrix_ex'!$B170:$Z170,TRANSPOSE('Entry capacity'!E$12:E$36))/(SUM('Entry capacity'!$E$12:$E$36)-IFERROR(VLOOKUP($A423,'Entry capacity'!$A$12:$G$36,5,FALSE),0))</f>
        <v>1168.7560636008238</v>
      </c>
      <c r="F423" s="47">
        <f t="array" ref="F423">SUMPRODUCT('Distance Matrix_ex'!$B170:$Z170,TRANSPOSE('Entry capacity'!F$12:F$36))/(SUM('Entry capacity'!$F$12:$F$36)-IFERROR(VLOOKUP($A423,'Entry capacity'!$A$12:$G$36,6,FALSE),0))</f>
        <v>1181.0377850871712</v>
      </c>
      <c r="G423" s="52">
        <f t="array" ref="G423">SUMPRODUCT('Distance Matrix_ex'!$B170:$Z170,TRANSPOSE('Entry capacity'!G$12:G$36))/(SUM('Entry capacity'!$G$12:$G$36)-IFERROR(VLOOKUP($A423,'Entry capacity'!$A$12:$G$36,7,FALSE),0))</f>
        <v>1181.3966482051687</v>
      </c>
    </row>
    <row r="424" spans="1:7" s="5" customFormat="1" ht="15" customHeight="1" x14ac:dyDescent="0.45">
      <c r="A424" s="42" t="str">
        <f t="shared" si="7"/>
        <v>I018</v>
      </c>
      <c r="B424" s="4" t="str">
        <f t="shared" si="7"/>
        <v>Salida Nacional / National exit</v>
      </c>
      <c r="C424" s="47">
        <f t="array" ref="C424">SUMPRODUCT('Distance Matrix_ex'!$B171:$Z171,TRANSPOSE('Entry capacity'!C$12:C$36))/(SUM('Entry capacity'!$C$12:$C$36)-IFERROR(VLOOKUP($A424,'Entry capacity'!$A$12:$G$36,3,FALSE),0))</f>
        <v>1161.0252086347032</v>
      </c>
      <c r="D424" s="47">
        <f t="array" ref="D424">SUMPRODUCT('Distance Matrix_ex'!$B171:$Z171,TRANSPOSE('Entry capacity'!D$12:D$36))/(SUM('Entry capacity'!$D$12:$D$36)-IFERROR(VLOOKUP($A424,'Entry capacity'!$A$12:$G$36,4,FALSE),0))</f>
        <v>1189.1854222075654</v>
      </c>
      <c r="E424" s="47">
        <f t="array" ref="E424">SUMPRODUCT('Distance Matrix_ex'!$B171:$Z171,TRANSPOSE('Entry capacity'!E$12:E$36))/(SUM('Entry capacity'!$E$12:$E$36)-IFERROR(VLOOKUP($A424,'Entry capacity'!$A$12:$G$36,5,FALSE),0))</f>
        <v>1201.8698424039649</v>
      </c>
      <c r="F424" s="47">
        <f t="array" ref="F424">SUMPRODUCT('Distance Matrix_ex'!$B171:$Z171,TRANSPOSE('Entry capacity'!F$12:F$36))/(SUM('Entry capacity'!$F$12:$F$36)-IFERROR(VLOOKUP($A424,'Entry capacity'!$A$12:$G$36,6,FALSE),0))</f>
        <v>1214.1496105920548</v>
      </c>
      <c r="G424" s="52">
        <f t="array" ref="G424">SUMPRODUCT('Distance Matrix_ex'!$B171:$Z171,TRANSPOSE('Entry capacity'!G$12:G$36))/(SUM('Entry capacity'!$G$12:$G$36)-IFERROR(VLOOKUP($A424,'Entry capacity'!$A$12:$G$36,7,FALSE),0))</f>
        <v>1214.5046766702249</v>
      </c>
    </row>
    <row r="425" spans="1:7" s="5" customFormat="1" ht="15" customHeight="1" x14ac:dyDescent="0.45">
      <c r="A425" s="42" t="str">
        <f t="shared" ref="A425:B444" si="8">A172</f>
        <v>I019</v>
      </c>
      <c r="B425" s="4" t="str">
        <f t="shared" si="8"/>
        <v>Salida Nacional / National exit</v>
      </c>
      <c r="C425" s="47">
        <f t="array" ref="C425">SUMPRODUCT('Distance Matrix_ex'!$B172:$Z172,TRANSPOSE('Entry capacity'!C$12:C$36))/(SUM('Entry capacity'!$C$12:$C$36)-IFERROR(VLOOKUP($A425,'Entry capacity'!$A$12:$G$36,3,FALSE),0))</f>
        <v>1177.9654092250807</v>
      </c>
      <c r="D425" s="47">
        <f t="array" ref="D425">SUMPRODUCT('Distance Matrix_ex'!$B172:$Z172,TRANSPOSE('Entry capacity'!D$12:D$36))/(SUM('Entry capacity'!$D$12:$D$36)-IFERROR(VLOOKUP($A425,'Entry capacity'!$A$12:$G$36,4,FALSE),0))</f>
        <v>1206.1143548279606</v>
      </c>
      <c r="E425" s="47">
        <f t="array" ref="E425">SUMPRODUCT('Distance Matrix_ex'!$B172:$Z172,TRANSPOSE('Entry capacity'!E$12:E$36))/(SUM('Entry capacity'!$E$12:$E$36)-IFERROR(VLOOKUP($A425,'Entry capacity'!$A$12:$G$36,5,FALSE),0))</f>
        <v>1218.7972898126623</v>
      </c>
      <c r="F425" s="47">
        <f t="array" ref="F425">SUMPRODUCT('Distance Matrix_ex'!$B172:$Z172,TRANSPOSE('Entry capacity'!F$12:F$36))/(SUM('Entry capacity'!$F$12:$F$36)-IFERROR(VLOOKUP($A425,'Entry capacity'!$A$12:$G$36,6,FALSE),0))</f>
        <v>1231.0760594933415</v>
      </c>
      <c r="G425" s="52">
        <f t="array" ref="G425">SUMPRODUCT('Distance Matrix_ex'!$B172:$Z172,TRANSPOSE('Entry capacity'!G$12:G$36))/(SUM('Entry capacity'!$G$12:$G$36)-IFERROR(VLOOKUP($A425,'Entry capacity'!$A$12:$G$36,7,FALSE),0))</f>
        <v>1231.4291845610223</v>
      </c>
    </row>
    <row r="426" spans="1:7" s="5" customFormat="1" ht="15" customHeight="1" x14ac:dyDescent="0.45">
      <c r="A426" s="42" t="str">
        <f t="shared" si="8"/>
        <v>I020</v>
      </c>
      <c r="B426" s="4" t="str">
        <f t="shared" si="8"/>
        <v>Salida Nacional / National exit</v>
      </c>
      <c r="C426" s="47">
        <f t="array" ref="C426">SUMPRODUCT('Distance Matrix_ex'!$B173:$Z173,TRANSPOSE('Entry capacity'!C$12:C$36))/(SUM('Entry capacity'!$C$12:$C$36)-IFERROR(VLOOKUP($A426,'Entry capacity'!$A$12:$G$36,3,FALSE),0))</f>
        <v>1193.415301658584</v>
      </c>
      <c r="D426" s="47">
        <f t="array" ref="D426">SUMPRODUCT('Distance Matrix_ex'!$B173:$Z173,TRANSPOSE('Entry capacity'!D$12:D$36))/(SUM('Entry capacity'!$D$12:$D$36)-IFERROR(VLOOKUP($A426,'Entry capacity'!$A$12:$G$36,4,FALSE),0))</f>
        <v>1221.553970587157</v>
      </c>
      <c r="E426" s="47">
        <f t="array" ref="E426">SUMPRODUCT('Distance Matrix_ex'!$B173:$Z173,TRANSPOSE('Entry capacity'!E$12:E$36))/(SUM('Entry capacity'!$E$12:$E$36)-IFERROR(VLOOKUP($A426,'Entry capacity'!$A$12:$G$36,5,FALSE),0))</f>
        <v>1234.2355510211353</v>
      </c>
      <c r="F426" s="47">
        <f t="array" ref="F426">SUMPRODUCT('Distance Matrix_ex'!$B173:$Z173,TRANSPOSE('Entry capacity'!F$12:F$36))/(SUM('Entry capacity'!$F$12:$F$36)-IFERROR(VLOOKUP($A426,'Entry capacity'!$A$12:$G$36,6,FALSE),0))</f>
        <v>1246.5134100377402</v>
      </c>
      <c r="G426" s="52">
        <f t="array" ref="G426">SUMPRODUCT('Distance Matrix_ex'!$B173:$Z173,TRANSPOSE('Entry capacity'!G$12:G$36))/(SUM('Entry capacity'!$G$12:$G$36)-IFERROR(VLOOKUP($A426,'Entry capacity'!$A$12:$G$36,7,FALSE),0))</f>
        <v>1246.8647648546435</v>
      </c>
    </row>
    <row r="427" spans="1:7" s="5" customFormat="1" ht="15" customHeight="1" x14ac:dyDescent="0.45">
      <c r="A427" s="42" t="str">
        <f t="shared" si="8"/>
        <v>I020A</v>
      </c>
      <c r="B427" s="4" t="str">
        <f t="shared" si="8"/>
        <v>Salida Nacional / National exit</v>
      </c>
      <c r="C427" s="47">
        <f t="array" ref="C427">SUMPRODUCT('Distance Matrix_ex'!$B174:$Z174,TRANSPOSE('Entry capacity'!C$12:C$36))/(SUM('Entry capacity'!$C$12:$C$36)-IFERROR(VLOOKUP($A427,'Entry capacity'!$A$12:$G$36,3,FALSE),0))</f>
        <v>1206.3697481456204</v>
      </c>
      <c r="D427" s="47">
        <f t="array" ref="D427">SUMPRODUCT('Distance Matrix_ex'!$B174:$Z174,TRANSPOSE('Entry capacity'!D$12:D$36))/(SUM('Entry capacity'!$D$12:$D$36)-IFERROR(VLOOKUP($A427,'Entry capacity'!$A$12:$G$36,4,FALSE),0))</f>
        <v>1234.4998002745647</v>
      </c>
      <c r="E427" s="47">
        <f t="array" ref="E427">SUMPRODUCT('Distance Matrix_ex'!$B174:$Z174,TRANSPOSE('Entry capacity'!E$12:E$36))/(SUM('Entry capacity'!$E$12:$E$36)-IFERROR(VLOOKUP($A427,'Entry capacity'!$A$12:$G$36,5,FALSE),0))</f>
        <v>1247.180244943039</v>
      </c>
      <c r="F427" s="47">
        <f t="array" ref="F427">SUMPRODUCT('Distance Matrix_ex'!$B174:$Z174,TRANSPOSE('Entry capacity'!F$12:F$36))/(SUM('Entry capacity'!$F$12:$F$36)-IFERROR(VLOOKUP($A427,'Entry capacity'!$A$12:$G$36,6,FALSE),0))</f>
        <v>1259.4573403848126</v>
      </c>
      <c r="G427" s="52">
        <f t="array" ref="G427">SUMPRODUCT('Distance Matrix_ex'!$B174:$Z174,TRANSPOSE('Entry capacity'!G$12:G$36))/(SUM('Entry capacity'!$G$12:$G$36)-IFERROR(VLOOKUP($A427,'Entry capacity'!$A$12:$G$36,7,FALSE),0))</f>
        <v>1259.8072108794736</v>
      </c>
    </row>
    <row r="428" spans="1:7" s="5" customFormat="1" ht="15" customHeight="1" x14ac:dyDescent="0.45">
      <c r="A428" s="42" t="str">
        <f t="shared" si="8"/>
        <v>I022</v>
      </c>
      <c r="B428" s="4" t="str">
        <f t="shared" si="8"/>
        <v>Salida Nacional / National exit</v>
      </c>
      <c r="C428" s="47">
        <f t="array" ref="C428">SUMPRODUCT('Distance Matrix_ex'!$B175:$Z175,TRANSPOSE('Entry capacity'!C$12:C$36))/(SUM('Entry capacity'!$C$12:$C$36)-IFERROR(VLOOKUP($A428,'Entry capacity'!$A$12:$G$36,3,FALSE),0))</f>
        <v>1229.9870064955483</v>
      </c>
      <c r="D428" s="47">
        <f t="array" ref="D428">SUMPRODUCT('Distance Matrix_ex'!$B175:$Z175,TRANSPOSE('Entry capacity'!D$12:D$36))/(SUM('Entry capacity'!$D$12:$D$36)-IFERROR(VLOOKUP($A428,'Entry capacity'!$A$12:$G$36,4,FALSE),0))</f>
        <v>1258.1013493324613</v>
      </c>
      <c r="E428" s="47">
        <f t="array" ref="E428">SUMPRODUCT('Distance Matrix_ex'!$B175:$Z175,TRANSPOSE('Entry capacity'!E$12:E$36))/(SUM('Entry capacity'!$E$12:$E$36)-IFERROR(VLOOKUP($A428,'Entry capacity'!$A$12:$G$36,5,FALSE),0))</f>
        <v>1270.7797233862348</v>
      </c>
      <c r="F428" s="47">
        <f t="array" ref="F428">SUMPRODUCT('Distance Matrix_ex'!$B175:$Z175,TRANSPOSE('Entry capacity'!F$12:F$36))/(SUM('Entry capacity'!$F$12:$F$36)-IFERROR(VLOOKUP($A428,'Entry capacity'!$A$12:$G$36,6,FALSE),0))</f>
        <v>1283.0554267543225</v>
      </c>
      <c r="G428" s="52">
        <f t="array" ref="G428">SUMPRODUCT('Distance Matrix_ex'!$B175:$Z175,TRANSPOSE('Entry capacity'!G$12:G$36))/(SUM('Entry capacity'!$G$12:$G$36)-IFERROR(VLOOKUP($A428,'Entry capacity'!$A$12:$G$36,7,FALSE),0))</f>
        <v>1283.4025911803078</v>
      </c>
    </row>
    <row r="429" spans="1:7" s="5" customFormat="1" ht="15" customHeight="1" x14ac:dyDescent="0.45">
      <c r="A429" s="42" t="str">
        <f t="shared" si="8"/>
        <v>I023</v>
      </c>
      <c r="B429" s="4" t="str">
        <f t="shared" si="8"/>
        <v>Salida Nacional / National exit</v>
      </c>
      <c r="C429" s="47">
        <f t="array" ref="C429">SUMPRODUCT('Distance Matrix_ex'!$B176:$Z176,TRANSPOSE('Entry capacity'!C$12:C$36))/(SUM('Entry capacity'!$C$12:$C$36)-IFERROR(VLOOKUP($A429,'Entry capacity'!$A$12:$G$36,3,FALSE),0))</f>
        <v>1249.4962239487425</v>
      </c>
      <c r="D429" s="47">
        <f t="array" ref="D429">SUMPRODUCT('Distance Matrix_ex'!$B176:$Z176,TRANSPOSE('Entry capacity'!D$12:D$36))/(SUM('Entry capacity'!$D$12:$D$36)-IFERROR(VLOOKUP($A429,'Entry capacity'!$A$12:$G$36,4,FALSE),0))</f>
        <v>1277.5975900044502</v>
      </c>
      <c r="E429" s="47">
        <f t="array" ref="E429">SUMPRODUCT('Distance Matrix_ex'!$B176:$Z176,TRANSPOSE('Entry capacity'!E$12:E$36))/(SUM('Entry capacity'!$E$12:$E$36)-IFERROR(VLOOKUP($A429,'Entry capacity'!$A$12:$G$36,5,FALSE),0))</f>
        <v>1290.2742536110648</v>
      </c>
      <c r="F429" s="47">
        <f t="array" ref="F429">SUMPRODUCT('Distance Matrix_ex'!$B176:$Z176,TRANSPOSE('Entry capacity'!F$12:F$36))/(SUM('Entry capacity'!$F$12:$F$36)-IFERROR(VLOOKUP($A429,'Entry capacity'!$A$12:$G$36,6,FALSE),0))</f>
        <v>1302.5488070460042</v>
      </c>
      <c r="G429" s="52">
        <f t="array" ref="G429">SUMPRODUCT('Distance Matrix_ex'!$B176:$Z176,TRANSPOSE('Entry capacity'!G$12:G$36))/(SUM('Entry capacity'!$G$12:$G$36)-IFERROR(VLOOKUP($A429,'Entry capacity'!$A$12:$G$36,7,FALSE),0))</f>
        <v>1302.8937361031981</v>
      </c>
    </row>
    <row r="430" spans="1:7" s="5" customFormat="1" ht="15" customHeight="1" x14ac:dyDescent="0.45">
      <c r="A430" s="42" t="str">
        <f t="shared" si="8"/>
        <v>I024</v>
      </c>
      <c r="B430" s="4" t="str">
        <f t="shared" si="8"/>
        <v>Salida Nacional / National exit</v>
      </c>
      <c r="C430" s="47">
        <f t="array" ref="C430">SUMPRODUCT('Distance Matrix_ex'!$B177:$Z177,TRANSPOSE('Entry capacity'!C$12:C$36))/(SUM('Entry capacity'!$C$12:$C$36)-IFERROR(VLOOKUP($A430,'Entry capacity'!$A$12:$G$36,3,FALSE),0))</f>
        <v>1268.0649267145429</v>
      </c>
      <c r="D430" s="47">
        <f t="array" ref="D430">SUMPRODUCT('Distance Matrix_ex'!$B177:$Z177,TRANSPOSE('Entry capacity'!D$12:D$36))/(SUM('Entry capacity'!$D$12:$D$36)-IFERROR(VLOOKUP($A430,'Entry capacity'!$A$12:$G$36,4,FALSE),0))</f>
        <v>1296.1539415832474</v>
      </c>
      <c r="E430" s="47">
        <f t="array" ref="E430">SUMPRODUCT('Distance Matrix_ex'!$B177:$Z177,TRANSPOSE('Entry capacity'!E$12:E$36))/(SUM('Entry capacity'!$E$12:$E$36)-IFERROR(VLOOKUP($A430,'Entry capacity'!$A$12:$G$36,5,FALSE),0))</f>
        <v>1308.8289772011956</v>
      </c>
      <c r="F430" s="47">
        <f t="array" ref="F430">SUMPRODUCT('Distance Matrix_ex'!$B177:$Z177,TRANSPOSE('Entry capacity'!F$12:F$36))/(SUM('Entry capacity'!$F$12:$F$36)-IFERROR(VLOOKUP($A430,'Entry capacity'!$A$12:$G$36,6,FALSE),0))</f>
        <v>1321.102436139809</v>
      </c>
      <c r="G430" s="52">
        <f t="array" ref="G430">SUMPRODUCT('Distance Matrix_ex'!$B177:$Z177,TRANSPOSE('Entry capacity'!G$12:G$36))/(SUM('Entry capacity'!$G$12:$G$36)-IFERROR(VLOOKUP($A430,'Entry capacity'!$A$12:$G$36,7,FALSE),0))</f>
        <v>1321.445237592513</v>
      </c>
    </row>
    <row r="431" spans="1:7" s="5" customFormat="1" ht="15" customHeight="1" x14ac:dyDescent="0.45">
      <c r="A431" s="42" t="str">
        <f t="shared" si="8"/>
        <v>J01A</v>
      </c>
      <c r="B431" s="4" t="str">
        <f t="shared" si="8"/>
        <v>Salida Nacional / National exit</v>
      </c>
      <c r="C431" s="47">
        <f t="array" ref="C431">SUMPRODUCT('Distance Matrix_ex'!$B178:$Z178,TRANSPOSE('Entry capacity'!C$12:C$36))/(SUM('Entry capacity'!$C$12:$C$36)-IFERROR(VLOOKUP($A431,'Entry capacity'!$A$12:$G$36,3,FALSE),0))</f>
        <v>604.9565838552229</v>
      </c>
      <c r="D431" s="47">
        <f t="array" ref="D431">SUMPRODUCT('Distance Matrix_ex'!$B178:$Z178,TRANSPOSE('Entry capacity'!D$12:D$36))/(SUM('Entry capacity'!$D$12:$D$36)-IFERROR(VLOOKUP($A431,'Entry capacity'!$A$12:$G$36,4,FALSE),0))</f>
        <v>609.12983244634484</v>
      </c>
      <c r="E431" s="47">
        <f t="array" ref="E431">SUMPRODUCT('Distance Matrix_ex'!$B178:$Z178,TRANSPOSE('Entry capacity'!E$12:E$36))/(SUM('Entry capacity'!$E$12:$E$36)-IFERROR(VLOOKUP($A431,'Entry capacity'!$A$12:$G$36,5,FALSE),0))</f>
        <v>610.78748460312602</v>
      </c>
      <c r="F431" s="47">
        <f t="array" ref="F431">SUMPRODUCT('Distance Matrix_ex'!$B178:$Z178,TRANSPOSE('Entry capacity'!F$12:F$36))/(SUM('Entry capacity'!$F$12:$F$36)-IFERROR(VLOOKUP($A431,'Entry capacity'!$A$12:$G$36,6,FALSE),0))</f>
        <v>612.69181380749581</v>
      </c>
      <c r="G431" s="52">
        <f t="array" ref="G431">SUMPRODUCT('Distance Matrix_ex'!$B178:$Z178,TRANSPOSE('Entry capacity'!G$12:G$36))/(SUM('Entry capacity'!$G$12:$G$36)-IFERROR(VLOOKUP($A431,'Entry capacity'!$A$12:$G$36,7,FALSE),0))</f>
        <v>612.00760080588259</v>
      </c>
    </row>
    <row r="432" spans="1:7" s="5" customFormat="1" ht="15" customHeight="1" x14ac:dyDescent="0.45">
      <c r="A432" s="42" t="str">
        <f t="shared" si="8"/>
        <v>K02</v>
      </c>
      <c r="B432" s="4" t="str">
        <f t="shared" si="8"/>
        <v>Salida Nacional / National exit</v>
      </c>
      <c r="C432" s="47">
        <f t="array" ref="C432">SUMPRODUCT('Distance Matrix_ex'!$B179:$Z179,TRANSPOSE('Entry capacity'!C$12:C$36))/(SUM('Entry capacity'!$C$12:$C$36)-IFERROR(VLOOKUP($A432,'Entry capacity'!$A$12:$G$36,3,FALSE),0))</f>
        <v>860.46214502736098</v>
      </c>
      <c r="D432" s="47">
        <f t="array" ref="D432">SUMPRODUCT('Distance Matrix_ex'!$B179:$Z179,TRANSPOSE('Entry capacity'!D$12:D$36))/(SUM('Entry capacity'!$D$12:$D$36)-IFERROR(VLOOKUP($A432,'Entry capacity'!$A$12:$G$36,4,FALSE),0))</f>
        <v>848.42106523375003</v>
      </c>
      <c r="E432" s="47">
        <f t="array" ref="E432">SUMPRODUCT('Distance Matrix_ex'!$B179:$Z179,TRANSPOSE('Entry capacity'!E$12:E$36))/(SUM('Entry capacity'!$E$12:$E$36)-IFERROR(VLOOKUP($A432,'Entry capacity'!$A$12:$G$36,5,FALSE),0))</f>
        <v>846.10408697346236</v>
      </c>
      <c r="F432" s="47">
        <f t="array" ref="F432">SUMPRODUCT('Distance Matrix_ex'!$B179:$Z179,TRANSPOSE('Entry capacity'!F$12:F$36))/(SUM('Entry capacity'!$F$12:$F$36)-IFERROR(VLOOKUP($A432,'Entry capacity'!$A$12:$G$36,6,FALSE),0))</f>
        <v>844.43732834783543</v>
      </c>
      <c r="G432" s="52">
        <f t="array" ref="G432">SUMPRODUCT('Distance Matrix_ex'!$B179:$Z179,TRANSPOSE('Entry capacity'!G$12:G$36))/(SUM('Entry capacity'!$G$12:$G$36)-IFERROR(VLOOKUP($A432,'Entry capacity'!$A$12:$G$36,7,FALSE),0))</f>
        <v>842.25481490247398</v>
      </c>
    </row>
    <row r="433" spans="1:7" s="5" customFormat="1" ht="15" customHeight="1" x14ac:dyDescent="0.45">
      <c r="A433" s="42" t="str">
        <f t="shared" si="8"/>
        <v>K11.01</v>
      </c>
      <c r="B433" s="4" t="str">
        <f t="shared" si="8"/>
        <v>Salida Nacional / National exit</v>
      </c>
      <c r="C433" s="47">
        <f t="array" ref="C433">SUMPRODUCT('Distance Matrix_ex'!$B180:$Z180,TRANSPOSE('Entry capacity'!C$12:C$36))/(SUM('Entry capacity'!$C$12:$C$36)-IFERROR(VLOOKUP($A433,'Entry capacity'!$A$12:$G$36,3,FALSE),0))</f>
        <v>814.38565396437366</v>
      </c>
      <c r="D433" s="47">
        <f t="array" ref="D433">SUMPRODUCT('Distance Matrix_ex'!$B180:$Z180,TRANSPOSE('Entry capacity'!D$12:D$36))/(SUM('Entry capacity'!$D$12:$D$36)-IFERROR(VLOOKUP($A433,'Entry capacity'!$A$12:$G$36,4,FALSE),0))</f>
        <v>803.70600128807894</v>
      </c>
      <c r="E433" s="47">
        <f t="array" ref="E433">SUMPRODUCT('Distance Matrix_ex'!$B180:$Z180,TRANSPOSE('Entry capacity'!E$12:E$36))/(SUM('Entry capacity'!$E$12:$E$36)-IFERROR(VLOOKUP($A433,'Entry capacity'!$A$12:$G$36,5,FALSE),0))</f>
        <v>801.64938231715166</v>
      </c>
      <c r="F433" s="47">
        <f t="array" ref="F433">SUMPRODUCT('Distance Matrix_ex'!$B180:$Z180,TRANSPOSE('Entry capacity'!F$12:F$36))/(SUM('Entry capacity'!$F$12:$F$36)-IFERROR(VLOOKUP($A433,'Entry capacity'!$A$12:$G$36,6,FALSE),0))</f>
        <v>800.15766316917973</v>
      </c>
      <c r="G433" s="52">
        <f t="array" ref="G433">SUMPRODUCT('Distance Matrix_ex'!$B180:$Z180,TRANSPOSE('Entry capacity'!G$12:G$36))/(SUM('Entry capacity'!$G$12:$G$36)-IFERROR(VLOOKUP($A433,'Entry capacity'!$A$12:$G$36,7,FALSE),0))</f>
        <v>798.31541105650899</v>
      </c>
    </row>
    <row r="434" spans="1:7" s="5" customFormat="1" ht="15" customHeight="1" x14ac:dyDescent="0.45">
      <c r="A434" s="42" t="str">
        <f t="shared" si="8"/>
        <v>K19</v>
      </c>
      <c r="B434" s="4" t="str">
        <f t="shared" si="8"/>
        <v>Salida Nacional / National exit</v>
      </c>
      <c r="C434" s="47">
        <f t="array" ref="C434">SUMPRODUCT('Distance Matrix_ex'!$B181:$Z181,TRANSPOSE('Entry capacity'!C$12:C$36))/(SUM('Entry capacity'!$C$12:$C$36)-IFERROR(VLOOKUP($A434,'Entry capacity'!$A$12:$G$36,3,FALSE),0))</f>
        <v>770.40387605547573</v>
      </c>
      <c r="D434" s="47">
        <f t="array" ref="D434">SUMPRODUCT('Distance Matrix_ex'!$B181:$Z181,TRANSPOSE('Entry capacity'!D$12:D$36))/(SUM('Entry capacity'!$D$12:$D$36)-IFERROR(VLOOKUP($A434,'Entry capacity'!$A$12:$G$36,4,FALSE),0))</f>
        <v>761.03855448282206</v>
      </c>
      <c r="E434" s="47">
        <f t="array" ref="E434">SUMPRODUCT('Distance Matrix_ex'!$B181:$Z181,TRANSPOSE('Entry capacity'!E$12:E$36))/(SUM('Entry capacity'!$E$12:$E$36)-IFERROR(VLOOKUP($A434,'Entry capacity'!$A$12:$G$36,5,FALSE),0))</f>
        <v>759.23065810093942</v>
      </c>
      <c r="F434" s="47">
        <f t="array" ref="F434">SUMPRODUCT('Distance Matrix_ex'!$B181:$Z181,TRANSPOSE('Entry capacity'!F$12:F$36))/(SUM('Entry capacity'!$F$12:$F$36)-IFERROR(VLOOKUP($A434,'Entry capacity'!$A$12:$G$36,6,FALSE),0))</f>
        <v>757.90615508024428</v>
      </c>
      <c r="G434" s="52">
        <f t="array" ref="G434">SUMPRODUCT('Distance Matrix_ex'!$B181:$Z181,TRANSPOSE('Entry capacity'!G$12:G$36))/(SUM('Entry capacity'!$G$12:$G$36)-IFERROR(VLOOKUP($A434,'Entry capacity'!$A$12:$G$36,7,FALSE),0))</f>
        <v>756.38895639595864</v>
      </c>
    </row>
    <row r="435" spans="1:7" s="5" customFormat="1" ht="15" customHeight="1" x14ac:dyDescent="0.45">
      <c r="A435" s="42" t="str">
        <f t="shared" si="8"/>
        <v>K25</v>
      </c>
      <c r="B435" s="4" t="str">
        <f t="shared" si="8"/>
        <v>Salida Nacional / National exit</v>
      </c>
      <c r="C435" s="47">
        <f t="array" ref="C435">SUMPRODUCT('Distance Matrix_ex'!$B182:$Z182,TRANSPOSE('Entry capacity'!C$12:C$36))/(SUM('Entry capacity'!$C$12:$C$36)-IFERROR(VLOOKUP($A435,'Entry capacity'!$A$12:$G$36,3,FALSE),0))</f>
        <v>739.52665243187187</v>
      </c>
      <c r="D435" s="47">
        <f t="array" ref="D435">SUMPRODUCT('Distance Matrix_ex'!$B182:$Z182,TRANSPOSE('Entry capacity'!D$12:D$36))/(SUM('Entry capacity'!$D$12:$D$36)-IFERROR(VLOOKUP($A435,'Entry capacity'!$A$12:$G$36,4,FALSE),0))</f>
        <v>731.08405152518696</v>
      </c>
      <c r="E435" s="47">
        <f t="array" ref="E435">SUMPRODUCT('Distance Matrix_ex'!$B182:$Z182,TRANSPOSE('Entry capacity'!E$12:E$36))/(SUM('Entry capacity'!$E$12:$E$36)-IFERROR(VLOOKUP($A435,'Entry capacity'!$A$12:$G$36,5,FALSE),0))</f>
        <v>729.45076979890302</v>
      </c>
      <c r="F435" s="47">
        <f t="array" ref="F435">SUMPRODUCT('Distance Matrix_ex'!$B182:$Z182,TRANSPOSE('Entry capacity'!F$12:F$36))/(SUM('Entry capacity'!$F$12:$F$36)-IFERROR(VLOOKUP($A435,'Entry capacity'!$A$12:$G$36,6,FALSE),0))</f>
        <v>728.24366016248825</v>
      </c>
      <c r="G435" s="52">
        <f t="array" ref="G435">SUMPRODUCT('Distance Matrix_ex'!$B182:$Z182,TRANSPOSE('Entry capacity'!G$12:G$36))/(SUM('Entry capacity'!$G$12:$G$36)-IFERROR(VLOOKUP($A435,'Entry capacity'!$A$12:$G$36,7,FALSE),0))</f>
        <v>726.95466388099464</v>
      </c>
    </row>
    <row r="436" spans="1:7" s="5" customFormat="1" ht="15" customHeight="1" x14ac:dyDescent="0.45">
      <c r="A436" s="42" t="str">
        <f t="shared" si="8"/>
        <v>K29</v>
      </c>
      <c r="B436" s="4" t="str">
        <f t="shared" si="8"/>
        <v>Salida Nacional / National exit</v>
      </c>
      <c r="C436" s="47">
        <f t="array" ref="C436">SUMPRODUCT('Distance Matrix_ex'!$B183:$Z183,TRANSPOSE('Entry capacity'!C$12:C$36))/(SUM('Entry capacity'!$C$12:$C$36)-IFERROR(VLOOKUP($A436,'Entry capacity'!$A$12:$G$36,3,FALSE),0))</f>
        <v>720.44388758138314</v>
      </c>
      <c r="D436" s="47">
        <f t="array" ref="D436">SUMPRODUCT('Distance Matrix_ex'!$B183:$Z183,TRANSPOSE('Entry capacity'!D$12:D$36))/(SUM('Entry capacity'!$D$12:$D$36)-IFERROR(VLOOKUP($A436,'Entry capacity'!$A$12:$G$36,4,FALSE),0))</f>
        <v>712.57154719118762</v>
      </c>
      <c r="E436" s="47">
        <f t="array" ref="E436">SUMPRODUCT('Distance Matrix_ex'!$B183:$Z183,TRANSPOSE('Entry capacity'!E$12:E$36))/(SUM('Entry capacity'!$E$12:$E$36)-IFERROR(VLOOKUP($A436,'Entry capacity'!$A$12:$G$36,5,FALSE),0))</f>
        <v>711.04618094502734</v>
      </c>
      <c r="F436" s="47">
        <f t="array" ref="F436">SUMPRODUCT('Distance Matrix_ex'!$B183:$Z183,TRANSPOSE('Entry capacity'!F$12:F$36))/(SUM('Entry capacity'!$F$12:$F$36)-IFERROR(VLOOKUP($A436,'Entry capacity'!$A$12:$G$36,6,FALSE),0))</f>
        <v>709.91162285581584</v>
      </c>
      <c r="G436" s="52">
        <f t="array" ref="G436">SUMPRODUCT('Distance Matrix_ex'!$B183:$Z183,TRANSPOSE('Entry capacity'!G$12:G$36))/(SUM('Entry capacity'!$G$12:$G$36)-IFERROR(VLOOKUP($A436,'Entry capacity'!$A$12:$G$36,7,FALSE),0))</f>
        <v>708.76366039406832</v>
      </c>
    </row>
    <row r="437" spans="1:7" s="5" customFormat="1" ht="15" customHeight="1" x14ac:dyDescent="0.45">
      <c r="A437" s="42" t="str">
        <f t="shared" si="8"/>
        <v>K31</v>
      </c>
      <c r="B437" s="4" t="str">
        <f t="shared" si="8"/>
        <v>Salida Nacional / National exit</v>
      </c>
      <c r="C437" s="47">
        <f t="array" ref="C437">SUMPRODUCT('Distance Matrix_ex'!$B184:$Z184,TRANSPOSE('Entry capacity'!C$12:C$36))/(SUM('Entry capacity'!$C$12:$C$36)-IFERROR(VLOOKUP($A437,'Entry capacity'!$A$12:$G$36,3,FALSE),0))</f>
        <v>710.55914495871548</v>
      </c>
      <c r="D437" s="47">
        <f t="array" ref="D437">SUMPRODUCT('Distance Matrix_ex'!$B184:$Z184,TRANSPOSE('Entry capacity'!D$12:D$36))/(SUM('Entry capacity'!$D$12:$D$36)-IFERROR(VLOOKUP($A437,'Entry capacity'!$A$12:$G$36,4,FALSE),0))</f>
        <v>702.98219564405508</v>
      </c>
      <c r="E437" s="47">
        <f t="array" ref="E437">SUMPRODUCT('Distance Matrix_ex'!$B184:$Z184,TRANSPOSE('Entry capacity'!E$12:E$36))/(SUM('Entry capacity'!$E$12:$E$36)-IFERROR(VLOOKUP($A437,'Entry capacity'!$A$12:$G$36,5,FALSE),0))</f>
        <v>701.51272888386495</v>
      </c>
      <c r="F437" s="47">
        <f t="array" ref="F437">SUMPRODUCT('Distance Matrix_ex'!$B184:$Z184,TRANSPOSE('Entry capacity'!F$12:F$36))/(SUM('Entry capacity'!$F$12:$F$36)-IFERROR(VLOOKUP($A437,'Entry capacity'!$A$12:$G$36,6,FALSE),0))</f>
        <v>700.41575200348746</v>
      </c>
      <c r="G437" s="52">
        <f t="array" ref="G437">SUMPRODUCT('Distance Matrix_ex'!$B184:$Z184,TRANSPOSE('Entry capacity'!G$12:G$36))/(SUM('Entry capacity'!$G$12:$G$36)-IFERROR(VLOOKUP($A437,'Entry capacity'!$A$12:$G$36,7,FALSE),0))</f>
        <v>699.34084410276432</v>
      </c>
    </row>
    <row r="438" spans="1:7" s="5" customFormat="1" ht="15" customHeight="1" x14ac:dyDescent="0.45">
      <c r="A438" s="42" t="str">
        <f t="shared" si="8"/>
        <v>K37</v>
      </c>
      <c r="B438" s="4" t="str">
        <f t="shared" si="8"/>
        <v>Salida Nacional / National exit</v>
      </c>
      <c r="C438" s="47">
        <f t="array" ref="C438">SUMPRODUCT('Distance Matrix_ex'!$B185:$Z185,TRANSPOSE('Entry capacity'!C$12:C$36))/(SUM('Entry capacity'!$C$12:$C$36)-IFERROR(VLOOKUP($A438,'Entry capacity'!$A$12:$G$36,3,FALSE),0))</f>
        <v>680.16276957804371</v>
      </c>
      <c r="D438" s="47">
        <f t="array" ref="D438">SUMPRODUCT('Distance Matrix_ex'!$B185:$Z185,TRANSPOSE('Entry capacity'!D$12:D$36))/(SUM('Entry capacity'!$D$12:$D$36)-IFERROR(VLOOKUP($A438,'Entry capacity'!$A$12:$G$36,4,FALSE),0))</f>
        <v>673.49417148291639</v>
      </c>
      <c r="E438" s="47">
        <f t="array" ref="E438">SUMPRODUCT('Distance Matrix_ex'!$B185:$Z185,TRANSPOSE('Entry capacity'!E$12:E$36))/(SUM('Entry capacity'!$E$12:$E$36)-IFERROR(VLOOKUP($A438,'Entry capacity'!$A$12:$G$36,5,FALSE),0))</f>
        <v>672.19660011990413</v>
      </c>
      <c r="F438" s="47">
        <f t="array" ref="F438">SUMPRODUCT('Distance Matrix_ex'!$B185:$Z185,TRANSPOSE('Entry capacity'!F$12:F$36))/(SUM('Entry capacity'!$F$12:$F$36)-IFERROR(VLOOKUP($A438,'Entry capacity'!$A$12:$G$36,6,FALSE),0))</f>
        <v>671.21518846712934</v>
      </c>
      <c r="G438" s="52">
        <f t="array" ref="G438">SUMPRODUCT('Distance Matrix_ex'!$B185:$Z185,TRANSPOSE('Entry capacity'!G$12:G$36))/(SUM('Entry capacity'!$G$12:$G$36)-IFERROR(VLOOKUP($A438,'Entry capacity'!$A$12:$G$36,7,FALSE),0))</f>
        <v>670.36492919358159</v>
      </c>
    </row>
    <row r="439" spans="1:7" s="5" customFormat="1" ht="15" customHeight="1" x14ac:dyDescent="0.45">
      <c r="A439" s="42" t="str">
        <f t="shared" si="8"/>
        <v>K44</v>
      </c>
      <c r="B439" s="4" t="str">
        <f t="shared" si="8"/>
        <v>Salida Nacional / National exit</v>
      </c>
      <c r="C439" s="47">
        <f t="array" ref="C439">SUMPRODUCT('Distance Matrix_ex'!$B186:$Z186,TRANSPOSE('Entry capacity'!C$12:C$36))/(SUM('Entry capacity'!$C$12:$C$36)-IFERROR(VLOOKUP($A439,'Entry capacity'!$A$12:$G$36,3,FALSE),0))</f>
        <v>600.30524932838796</v>
      </c>
      <c r="D439" s="47">
        <f t="array" ref="D439">SUMPRODUCT('Distance Matrix_ex'!$B186:$Z186,TRANSPOSE('Entry capacity'!D$12:D$36))/(SUM('Entry capacity'!$D$12:$D$36)-IFERROR(VLOOKUP($A439,'Entry capacity'!$A$12:$G$36,4,FALSE),0))</f>
        <v>592.78041806830754</v>
      </c>
      <c r="E439" s="47">
        <f t="array" ref="E439">SUMPRODUCT('Distance Matrix_ex'!$B186:$Z186,TRANSPOSE('Entry capacity'!E$12:E$36))/(SUM('Entry capacity'!$E$12:$E$36)-IFERROR(VLOOKUP($A439,'Entry capacity'!$A$12:$G$36,5,FALSE),0))</f>
        <v>589.80615359684134</v>
      </c>
      <c r="F439" s="47">
        <f t="array" ref="F439">SUMPRODUCT('Distance Matrix_ex'!$B186:$Z186,TRANSPOSE('Entry capacity'!F$12:F$36))/(SUM('Entry capacity'!$F$12:$F$36)-IFERROR(VLOOKUP($A439,'Entry capacity'!$A$12:$G$36,6,FALSE),0))</f>
        <v>587.11092542079189</v>
      </c>
      <c r="G439" s="52">
        <f t="array" ref="G439">SUMPRODUCT('Distance Matrix_ex'!$B186:$Z186,TRANSPOSE('Entry capacity'!G$12:G$36))/(SUM('Entry capacity'!$G$12:$G$36)-IFERROR(VLOOKUP($A439,'Entry capacity'!$A$12:$G$36,7,FALSE),0))</f>
        <v>586.59660186974247</v>
      </c>
    </row>
    <row r="440" spans="1:7" s="5" customFormat="1" ht="15" customHeight="1" x14ac:dyDescent="0.45">
      <c r="A440" s="42" t="str">
        <f t="shared" si="8"/>
        <v>K45</v>
      </c>
      <c r="B440" s="4" t="str">
        <f t="shared" si="8"/>
        <v>Salida Nacional / National exit</v>
      </c>
      <c r="C440" s="47">
        <f t="array" ref="C440">SUMPRODUCT('Distance Matrix_ex'!$B187:$Z187,TRANSPOSE('Entry capacity'!C$12:C$36))/(SUM('Entry capacity'!$C$12:$C$36)-IFERROR(VLOOKUP($A440,'Entry capacity'!$A$12:$G$36,3,FALSE),0))</f>
        <v>592.49942142528414</v>
      </c>
      <c r="D440" s="47">
        <f t="array" ref="D440">SUMPRODUCT('Distance Matrix_ex'!$B187:$Z187,TRANSPOSE('Entry capacity'!D$12:D$36))/(SUM('Entry capacity'!$D$12:$D$36)-IFERROR(VLOOKUP($A440,'Entry capacity'!$A$12:$G$36,4,FALSE),0))</f>
        <v>585.22703352455801</v>
      </c>
      <c r="E440" s="47">
        <f t="array" ref="E440">SUMPRODUCT('Distance Matrix_ex'!$B187:$Z187,TRANSPOSE('Entry capacity'!E$12:E$36))/(SUM('Entry capacity'!$E$12:$E$36)-IFERROR(VLOOKUP($A440,'Entry capacity'!$A$12:$G$36,5,FALSE),0))</f>
        <v>582.2466378045599</v>
      </c>
      <c r="F440" s="47">
        <f t="array" ref="F440">SUMPRODUCT('Distance Matrix_ex'!$B187:$Z187,TRANSPOSE('Entry capacity'!F$12:F$36))/(SUM('Entry capacity'!$F$12:$F$36)-IFERROR(VLOOKUP($A440,'Entry capacity'!$A$12:$G$36,6,FALSE),0))</f>
        <v>579.54254137222415</v>
      </c>
      <c r="G440" s="52">
        <f t="array" ref="G440">SUMPRODUCT('Distance Matrix_ex'!$B187:$Z187,TRANSPOSE('Entry capacity'!G$12:G$36))/(SUM('Entry capacity'!$G$12:$G$36)-IFERROR(VLOOKUP($A440,'Entry capacity'!$A$12:$G$36,7,FALSE),0))</f>
        <v>579.0508318091313</v>
      </c>
    </row>
    <row r="441" spans="1:7" s="5" customFormat="1" ht="15" customHeight="1" x14ac:dyDescent="0.45">
      <c r="A441" s="42" t="str">
        <f t="shared" si="8"/>
        <v>K46</v>
      </c>
      <c r="B441" s="4" t="str">
        <f t="shared" si="8"/>
        <v>Salida Nacional / National exit</v>
      </c>
      <c r="C441" s="47">
        <f t="array" ref="C441">SUMPRODUCT('Distance Matrix_ex'!$B188:$Z188,TRANSPOSE('Entry capacity'!C$12:C$36))/(SUM('Entry capacity'!$C$12:$C$36)-IFERROR(VLOOKUP($A441,'Entry capacity'!$A$12:$G$36,3,FALSE),0))</f>
        <v>577.63354535504197</v>
      </c>
      <c r="D441" s="47">
        <f t="array" ref="D441">SUMPRODUCT('Distance Matrix_ex'!$B188:$Z188,TRANSPOSE('Entry capacity'!D$12:D$36))/(SUM('Entry capacity'!$D$12:$D$36)-IFERROR(VLOOKUP($A441,'Entry capacity'!$A$12:$G$36,4,FALSE),0))</f>
        <v>570.84192538072898</v>
      </c>
      <c r="E441" s="47">
        <f t="array" ref="E441">SUMPRODUCT('Distance Matrix_ex'!$B188:$Z188,TRANSPOSE('Entry capacity'!E$12:E$36))/(SUM('Entry capacity'!$E$12:$E$36)-IFERROR(VLOOKUP($A441,'Entry capacity'!$A$12:$G$36,5,FALSE),0))</f>
        <v>567.84985295174386</v>
      </c>
      <c r="F441" s="47">
        <f t="array" ref="F441">SUMPRODUCT('Distance Matrix_ex'!$B188:$Z188,TRANSPOSE('Entry capacity'!F$12:F$36))/(SUM('Entry capacity'!$F$12:$F$36)-IFERROR(VLOOKUP($A441,'Entry capacity'!$A$12:$G$36,6,FALSE),0))</f>
        <v>565.12886729246679</v>
      </c>
      <c r="G441" s="52">
        <f t="array" ref="G441">SUMPRODUCT('Distance Matrix_ex'!$B188:$Z188,TRANSPOSE('Entry capacity'!G$12:G$36))/(SUM('Entry capacity'!$G$12:$G$36)-IFERROR(VLOOKUP($A441,'Entry capacity'!$A$12:$G$36,7,FALSE),0))</f>
        <v>564.6802251331892</v>
      </c>
    </row>
    <row r="442" spans="1:7" s="5" customFormat="1" ht="15" customHeight="1" x14ac:dyDescent="0.45">
      <c r="A442" s="42" t="str">
        <f t="shared" si="8"/>
        <v>K47</v>
      </c>
      <c r="B442" s="4" t="str">
        <f t="shared" si="8"/>
        <v>Salida Nacional / National exit</v>
      </c>
      <c r="C442" s="47">
        <f t="array" ref="C442">SUMPRODUCT('Distance Matrix_ex'!$B189:$Z189,TRANSPOSE('Entry capacity'!C$12:C$36))/(SUM('Entry capacity'!$C$12:$C$36)-IFERROR(VLOOKUP($A442,'Entry capacity'!$A$12:$G$36,3,FALSE),0))</f>
        <v>568.98250041784434</v>
      </c>
      <c r="D442" s="47">
        <f t="array" ref="D442">SUMPRODUCT('Distance Matrix_ex'!$B189:$Z189,TRANSPOSE('Entry capacity'!D$12:D$36))/(SUM('Entry capacity'!$D$12:$D$36)-IFERROR(VLOOKUP($A442,'Entry capacity'!$A$12:$G$36,4,FALSE),0))</f>
        <v>562.47065843415328</v>
      </c>
      <c r="E442" s="47">
        <f t="array" ref="E442">SUMPRODUCT('Distance Matrix_ex'!$B189:$Z189,TRANSPOSE('Entry capacity'!E$12:E$36))/(SUM('Entry capacity'!$E$12:$E$36)-IFERROR(VLOOKUP($A442,'Entry capacity'!$A$12:$G$36,5,FALSE),0))</f>
        <v>559.47179086348331</v>
      </c>
      <c r="F442" s="47">
        <f t="array" ref="F442">SUMPRODUCT('Distance Matrix_ex'!$B189:$Z189,TRANSPOSE('Entry capacity'!F$12:F$36))/(SUM('Entry capacity'!$F$12:$F$36)-IFERROR(VLOOKUP($A442,'Entry capacity'!$A$12:$G$36,6,FALSE),0))</f>
        <v>556.74097669086927</v>
      </c>
      <c r="G442" s="52">
        <f t="array" ref="G442">SUMPRODUCT('Distance Matrix_ex'!$B189:$Z189,TRANSPOSE('Entry capacity'!G$12:G$36))/(SUM('Entry capacity'!$G$12:$G$36)-IFERROR(VLOOKUP($A442,'Entry capacity'!$A$12:$G$36,7,FALSE),0))</f>
        <v>556.31739716792572</v>
      </c>
    </row>
    <row r="443" spans="1:7" s="5" customFormat="1" ht="15" customHeight="1" x14ac:dyDescent="0.45">
      <c r="A443" s="42" t="str">
        <f t="shared" si="8"/>
        <v>K48</v>
      </c>
      <c r="B443" s="4" t="str">
        <f t="shared" si="8"/>
        <v>Salida Nacional / National exit</v>
      </c>
      <c r="C443" s="47">
        <f t="array" ref="C443">SUMPRODUCT('Distance Matrix_ex'!$B190:$Z190,TRANSPOSE('Entry capacity'!C$12:C$36))/(SUM('Entry capacity'!$C$12:$C$36)-IFERROR(VLOOKUP($A443,'Entry capacity'!$A$12:$G$36,3,FALSE),0))</f>
        <v>558.79017735965158</v>
      </c>
      <c r="D443" s="47">
        <f t="array" ref="D443">SUMPRODUCT('Distance Matrix_ex'!$B190:$Z190,TRANSPOSE('Entry capacity'!D$12:D$36))/(SUM('Entry capacity'!$D$12:$D$36)-IFERROR(VLOOKUP($A443,'Entry capacity'!$A$12:$G$36,4,FALSE),0))</f>
        <v>552.60795887065865</v>
      </c>
      <c r="E443" s="47">
        <f t="array" ref="E443">SUMPRODUCT('Distance Matrix_ex'!$B190:$Z190,TRANSPOSE('Entry capacity'!E$12:E$36))/(SUM('Entry capacity'!$E$12:$E$36)-IFERROR(VLOOKUP($A443,'Entry capacity'!$A$12:$G$36,5,FALSE),0))</f>
        <v>549.60108552961276</v>
      </c>
      <c r="F443" s="47">
        <f t="array" ref="F443">SUMPRODUCT('Distance Matrix_ex'!$B190:$Z190,TRANSPOSE('Entry capacity'!F$12:F$36))/(SUM('Entry capacity'!$F$12:$F$36)-IFERROR(VLOOKUP($A443,'Entry capacity'!$A$12:$G$36,6,FALSE),0))</f>
        <v>546.8586917866877</v>
      </c>
      <c r="G443" s="52">
        <f t="array" ref="G443">SUMPRODUCT('Distance Matrix_ex'!$B190:$Z190,TRANSPOSE('Entry capacity'!G$12:G$36))/(SUM('Entry capacity'!$G$12:$G$36)-IFERROR(VLOOKUP($A443,'Entry capacity'!$A$12:$G$36,7,FALSE),0))</f>
        <v>546.46464008241367</v>
      </c>
    </row>
    <row r="444" spans="1:7" s="5" customFormat="1" ht="15" customHeight="1" x14ac:dyDescent="0.45">
      <c r="A444" s="42" t="str">
        <f t="shared" si="8"/>
        <v>K48.02</v>
      </c>
      <c r="B444" s="4" t="str">
        <f t="shared" si="8"/>
        <v>Salida Nacional / National exit</v>
      </c>
      <c r="C444" s="47">
        <f t="array" ref="C444">SUMPRODUCT('Distance Matrix_ex'!$B191:$Z191,TRANSPOSE('Entry capacity'!C$12:C$36))/(SUM('Entry capacity'!$C$12:$C$36)-IFERROR(VLOOKUP($A444,'Entry capacity'!$A$12:$G$36,3,FALSE),0))</f>
        <v>568.77935570965417</v>
      </c>
      <c r="D444" s="47">
        <f t="array" ref="D444">SUMPRODUCT('Distance Matrix_ex'!$B191:$Z191,TRANSPOSE('Entry capacity'!D$12:D$36))/(SUM('Entry capacity'!$D$12:$D$36)-IFERROR(VLOOKUP($A444,'Entry capacity'!$A$12:$G$36,4,FALSE),0))</f>
        <v>559.53700280530268</v>
      </c>
      <c r="E444" s="47">
        <f t="array" ref="E444">SUMPRODUCT('Distance Matrix_ex'!$B191:$Z191,TRANSPOSE('Entry capacity'!E$12:E$36))/(SUM('Entry capacity'!$E$12:$E$36)-IFERROR(VLOOKUP($A444,'Entry capacity'!$A$12:$G$36,5,FALSE),0))</f>
        <v>554.86543091152521</v>
      </c>
      <c r="F444" s="47">
        <f t="array" ref="F444">SUMPRODUCT('Distance Matrix_ex'!$B191:$Z191,TRANSPOSE('Entry capacity'!F$12:F$36))/(SUM('Entry capacity'!$F$12:$F$36)-IFERROR(VLOOKUP($A444,'Entry capacity'!$A$12:$G$36,6,FALSE),0))</f>
        <v>550.43326925560268</v>
      </c>
      <c r="G444" s="52">
        <f t="array" ref="G444">SUMPRODUCT('Distance Matrix_ex'!$B191:$Z191,TRANSPOSE('Entry capacity'!G$12:G$36))/(SUM('Entry capacity'!$G$12:$G$36)-IFERROR(VLOOKUP($A444,'Entry capacity'!$A$12:$G$36,7,FALSE),0))</f>
        <v>550.29332942385679</v>
      </c>
    </row>
    <row r="445" spans="1:7" s="5" customFormat="1" ht="15" customHeight="1" x14ac:dyDescent="0.45">
      <c r="A445" s="42" t="str">
        <f t="shared" ref="A445:B464" si="9">A192</f>
        <v>K48.03</v>
      </c>
      <c r="B445" s="4" t="str">
        <f t="shared" si="9"/>
        <v>Salida Nacional / National exit</v>
      </c>
      <c r="C445" s="47">
        <f t="array" ref="C445">SUMPRODUCT('Distance Matrix_ex'!$B192:$Z192,TRANSPOSE('Entry capacity'!C$12:C$36))/(SUM('Entry capacity'!$C$12:$C$36)-IFERROR(VLOOKUP($A445,'Entry capacity'!$A$12:$G$36,3,FALSE),0))</f>
        <v>572.44609060331481</v>
      </c>
      <c r="D445" s="47">
        <f t="array" ref="D445">SUMPRODUCT('Distance Matrix_ex'!$B192:$Z192,TRANSPOSE('Entry capacity'!D$12:D$36))/(SUM('Entry capacity'!$D$12:$D$36)-IFERROR(VLOOKUP($A445,'Entry capacity'!$A$12:$G$36,4,FALSE),0))</f>
        <v>562.08045195443742</v>
      </c>
      <c r="E445" s="47">
        <f t="array" ref="E445">SUMPRODUCT('Distance Matrix_ex'!$B192:$Z192,TRANSPOSE('Entry capacity'!E$12:E$36))/(SUM('Entry capacity'!$E$12:$E$36)-IFERROR(VLOOKUP($A445,'Entry capacity'!$A$12:$G$36,5,FALSE),0))</f>
        <v>556.79781796357327</v>
      </c>
      <c r="F445" s="47">
        <f t="array" ref="F445">SUMPRODUCT('Distance Matrix_ex'!$B192:$Z192,TRANSPOSE('Entry capacity'!F$12:F$36))/(SUM('Entry capacity'!$F$12:$F$36)-IFERROR(VLOOKUP($A445,'Entry capacity'!$A$12:$G$36,6,FALSE),0))</f>
        <v>551.7453919824294</v>
      </c>
      <c r="G445" s="52">
        <f t="array" ref="G445">SUMPRODUCT('Distance Matrix_ex'!$B192:$Z192,TRANSPOSE('Entry capacity'!G$12:G$36))/(SUM('Entry capacity'!$G$12:$G$36)-IFERROR(VLOOKUP($A445,'Entry capacity'!$A$12:$G$36,7,FALSE),0))</f>
        <v>551.69872917880787</v>
      </c>
    </row>
    <row r="446" spans="1:7" s="5" customFormat="1" ht="15" customHeight="1" x14ac:dyDescent="0.45">
      <c r="A446" s="42" t="str">
        <f t="shared" si="9"/>
        <v>K48.05</v>
      </c>
      <c r="B446" s="4" t="str">
        <f t="shared" si="9"/>
        <v>Salida Nacional / National exit</v>
      </c>
      <c r="C446" s="47">
        <f t="array" ref="C446">SUMPRODUCT('Distance Matrix_ex'!$B193:$Z193,TRANSPOSE('Entry capacity'!C$12:C$36))/(SUM('Entry capacity'!$C$12:$C$36)-IFERROR(VLOOKUP($A446,'Entry capacity'!$A$12:$G$36,3,FALSE),0))</f>
        <v>581.52006757671074</v>
      </c>
      <c r="D446" s="47">
        <f t="array" ref="D446">SUMPRODUCT('Distance Matrix_ex'!$B193:$Z193,TRANSPOSE('Entry capacity'!D$12:D$36))/(SUM('Entry capacity'!$D$12:$D$36)-IFERROR(VLOOKUP($A446,'Entry capacity'!$A$12:$G$36,4,FALSE),0))</f>
        <v>568.12714369047455</v>
      </c>
      <c r="E446" s="47">
        <f t="array" ref="E446">SUMPRODUCT('Distance Matrix_ex'!$B193:$Z193,TRANSPOSE('Entry capacity'!E$12:E$36))/(SUM('Entry capacity'!$E$12:$E$36)-IFERROR(VLOOKUP($A446,'Entry capacity'!$A$12:$G$36,5,FALSE),0))</f>
        <v>561.22159877558352</v>
      </c>
      <c r="F446" s="47">
        <f t="array" ref="F446">SUMPRODUCT('Distance Matrix_ex'!$B193:$Z193,TRANSPOSE('Entry capacity'!F$12:F$36))/(SUM('Entry capacity'!$F$12:$F$36)-IFERROR(VLOOKUP($A446,'Entry capacity'!$A$12:$G$36,6,FALSE),0))</f>
        <v>554.52840139187492</v>
      </c>
      <c r="G446" s="52">
        <f t="array" ref="G446">SUMPRODUCT('Distance Matrix_ex'!$B193:$Z193,TRANSPOSE('Entry capacity'!G$12:G$36))/(SUM('Entry capacity'!$G$12:$G$36)-IFERROR(VLOOKUP($A446,'Entry capacity'!$A$12:$G$36,7,FALSE),0))</f>
        <v>554.71472637336478</v>
      </c>
    </row>
    <row r="447" spans="1:7" s="5" customFormat="1" ht="15" customHeight="1" x14ac:dyDescent="0.45">
      <c r="A447" s="42" t="str">
        <f t="shared" si="9"/>
        <v>K48.07</v>
      </c>
      <c r="B447" s="4" t="str">
        <f t="shared" si="9"/>
        <v>Salida Nacional / National exit</v>
      </c>
      <c r="C447" s="47">
        <f t="array" ref="C447">SUMPRODUCT('Distance Matrix_ex'!$B194:$Z194,TRANSPOSE('Entry capacity'!C$12:C$36))/(SUM('Entry capacity'!$C$12:$C$36)-IFERROR(VLOOKUP($A447,'Entry capacity'!$A$12:$G$36,3,FALSE),0))</f>
        <v>587.18819098822769</v>
      </c>
      <c r="D447" s="47">
        <f t="array" ref="D447">SUMPRODUCT('Distance Matrix_ex'!$B194:$Z194,TRANSPOSE('Entry capacity'!D$12:D$36))/(SUM('Entry capacity'!$D$12:$D$36)-IFERROR(VLOOKUP($A447,'Entry capacity'!$A$12:$G$36,4,FALSE),0))</f>
        <v>571.71650573108172</v>
      </c>
      <c r="E447" s="47">
        <f t="array" ref="E447">SUMPRODUCT('Distance Matrix_ex'!$B194:$Z194,TRANSPOSE('Entry capacity'!E$12:E$36))/(SUM('Entry capacity'!$E$12:$E$36)-IFERROR(VLOOKUP($A447,'Entry capacity'!$A$12:$G$36,5,FALSE),0))</f>
        <v>563.71320702001128</v>
      </c>
      <c r="F447" s="47">
        <f t="array" ref="F447">SUMPRODUCT('Distance Matrix_ex'!$B194:$Z194,TRANSPOSE('Entry capacity'!F$12:F$36))/(SUM('Entry capacity'!$F$12:$F$36)-IFERROR(VLOOKUP($A447,'Entry capacity'!$A$12:$G$36,6,FALSE),0))</f>
        <v>555.91482502989447</v>
      </c>
      <c r="G447" s="52">
        <f t="array" ref="G447">SUMPRODUCT('Distance Matrix_ex'!$B194:$Z194,TRANSPOSE('Entry capacity'!G$12:G$36))/(SUM('Entry capacity'!$G$12:$G$36)-IFERROR(VLOOKUP($A447,'Entry capacity'!$A$12:$G$36,7,FALSE),0))</f>
        <v>556.24832393452868</v>
      </c>
    </row>
    <row r="448" spans="1:7" s="5" customFormat="1" ht="15" customHeight="1" x14ac:dyDescent="0.45">
      <c r="A448" s="42" t="str">
        <f t="shared" si="9"/>
        <v>K48.08</v>
      </c>
      <c r="B448" s="4" t="str">
        <f t="shared" si="9"/>
        <v>Salida Nacional / National exit</v>
      </c>
      <c r="C448" s="47">
        <f t="array" ref="C448">SUMPRODUCT('Distance Matrix_ex'!$B195:$Z195,TRANSPOSE('Entry capacity'!C$12:C$36))/(SUM('Entry capacity'!$C$12:$C$36)-IFERROR(VLOOKUP($A448,'Entry capacity'!$A$12:$G$36,3,FALSE),0))</f>
        <v>591.2295309573434</v>
      </c>
      <c r="D448" s="47">
        <f t="array" ref="D448">SUMPRODUCT('Distance Matrix_ex'!$B195:$Z195,TRANSPOSE('Entry capacity'!D$12:D$36))/(SUM('Entry capacity'!$D$12:$D$36)-IFERROR(VLOOKUP($A448,'Entry capacity'!$A$12:$G$36,4,FALSE),0))</f>
        <v>574.2757005871531</v>
      </c>
      <c r="E448" s="47">
        <f t="array" ref="E448">SUMPRODUCT('Distance Matrix_ex'!$B195:$Z195,TRANSPOSE('Entry capacity'!E$12:E$36))/(SUM('Entry capacity'!$E$12:$E$36)-IFERROR(VLOOKUP($A448,'Entry capacity'!$A$12:$G$36,5,FALSE),0))</f>
        <v>565.48970962140561</v>
      </c>
      <c r="F448" s="47">
        <f t="array" ref="F448">SUMPRODUCT('Distance Matrix_ex'!$B195:$Z195,TRANSPOSE('Entry capacity'!F$12:F$36))/(SUM('Entry capacity'!$F$12:$F$36)-IFERROR(VLOOKUP($A448,'Entry capacity'!$A$12:$G$36,6,FALSE),0))</f>
        <v>556.90333725090045</v>
      </c>
      <c r="G448" s="52">
        <f t="array" ref="G448">SUMPRODUCT('Distance Matrix_ex'!$B195:$Z195,TRANSPOSE('Entry capacity'!G$12:G$36))/(SUM('Entry capacity'!$G$12:$G$36)-IFERROR(VLOOKUP($A448,'Entry capacity'!$A$12:$G$36,7,FALSE),0))</f>
        <v>557.34177033124558</v>
      </c>
    </row>
    <row r="449" spans="1:7" s="5" customFormat="1" ht="15" customHeight="1" x14ac:dyDescent="0.45">
      <c r="A449" s="42" t="str">
        <f t="shared" si="9"/>
        <v>K48.10</v>
      </c>
      <c r="B449" s="4" t="str">
        <f t="shared" si="9"/>
        <v>Salida Nacional / National exit</v>
      </c>
      <c r="C449" s="47">
        <f t="array" ref="C449">SUMPRODUCT('Distance Matrix_ex'!$B196:$Z196,TRANSPOSE('Entry capacity'!C$12:C$36))/(SUM('Entry capacity'!$C$12:$C$36)-IFERROR(VLOOKUP($A449,'Entry capacity'!$A$12:$G$36,3,FALSE),0))</f>
        <v>623.25105851091826</v>
      </c>
      <c r="D449" s="47">
        <f t="array" ref="D449">SUMPRODUCT('Distance Matrix_ex'!$B196:$Z196,TRANSPOSE('Entry capacity'!D$12:D$36))/(SUM('Entry capacity'!$D$12:$D$36)-IFERROR(VLOOKUP($A449,'Entry capacity'!$A$12:$G$36,4,FALSE),0))</f>
        <v>602.3025266600082</v>
      </c>
      <c r="E449" s="47">
        <f t="array" ref="E449">SUMPRODUCT('Distance Matrix_ex'!$B196:$Z196,TRANSPOSE('Entry capacity'!E$12:E$36))/(SUM('Entry capacity'!$E$12:$E$36)-IFERROR(VLOOKUP($A449,'Entry capacity'!$A$12:$G$36,5,FALSE),0))</f>
        <v>591.68351739931745</v>
      </c>
      <c r="F449" s="47">
        <f t="array" ref="F449">SUMPRODUCT('Distance Matrix_ex'!$B196:$Z196,TRANSPOSE('Entry capacity'!F$12:F$36))/(SUM('Entry capacity'!$F$12:$F$36)-IFERROR(VLOOKUP($A449,'Entry capacity'!$A$12:$G$36,6,FALSE),0))</f>
        <v>581.20289123289399</v>
      </c>
      <c r="G449" s="52">
        <f t="array" ref="G449">SUMPRODUCT('Distance Matrix_ex'!$B196:$Z196,TRANSPOSE('Entry capacity'!G$12:G$36))/(SUM('Entry capacity'!$G$12:$G$36)-IFERROR(VLOOKUP($A449,'Entry capacity'!$A$12:$G$36,7,FALSE),0))</f>
        <v>582.11202078724205</v>
      </c>
    </row>
    <row r="450" spans="1:7" s="5" customFormat="1" ht="15" customHeight="1" x14ac:dyDescent="0.45">
      <c r="A450" s="42" t="str">
        <f t="shared" si="9"/>
        <v>K50</v>
      </c>
      <c r="B450" s="4" t="str">
        <f t="shared" si="9"/>
        <v>Salida Nacional / National exit</v>
      </c>
      <c r="C450" s="47">
        <f t="array" ref="C450">SUMPRODUCT('Distance Matrix_ex'!$B197:$Z197,TRANSPOSE('Entry capacity'!C$12:C$36))/(SUM('Entry capacity'!$C$12:$C$36)-IFERROR(VLOOKUP($A450,'Entry capacity'!$A$12:$G$36,3,FALSE),0))</f>
        <v>567.11678915706591</v>
      </c>
      <c r="D450" s="47">
        <f t="array" ref="D450">SUMPRODUCT('Distance Matrix_ex'!$B197:$Z197,TRANSPOSE('Entry capacity'!D$12:D$36))/(SUM('Entry capacity'!$D$12:$D$36)-IFERROR(VLOOKUP($A450,'Entry capacity'!$A$12:$G$36,4,FALSE),0))</f>
        <v>563.40210568126361</v>
      </c>
      <c r="E450" s="47">
        <f t="array" ref="E450">SUMPRODUCT('Distance Matrix_ex'!$B197:$Z197,TRANSPOSE('Entry capacity'!E$12:E$36))/(SUM('Entry capacity'!$E$12:$E$36)-IFERROR(VLOOKUP($A450,'Entry capacity'!$A$12:$G$36,5,FALSE),0))</f>
        <v>561.46800247982435</v>
      </c>
      <c r="F450" s="47">
        <f t="array" ref="F450">SUMPRODUCT('Distance Matrix_ex'!$B197:$Z197,TRANSPOSE('Entry capacity'!F$12:F$36))/(SUM('Entry capacity'!$F$12:$F$36)-IFERROR(VLOOKUP($A450,'Entry capacity'!$A$12:$G$36,6,FALSE),0))</f>
        <v>559.80956485694537</v>
      </c>
      <c r="G450" s="52">
        <f t="array" ref="G450">SUMPRODUCT('Distance Matrix_ex'!$B197:$Z197,TRANSPOSE('Entry capacity'!G$12:G$36))/(SUM('Entry capacity'!$G$12:$G$36)-IFERROR(VLOOKUP($A450,'Entry capacity'!$A$12:$G$36,7,FALSE),0))</f>
        <v>559.29249027883429</v>
      </c>
    </row>
    <row r="451" spans="1:7" s="5" customFormat="1" ht="15" customHeight="1" x14ac:dyDescent="0.45">
      <c r="A451" s="42" t="str">
        <f t="shared" si="9"/>
        <v>K52</v>
      </c>
      <c r="B451" s="4" t="str">
        <f t="shared" si="9"/>
        <v>Salida Nacional / National exit</v>
      </c>
      <c r="C451" s="47">
        <f t="array" ref="C451">SUMPRODUCT('Distance Matrix_ex'!$B198:$Z198,TRANSPOSE('Entry capacity'!C$12:C$36))/(SUM('Entry capacity'!$C$12:$C$36)-IFERROR(VLOOKUP($A451,'Entry capacity'!$A$12:$G$36,3,FALSE),0))</f>
        <v>579.93130358427288</v>
      </c>
      <c r="D451" s="47">
        <f t="array" ref="D451">SUMPRODUCT('Distance Matrix_ex'!$B198:$Z198,TRANSPOSE('Entry capacity'!D$12:D$36))/(SUM('Entry capacity'!$D$12:$D$36)-IFERROR(VLOOKUP($A451,'Entry capacity'!$A$12:$G$36,4,FALSE),0))</f>
        <v>580.01411467114394</v>
      </c>
      <c r="E451" s="47">
        <f t="array" ref="E451">SUMPRODUCT('Distance Matrix_ex'!$B198:$Z198,TRANSPOSE('Entry capacity'!E$12:E$36))/(SUM('Entry capacity'!$E$12:$E$36)-IFERROR(VLOOKUP($A451,'Entry capacity'!$A$12:$G$36,5,FALSE),0))</f>
        <v>579.73098653201407</v>
      </c>
      <c r="F451" s="47">
        <f t="array" ref="F451">SUMPRODUCT('Distance Matrix_ex'!$B198:$Z198,TRANSPOSE('Entry capacity'!F$12:F$36))/(SUM('Entry capacity'!$F$12:$F$36)-IFERROR(VLOOKUP($A451,'Entry capacity'!$A$12:$G$36,6,FALSE),0))</f>
        <v>579.74073900574808</v>
      </c>
      <c r="G451" s="52">
        <f t="array" ref="G451">SUMPRODUCT('Distance Matrix_ex'!$B198:$Z198,TRANSPOSE('Entry capacity'!G$12:G$36))/(SUM('Entry capacity'!$G$12:$G$36)-IFERROR(VLOOKUP($A451,'Entry capacity'!$A$12:$G$36,7,FALSE),0))</f>
        <v>579.03433430993539</v>
      </c>
    </row>
    <row r="452" spans="1:7" s="5" customFormat="1" ht="15" customHeight="1" x14ac:dyDescent="0.45">
      <c r="A452" s="42" t="str">
        <f t="shared" si="9"/>
        <v>K54</v>
      </c>
      <c r="B452" s="4" t="str">
        <f t="shared" si="9"/>
        <v>Salida Nacional / National exit</v>
      </c>
      <c r="C452" s="47">
        <f t="array" ref="C452">SUMPRODUCT('Distance Matrix_ex'!$B199:$Z199,TRANSPOSE('Entry capacity'!C$12:C$36))/(SUM('Entry capacity'!$C$12:$C$36)-IFERROR(VLOOKUP($A452,'Entry capacity'!$A$12:$G$36,3,FALSE),0))</f>
        <v>590.37265332713935</v>
      </c>
      <c r="D452" s="47">
        <f t="array" ref="D452">SUMPRODUCT('Distance Matrix_ex'!$B199:$Z199,TRANSPOSE('Entry capacity'!D$12:D$36))/(SUM('Entry capacity'!$D$12:$D$36)-IFERROR(VLOOKUP($A452,'Entry capacity'!$A$12:$G$36,4,FALSE),0))</f>
        <v>592.47499717818084</v>
      </c>
      <c r="E452" s="47">
        <f t="array" ref="E452">SUMPRODUCT('Distance Matrix_ex'!$B199:$Z199,TRANSPOSE('Entry capacity'!E$12:E$36))/(SUM('Entry capacity'!$E$12:$E$36)-IFERROR(VLOOKUP($A452,'Entry capacity'!$A$12:$G$36,5,FALSE),0))</f>
        <v>593.05868027458007</v>
      </c>
      <c r="F452" s="47">
        <f t="array" ref="F452">SUMPRODUCT('Distance Matrix_ex'!$B199:$Z199,TRANSPOSE('Entry capacity'!F$12:F$36))/(SUM('Entry capacity'!$F$12:$F$36)-IFERROR(VLOOKUP($A452,'Entry capacity'!$A$12:$G$36,6,FALSE),0))</f>
        <v>593.91164900099113</v>
      </c>
      <c r="G452" s="52">
        <f t="array" ref="G452">SUMPRODUCT('Distance Matrix_ex'!$B199:$Z199,TRANSPOSE('Entry capacity'!G$12:G$36))/(SUM('Entry capacity'!$G$12:$G$36)-IFERROR(VLOOKUP($A452,'Entry capacity'!$A$12:$G$36,7,FALSE),0))</f>
        <v>593.21645721770858</v>
      </c>
    </row>
    <row r="453" spans="1:7" s="5" customFormat="1" ht="15" customHeight="1" x14ac:dyDescent="0.45">
      <c r="A453" s="42" t="str">
        <f t="shared" si="9"/>
        <v>M01</v>
      </c>
      <c r="B453" s="4" t="str">
        <f t="shared" si="9"/>
        <v>Salida Nacional / National exit</v>
      </c>
      <c r="C453" s="47">
        <f t="array" ref="C453">SUMPRODUCT('Distance Matrix_ex'!$B200:$Z200,TRANSPOSE('Entry capacity'!C$12:C$36))/(SUM('Entry capacity'!$C$12:$C$36)-IFERROR(VLOOKUP($A453,'Entry capacity'!$A$12:$G$36,3,FALSE),0))</f>
        <v>754.89651974946139</v>
      </c>
      <c r="D453" s="47">
        <f t="array" ref="D453">SUMPRODUCT('Distance Matrix_ex'!$B200:$Z200,TRANSPOSE('Entry capacity'!D$12:D$36))/(SUM('Entry capacity'!$D$12:$D$36)-IFERROR(VLOOKUP($A453,'Entry capacity'!$A$12:$G$36,4,FALSE),0))</f>
        <v>737.57380641971758</v>
      </c>
      <c r="E453" s="47">
        <f t="array" ref="E453">SUMPRODUCT('Distance Matrix_ex'!$B200:$Z200,TRANSPOSE('Entry capacity'!E$12:E$36))/(SUM('Entry capacity'!$E$12:$E$36)-IFERROR(VLOOKUP($A453,'Entry capacity'!$A$12:$G$36,5,FALSE),0))</f>
        <v>727.2127967443846</v>
      </c>
      <c r="F453" s="47">
        <f t="array" ref="F453">SUMPRODUCT('Distance Matrix_ex'!$B200:$Z200,TRANSPOSE('Entry capacity'!F$12:F$36))/(SUM('Entry capacity'!$F$12:$F$36)-IFERROR(VLOOKUP($A453,'Entry capacity'!$A$12:$G$36,6,FALSE),0))</f>
        <v>717.32608082176216</v>
      </c>
      <c r="G453" s="52">
        <f t="array" ref="G453">SUMPRODUCT('Distance Matrix_ex'!$B200:$Z200,TRANSPOSE('Entry capacity'!G$12:G$36))/(SUM('Entry capacity'!$G$12:$G$36)-IFERROR(VLOOKUP($A453,'Entry capacity'!$A$12:$G$36,7,FALSE),0))</f>
        <v>716.65823037169844</v>
      </c>
    </row>
    <row r="454" spans="1:7" s="5" customFormat="1" ht="15" customHeight="1" x14ac:dyDescent="0.45">
      <c r="A454" s="42" t="str">
        <f t="shared" si="9"/>
        <v>M09</v>
      </c>
      <c r="B454" s="4" t="str">
        <f t="shared" si="9"/>
        <v>Salida Nacional / National exit</v>
      </c>
      <c r="C454" s="47">
        <f t="array" ref="C454">SUMPRODUCT('Distance Matrix_ex'!$B201:$Z201,TRANSPOSE('Entry capacity'!C$12:C$36))/(SUM('Entry capacity'!$C$12:$C$36)-IFERROR(VLOOKUP($A454,'Entry capacity'!$A$12:$G$36,3,FALSE),0))</f>
        <v>635.77425898064587</v>
      </c>
      <c r="D454" s="47">
        <f t="array" ref="D454">SUMPRODUCT('Distance Matrix_ex'!$B201:$Z201,TRANSPOSE('Entry capacity'!D$12:D$36))/(SUM('Entry capacity'!$D$12:$D$36)-IFERROR(VLOOKUP($A454,'Entry capacity'!$A$12:$G$36,4,FALSE),0))</f>
        <v>618.7849594907301</v>
      </c>
      <c r="E454" s="47">
        <f t="array" ref="E454">SUMPRODUCT('Distance Matrix_ex'!$B201:$Z201,TRANSPOSE('Entry capacity'!E$12:E$36))/(SUM('Entry capacity'!$E$12:$E$36)-IFERROR(VLOOKUP($A454,'Entry capacity'!$A$12:$G$36,5,FALSE),0))</f>
        <v>609.54085795699405</v>
      </c>
      <c r="F454" s="47">
        <f t="array" ref="F454">SUMPRODUCT('Distance Matrix_ex'!$B201:$Z201,TRANSPOSE('Entry capacity'!F$12:F$36))/(SUM('Entry capacity'!$F$12:$F$36)-IFERROR(VLOOKUP($A454,'Entry capacity'!$A$12:$G$36,6,FALSE),0))</f>
        <v>600.54530567317704</v>
      </c>
      <c r="G454" s="52">
        <f t="array" ref="G454">SUMPRODUCT('Distance Matrix_ex'!$B201:$Z201,TRANSPOSE('Entry capacity'!G$12:G$36))/(SUM('Entry capacity'!$G$12:$G$36)-IFERROR(VLOOKUP($A454,'Entry capacity'!$A$12:$G$36,7,FALSE),0))</f>
        <v>600.77081384541827</v>
      </c>
    </row>
    <row r="455" spans="1:7" s="5" customFormat="1" ht="15" customHeight="1" x14ac:dyDescent="0.45">
      <c r="A455" s="42" t="str">
        <f t="shared" si="9"/>
        <v>N07</v>
      </c>
      <c r="B455" s="4" t="str">
        <f t="shared" si="9"/>
        <v>Salida Nacional / National exit</v>
      </c>
      <c r="C455" s="47">
        <f t="array" ref="C455">SUMPRODUCT('Distance Matrix_ex'!$B202:$Z202,TRANSPOSE('Entry capacity'!C$12:C$36))/(SUM('Entry capacity'!$C$12:$C$36)-IFERROR(VLOOKUP($A455,'Entry capacity'!$A$12:$G$36,3,FALSE),0))</f>
        <v>854.77472668509347</v>
      </c>
      <c r="D455" s="47">
        <f t="array" ref="D455">SUMPRODUCT('Distance Matrix_ex'!$B202:$Z202,TRANSPOSE('Entry capacity'!D$12:D$36))/(SUM('Entry capacity'!$D$12:$D$36)-IFERROR(VLOOKUP($A455,'Entry capacity'!$A$12:$G$36,4,FALSE),0))</f>
        <v>848.52234778021705</v>
      </c>
      <c r="E455" s="47">
        <f t="array" ref="E455">SUMPRODUCT('Distance Matrix_ex'!$B202:$Z202,TRANSPOSE('Entry capacity'!E$12:E$36))/(SUM('Entry capacity'!$E$12:$E$36)-IFERROR(VLOOKUP($A455,'Entry capacity'!$A$12:$G$36,5,FALSE),0))</f>
        <v>847.30354128423323</v>
      </c>
      <c r="F455" s="47">
        <f t="array" ref="F455">SUMPRODUCT('Distance Matrix_ex'!$B202:$Z202,TRANSPOSE('Entry capacity'!F$12:F$36))/(SUM('Entry capacity'!$F$12:$F$36)-IFERROR(VLOOKUP($A455,'Entry capacity'!$A$12:$G$36,6,FALSE),0))</f>
        <v>846.37508322960389</v>
      </c>
      <c r="G455" s="52">
        <f t="array" ref="G455">SUMPRODUCT('Distance Matrix_ex'!$B202:$Z202,TRANSPOSE('Entry capacity'!G$12:G$36))/(SUM('Entry capacity'!$G$12:$G$36)-IFERROR(VLOOKUP($A455,'Entry capacity'!$A$12:$G$36,7,FALSE),0))</f>
        <v>845.62776108839375</v>
      </c>
    </row>
    <row r="456" spans="1:7" s="5" customFormat="1" ht="15" customHeight="1" x14ac:dyDescent="0.45">
      <c r="A456" s="42" t="str">
        <f t="shared" si="9"/>
        <v>N08</v>
      </c>
      <c r="B456" s="4" t="str">
        <f t="shared" si="9"/>
        <v>Salida Nacional / National exit</v>
      </c>
      <c r="C456" s="47">
        <f t="array" ref="C456">SUMPRODUCT('Distance Matrix_ex'!$B203:$Z203,TRANSPOSE('Entry capacity'!C$12:C$36))/(SUM('Entry capacity'!$C$12:$C$36)-IFERROR(VLOOKUP($A456,'Entry capacity'!$A$12:$G$36,3,FALSE),0))</f>
        <v>803.16971251924133</v>
      </c>
      <c r="D456" s="47">
        <f t="array" ref="D456">SUMPRODUCT('Distance Matrix_ex'!$B203:$Z203,TRANSPOSE('Entry capacity'!D$12:D$36))/(SUM('Entry capacity'!$D$12:$D$36)-IFERROR(VLOOKUP($A456,'Entry capacity'!$A$12:$G$36,4,FALSE),0))</f>
        <v>807.11832654574323</v>
      </c>
      <c r="E456" s="47">
        <f t="array" ref="E456">SUMPRODUCT('Distance Matrix_ex'!$B203:$Z203,TRANSPOSE('Entry capacity'!E$12:E$36))/(SUM('Entry capacity'!$E$12:$E$36)-IFERROR(VLOOKUP($A456,'Entry capacity'!$A$12:$G$36,5,FALSE),0))</f>
        <v>810.72362704011641</v>
      </c>
      <c r="F456" s="47">
        <f t="array" ref="F456">SUMPRODUCT('Distance Matrix_ex'!$B203:$Z203,TRANSPOSE('Entry capacity'!F$12:F$36))/(SUM('Entry capacity'!$F$12:$F$36)-IFERROR(VLOOKUP($A456,'Entry capacity'!$A$12:$G$36,6,FALSE),0))</f>
        <v>814.51045316065927</v>
      </c>
      <c r="G456" s="52">
        <f t="array" ref="G456">SUMPRODUCT('Distance Matrix_ex'!$B203:$Z203,TRANSPOSE('Entry capacity'!G$12:G$36))/(SUM('Entry capacity'!$G$12:$G$36)-IFERROR(VLOOKUP($A456,'Entry capacity'!$A$12:$G$36,7,FALSE),0))</f>
        <v>813.56223706900107</v>
      </c>
    </row>
    <row r="457" spans="1:7" s="5" customFormat="1" ht="15" customHeight="1" x14ac:dyDescent="0.45">
      <c r="A457" s="42" t="str">
        <f t="shared" si="9"/>
        <v>N09</v>
      </c>
      <c r="B457" s="4" t="str">
        <f t="shared" si="9"/>
        <v>Salida Nacional / National exit</v>
      </c>
      <c r="C457" s="47">
        <f t="array" ref="C457">SUMPRODUCT('Distance Matrix_ex'!$B204:$Z204,TRANSPOSE('Entry capacity'!C$12:C$36))/(SUM('Entry capacity'!$C$12:$C$36)-IFERROR(VLOOKUP($A457,'Entry capacity'!$A$12:$G$36,3,FALSE),0))</f>
        <v>826.36993380702313</v>
      </c>
      <c r="D457" s="47">
        <f t="array" ref="D457">SUMPRODUCT('Distance Matrix_ex'!$B204:$Z204,TRANSPOSE('Entry capacity'!D$12:D$36))/(SUM('Entry capacity'!$D$12:$D$36)-IFERROR(VLOOKUP($A457,'Entry capacity'!$A$12:$G$36,4,FALSE),0))</f>
        <v>830.28435838296605</v>
      </c>
      <c r="E457" s="47">
        <f t="array" ref="E457">SUMPRODUCT('Distance Matrix_ex'!$B204:$Z204,TRANSPOSE('Entry capacity'!E$12:E$36))/(SUM('Entry capacity'!$E$12:$E$36)-IFERROR(VLOOKUP($A457,'Entry capacity'!$A$12:$G$36,5,FALSE),0))</f>
        <v>833.88515242480253</v>
      </c>
      <c r="F457" s="47">
        <f t="array" ref="F457">SUMPRODUCT('Distance Matrix_ex'!$B204:$Z204,TRANSPOSE('Entry capacity'!F$12:F$36))/(SUM('Entry capacity'!$F$12:$F$36)-IFERROR(VLOOKUP($A457,'Entry capacity'!$A$12:$G$36,6,FALSE),0))</f>
        <v>837.66894885856107</v>
      </c>
      <c r="G457" s="52">
        <f t="array" ref="G457">SUMPRODUCT('Distance Matrix_ex'!$B204:$Z204,TRANSPOSE('Entry capacity'!G$12:G$36))/(SUM('Entry capacity'!$G$12:$G$36)-IFERROR(VLOOKUP($A457,'Entry capacity'!$A$12:$G$36,7,FALSE),0))</f>
        <v>836.71484332255204</v>
      </c>
    </row>
    <row r="458" spans="1:7" s="5" customFormat="1" ht="15" customHeight="1" x14ac:dyDescent="0.45">
      <c r="A458" s="42" t="str">
        <f t="shared" si="9"/>
        <v>N10.1</v>
      </c>
      <c r="B458" s="4" t="str">
        <f t="shared" si="9"/>
        <v>Salida Nacional / National exit</v>
      </c>
      <c r="C458" s="47">
        <f t="array" ref="C458">SUMPRODUCT('Distance Matrix_ex'!$B205:$Z205,TRANSPOSE('Entry capacity'!C$12:C$36))/(SUM('Entry capacity'!$C$12:$C$36)-IFERROR(VLOOKUP($A458,'Entry capacity'!$A$12:$G$36,3,FALSE),0))</f>
        <v>840.72445370167634</v>
      </c>
      <c r="D458" s="47">
        <f t="array" ref="D458">SUMPRODUCT('Distance Matrix_ex'!$B205:$Z205,TRANSPOSE('Entry capacity'!D$12:D$36))/(SUM('Entry capacity'!$D$12:$D$36)-IFERROR(VLOOKUP($A458,'Entry capacity'!$A$12:$G$36,4,FALSE),0))</f>
        <v>844.61772446437976</v>
      </c>
      <c r="E458" s="47">
        <f t="array" ref="E458">SUMPRODUCT('Distance Matrix_ex'!$B205:$Z205,TRANSPOSE('Entry capacity'!E$12:E$36))/(SUM('Entry capacity'!$E$12:$E$36)-IFERROR(VLOOKUP($A458,'Entry capacity'!$A$12:$G$36,5,FALSE),0))</f>
        <v>848.21573025856162</v>
      </c>
      <c r="F458" s="47">
        <f t="array" ref="F458">SUMPRODUCT('Distance Matrix_ex'!$B205:$Z205,TRANSPOSE('Entry capacity'!F$12:F$36))/(SUM('Entry capacity'!$F$12:$F$36)-IFERROR(VLOOKUP($A458,'Entry capacity'!$A$12:$G$36,6,FALSE),0))</f>
        <v>851.99765215419905</v>
      </c>
      <c r="G458" s="52">
        <f t="array" ref="G458">SUMPRODUCT('Distance Matrix_ex'!$B205:$Z205,TRANSPOSE('Entry capacity'!G$12:G$36))/(SUM('Entry capacity'!$G$12:$G$36)-IFERROR(VLOOKUP($A458,'Entry capacity'!$A$12:$G$36,7,FALSE),0))</f>
        <v>851.03990268113239</v>
      </c>
    </row>
    <row r="459" spans="1:7" s="5" customFormat="1" ht="15" customHeight="1" x14ac:dyDescent="0.45">
      <c r="A459" s="42" t="str">
        <f t="shared" si="9"/>
        <v>O01</v>
      </c>
      <c r="B459" s="4" t="str">
        <f t="shared" si="9"/>
        <v>Salida Nacional / National exit</v>
      </c>
      <c r="C459" s="47">
        <f t="array" ref="C459">SUMPRODUCT('Distance Matrix_ex'!$B206:$Z206,TRANSPOSE('Entry capacity'!C$12:C$36))/(SUM('Entry capacity'!$C$12:$C$36)-IFERROR(VLOOKUP($A459,'Entry capacity'!$A$12:$G$36,3,FALSE),0))</f>
        <v>859.71718364362835</v>
      </c>
      <c r="D459" s="47">
        <f t="array" ref="D459">SUMPRODUCT('Distance Matrix_ex'!$B206:$Z206,TRANSPOSE('Entry capacity'!D$12:D$36))/(SUM('Entry capacity'!$D$12:$D$36)-IFERROR(VLOOKUP($A459,'Entry capacity'!$A$12:$G$36,4,FALSE),0))</f>
        <v>880.69635668965077</v>
      </c>
      <c r="E459" s="47">
        <f t="array" ref="E459">SUMPRODUCT('Distance Matrix_ex'!$B206:$Z206,TRANSPOSE('Entry capacity'!E$12:E$36))/(SUM('Entry capacity'!$E$12:$E$36)-IFERROR(VLOOKUP($A459,'Entry capacity'!$A$12:$G$36,5,FALSE),0))</f>
        <v>889.98527191513017</v>
      </c>
      <c r="F459" s="47">
        <f t="array" ref="F459">SUMPRODUCT('Distance Matrix_ex'!$B206:$Z206,TRANSPOSE('Entry capacity'!F$12:F$36))/(SUM('Entry capacity'!$F$12:$F$36)-IFERROR(VLOOKUP($A459,'Entry capacity'!$A$12:$G$36,6,FALSE),0))</f>
        <v>899.06122326900129</v>
      </c>
      <c r="G459" s="52">
        <f t="array" ref="G459">SUMPRODUCT('Distance Matrix_ex'!$B206:$Z206,TRANSPOSE('Entry capacity'!G$12:G$36))/(SUM('Entry capacity'!$G$12:$G$36)-IFERROR(VLOOKUP($A459,'Entry capacity'!$A$12:$G$36,7,FALSE),0))</f>
        <v>899.11450697053078</v>
      </c>
    </row>
    <row r="460" spans="1:7" s="5" customFormat="1" ht="15" customHeight="1" x14ac:dyDescent="0.45">
      <c r="A460" s="42" t="str">
        <f t="shared" si="9"/>
        <v>O01A</v>
      </c>
      <c r="B460" s="4" t="str">
        <f t="shared" si="9"/>
        <v>Salida Nacional / National exit</v>
      </c>
      <c r="C460" s="47">
        <f t="array" ref="C460">SUMPRODUCT('Distance Matrix_ex'!$B207:$Z207,TRANSPOSE('Entry capacity'!C$12:C$36))/(SUM('Entry capacity'!$C$12:$C$36)-IFERROR(VLOOKUP($A460,'Entry capacity'!$A$12:$G$36,3,FALSE),0))</f>
        <v>858.74335392711714</v>
      </c>
      <c r="D460" s="47">
        <f t="array" ref="D460">SUMPRODUCT('Distance Matrix_ex'!$B207:$Z207,TRANSPOSE('Entry capacity'!D$12:D$36))/(SUM('Entry capacity'!$D$12:$D$36)-IFERROR(VLOOKUP($A460,'Entry capacity'!$A$12:$G$36,4,FALSE),0))</f>
        <v>879.35230858063881</v>
      </c>
      <c r="E460" s="47">
        <f t="array" ref="E460">SUMPRODUCT('Distance Matrix_ex'!$B207:$Z207,TRANSPOSE('Entry capacity'!E$12:E$36))/(SUM('Entry capacity'!$E$12:$E$36)-IFERROR(VLOOKUP($A460,'Entry capacity'!$A$12:$G$36,5,FALSE),0))</f>
        <v>888.53808906593918</v>
      </c>
      <c r="F460" s="47">
        <f t="array" ref="F460">SUMPRODUCT('Distance Matrix_ex'!$B207:$Z207,TRANSPOSE('Entry capacity'!F$12:F$36))/(SUM('Entry capacity'!$F$12:$F$36)-IFERROR(VLOOKUP($A460,'Entry capacity'!$A$12:$G$36,6,FALSE),0))</f>
        <v>897.53521028122736</v>
      </c>
      <c r="G460" s="52">
        <f t="array" ref="G460">SUMPRODUCT('Distance Matrix_ex'!$B207:$Z207,TRANSPOSE('Entry capacity'!G$12:G$36))/(SUM('Entry capacity'!$G$12:$G$36)-IFERROR(VLOOKUP($A460,'Entry capacity'!$A$12:$G$36,7,FALSE),0))</f>
        <v>897.50905410955966</v>
      </c>
    </row>
    <row r="461" spans="1:7" s="5" customFormat="1" ht="15" customHeight="1" x14ac:dyDescent="0.45">
      <c r="A461" s="42" t="str">
        <f t="shared" si="9"/>
        <v>O02</v>
      </c>
      <c r="B461" s="4" t="str">
        <f t="shared" si="9"/>
        <v>Salida Nacional / National exit</v>
      </c>
      <c r="C461" s="47">
        <f t="array" ref="C461">SUMPRODUCT('Distance Matrix_ex'!$B208:$Z208,TRANSPOSE('Entry capacity'!C$12:C$36))/(SUM('Entry capacity'!$C$12:$C$36)-IFERROR(VLOOKUP($A461,'Entry capacity'!$A$12:$G$36,3,FALSE),0))</f>
        <v>858.36565803079088</v>
      </c>
      <c r="D461" s="47">
        <f t="array" ref="D461">SUMPRODUCT('Distance Matrix_ex'!$B208:$Z208,TRANSPOSE('Entry capacity'!D$12:D$36))/(SUM('Entry capacity'!$D$12:$D$36)-IFERROR(VLOOKUP($A461,'Entry capacity'!$A$12:$G$36,4,FALSE),0))</f>
        <v>878.83102498594849</v>
      </c>
      <c r="E461" s="47">
        <f t="array" ref="E461">SUMPRODUCT('Distance Matrix_ex'!$B208:$Z208,TRANSPOSE('Entry capacity'!E$12:E$36))/(SUM('Entry capacity'!$E$12:$E$36)-IFERROR(VLOOKUP($A461,'Entry capacity'!$A$12:$G$36,5,FALSE),0))</f>
        <v>887.97680508157725</v>
      </c>
      <c r="F461" s="47">
        <f t="array" ref="F461">SUMPRODUCT('Distance Matrix_ex'!$B208:$Z208,TRANSPOSE('Entry capacity'!F$12:F$36))/(SUM('Entry capacity'!$F$12:$F$36)-IFERROR(VLOOKUP($A461,'Entry capacity'!$A$12:$G$36,6,FALSE),0))</f>
        <v>896.94335234810922</v>
      </c>
      <c r="G461" s="52">
        <f t="array" ref="G461">SUMPRODUCT('Distance Matrix_ex'!$B208:$Z208,TRANSPOSE('Entry capacity'!G$12:G$36))/(SUM('Entry capacity'!$G$12:$G$36)-IFERROR(VLOOKUP($A461,'Entry capacity'!$A$12:$G$36,7,FALSE),0))</f>
        <v>896.8863857445948</v>
      </c>
    </row>
    <row r="462" spans="1:7" s="5" customFormat="1" ht="15" customHeight="1" x14ac:dyDescent="0.45">
      <c r="A462" s="42" t="str">
        <f t="shared" si="9"/>
        <v>O05</v>
      </c>
      <c r="B462" s="4" t="str">
        <f t="shared" si="9"/>
        <v>Salida Nacional / National exit</v>
      </c>
      <c r="C462" s="47">
        <f t="array" ref="C462">SUMPRODUCT('Distance Matrix_ex'!$B209:$Z209,TRANSPOSE('Entry capacity'!C$12:C$36))/(SUM('Entry capacity'!$C$12:$C$36)-IFERROR(VLOOKUP($A462,'Entry capacity'!$A$12:$G$36,3,FALSE),0))</f>
        <v>855.27624229619209</v>
      </c>
      <c r="D462" s="47">
        <f t="array" ref="D462">SUMPRODUCT('Distance Matrix_ex'!$B209:$Z209,TRANSPOSE('Entry capacity'!D$12:D$36))/(SUM('Entry capacity'!$D$12:$D$36)-IFERROR(VLOOKUP($A462,'Entry capacity'!$A$12:$G$36,4,FALSE),0))</f>
        <v>874.56711384662037</v>
      </c>
      <c r="E462" s="47">
        <f t="array" ref="E462">SUMPRODUCT('Distance Matrix_ex'!$B209:$Z209,TRANSPOSE('Entry capacity'!E$12:E$36))/(SUM('Entry capacity'!$E$12:$E$36)-IFERROR(VLOOKUP($A462,'Entry capacity'!$A$12:$G$36,5,FALSE),0))</f>
        <v>883.38570523185058</v>
      </c>
      <c r="F462" s="47">
        <f t="array" ref="F462">SUMPRODUCT('Distance Matrix_ex'!$B209:$Z209,TRANSPOSE('Entry capacity'!F$12:F$36))/(SUM('Entry capacity'!$F$12:$F$36)-IFERROR(VLOOKUP($A462,'Entry capacity'!$A$12:$G$36,6,FALSE),0))</f>
        <v>892.10216866301641</v>
      </c>
      <c r="G462" s="52">
        <f t="array" ref="G462">SUMPRODUCT('Distance Matrix_ex'!$B209:$Z209,TRANSPOSE('Entry capacity'!G$12:G$36))/(SUM('Entry capacity'!$G$12:$G$36)-IFERROR(VLOOKUP($A462,'Entry capacity'!$A$12:$G$36,7,FALSE),0))</f>
        <v>891.79318387803971</v>
      </c>
    </row>
    <row r="463" spans="1:7" s="5" customFormat="1" ht="15" customHeight="1" x14ac:dyDescent="0.45">
      <c r="A463" s="42" t="str">
        <f t="shared" si="9"/>
        <v>O06</v>
      </c>
      <c r="B463" s="4" t="str">
        <f t="shared" si="9"/>
        <v>Salida Nacional / National exit</v>
      </c>
      <c r="C463" s="47">
        <f t="array" ref="C463">SUMPRODUCT('Distance Matrix_ex'!$B210:$Z210,TRANSPOSE('Entry capacity'!C$12:C$36))/(SUM('Entry capacity'!$C$12:$C$36)-IFERROR(VLOOKUP($A463,'Entry capacity'!$A$12:$G$36,3,FALSE),0))</f>
        <v>836.79057735086383</v>
      </c>
      <c r="D463" s="47">
        <f t="array" ref="D463">SUMPRODUCT('Distance Matrix_ex'!$B210:$Z210,TRANSPOSE('Entry capacity'!D$12:D$36))/(SUM('Entry capacity'!$D$12:$D$36)-IFERROR(VLOOKUP($A463,'Entry capacity'!$A$12:$G$36,4,FALSE),0))</f>
        <v>855.12878728575538</v>
      </c>
      <c r="E463" s="47">
        <f t="array" ref="E463">SUMPRODUCT('Distance Matrix_ex'!$B210:$Z210,TRANSPOSE('Entry capacity'!E$12:E$36))/(SUM('Entry capacity'!$E$12:$E$36)-IFERROR(VLOOKUP($A463,'Entry capacity'!$A$12:$G$36,5,FALSE),0))</f>
        <v>863.53516479869995</v>
      </c>
      <c r="F463" s="47">
        <f t="array" ref="F463">SUMPRODUCT('Distance Matrix_ex'!$B210:$Z210,TRANSPOSE('Entry capacity'!F$12:F$36))/(SUM('Entry capacity'!$F$12:$F$36)-IFERROR(VLOOKUP($A463,'Entry capacity'!$A$12:$G$36,6,FALSE),0))</f>
        <v>871.86302215666194</v>
      </c>
      <c r="G463" s="52">
        <f t="array" ref="G463">SUMPRODUCT('Distance Matrix_ex'!$B210:$Z210,TRANSPOSE('Entry capacity'!G$12:G$36))/(SUM('Entry capacity'!$G$12:$G$36)-IFERROR(VLOOKUP($A463,'Entry capacity'!$A$12:$G$36,7,FALSE),0))</f>
        <v>871.51577873508222</v>
      </c>
    </row>
    <row r="464" spans="1:7" s="5" customFormat="1" ht="15" customHeight="1" x14ac:dyDescent="0.45">
      <c r="A464" s="42" t="str">
        <f t="shared" si="9"/>
        <v>O07</v>
      </c>
      <c r="B464" s="4" t="str">
        <f t="shared" si="9"/>
        <v>Salida Nacional / National exit</v>
      </c>
      <c r="C464" s="47">
        <f t="array" ref="C464">SUMPRODUCT('Distance Matrix_ex'!$B211:$Z211,TRANSPOSE('Entry capacity'!C$12:C$36))/(SUM('Entry capacity'!$C$12:$C$36)-IFERROR(VLOOKUP($A464,'Entry capacity'!$A$12:$G$36,3,FALSE),0))</f>
        <v>810.19631360491121</v>
      </c>
      <c r="D464" s="47">
        <f t="array" ref="D464">SUMPRODUCT('Distance Matrix_ex'!$B211:$Z211,TRANSPOSE('Entry capacity'!D$12:D$36))/(SUM('Entry capacity'!$D$12:$D$36)-IFERROR(VLOOKUP($A464,'Entry capacity'!$A$12:$G$36,4,FALSE),0))</f>
        <v>827.78707018380328</v>
      </c>
      <c r="E464" s="47">
        <f t="array" ref="E464">SUMPRODUCT('Distance Matrix_ex'!$B211:$Z211,TRANSPOSE('Entry capacity'!E$12:E$36))/(SUM('Entry capacity'!$E$12:$E$36)-IFERROR(VLOOKUP($A464,'Entry capacity'!$A$12:$G$36,5,FALSE),0))</f>
        <v>835.83238531364634</v>
      </c>
      <c r="F464" s="47">
        <f t="array" ref="F464">SUMPRODUCT('Distance Matrix_ex'!$B211:$Z211,TRANSPOSE('Entry capacity'!F$12:F$36))/(SUM('Entry capacity'!$F$12:$F$36)-IFERROR(VLOOKUP($A464,'Entry capacity'!$A$12:$G$36,6,FALSE),0))</f>
        <v>843.8191087147851</v>
      </c>
      <c r="G464" s="52">
        <f t="array" ref="G464">SUMPRODUCT('Distance Matrix_ex'!$B211:$Z211,TRANSPOSE('Entry capacity'!G$12:G$36))/(SUM('Entry capacity'!$G$12:$G$36)-IFERROR(VLOOKUP($A464,'Entry capacity'!$A$12:$G$36,7,FALSE),0))</f>
        <v>843.44208386836146</v>
      </c>
    </row>
    <row r="465" spans="1:7" s="5" customFormat="1" ht="15" customHeight="1" x14ac:dyDescent="0.45">
      <c r="A465" s="42" t="str">
        <f t="shared" ref="A465:B484" si="10">A212</f>
        <v>O09</v>
      </c>
      <c r="B465" s="4" t="str">
        <f t="shared" si="10"/>
        <v>Salida Nacional / National exit</v>
      </c>
      <c r="C465" s="47">
        <f t="array" ref="C465">SUMPRODUCT('Distance Matrix_ex'!$B212:$Z212,TRANSPOSE('Entry capacity'!C$12:C$36))/(SUM('Entry capacity'!$C$12:$C$36)-IFERROR(VLOOKUP($A465,'Entry capacity'!$A$12:$G$36,3,FALSE),0))</f>
        <v>775.05103416597365</v>
      </c>
      <c r="D465" s="47">
        <f t="array" ref="D465">SUMPRODUCT('Distance Matrix_ex'!$B212:$Z212,TRANSPOSE('Entry capacity'!D$12:D$36))/(SUM('Entry capacity'!$D$12:$D$36)-IFERROR(VLOOKUP($A465,'Entry capacity'!$A$12:$G$36,4,FALSE),0))</f>
        <v>791.6540041561808</v>
      </c>
      <c r="E465" s="47">
        <f t="array" ref="E465">SUMPRODUCT('Distance Matrix_ex'!$B212:$Z212,TRANSPOSE('Entry capacity'!E$12:E$36))/(SUM('Entry capacity'!$E$12:$E$36)-IFERROR(VLOOKUP($A465,'Entry capacity'!$A$12:$G$36,5,FALSE),0))</f>
        <v>799.22216231449875</v>
      </c>
      <c r="F465" s="47">
        <f t="array" ref="F465">SUMPRODUCT('Distance Matrix_ex'!$B212:$Z212,TRANSPOSE('Entry capacity'!F$12:F$36))/(SUM('Entry capacity'!$F$12:$F$36)-IFERROR(VLOOKUP($A465,'Entry capacity'!$A$12:$G$36,6,FALSE),0))</f>
        <v>806.75806487873808</v>
      </c>
      <c r="G465" s="52">
        <f t="array" ref="G465">SUMPRODUCT('Distance Matrix_ex'!$B212:$Z212,TRANSPOSE('Entry capacity'!G$12:G$36))/(SUM('Entry capacity'!$G$12:$G$36)-IFERROR(VLOOKUP($A465,'Entry capacity'!$A$12:$G$36,7,FALSE),0))</f>
        <v>806.34168280444601</v>
      </c>
    </row>
    <row r="466" spans="1:7" s="5" customFormat="1" ht="15" customHeight="1" x14ac:dyDescent="0.45">
      <c r="A466" s="42" t="str">
        <f t="shared" si="10"/>
        <v>O11</v>
      </c>
      <c r="B466" s="4" t="str">
        <f t="shared" si="10"/>
        <v>Salida Nacional / National exit</v>
      </c>
      <c r="C466" s="47">
        <f t="array" ref="C466">SUMPRODUCT('Distance Matrix_ex'!$B213:$Z213,TRANSPOSE('Entry capacity'!C$12:C$36))/(SUM('Entry capacity'!$C$12:$C$36)-IFERROR(VLOOKUP($A466,'Entry capacity'!$A$12:$G$36,3,FALSE),0))</f>
        <v>727.36746767159173</v>
      </c>
      <c r="D466" s="47">
        <f t="array" ref="D466">SUMPRODUCT('Distance Matrix_ex'!$B213:$Z213,TRANSPOSE('Entry capacity'!D$12:D$36))/(SUM('Entry capacity'!$D$12:$D$36)-IFERROR(VLOOKUP($A466,'Entry capacity'!$A$12:$G$36,4,FALSE),0))</f>
        <v>742.6302523442904</v>
      </c>
      <c r="E466" s="47">
        <f t="array" ref="E466">SUMPRODUCT('Distance Matrix_ex'!$B213:$Z213,TRANSPOSE('Entry capacity'!E$12:E$36))/(SUM('Entry capacity'!$E$12:$E$36)-IFERROR(VLOOKUP($A466,'Entry capacity'!$A$12:$G$36,5,FALSE),0))</f>
        <v>749.55102494917946</v>
      </c>
      <c r="F466" s="47">
        <f t="array" ref="F466">SUMPRODUCT('Distance Matrix_ex'!$B213:$Z213,TRANSPOSE('Entry capacity'!F$12:F$36))/(SUM('Entry capacity'!$F$12:$F$36)-IFERROR(VLOOKUP($A466,'Entry capacity'!$A$12:$G$36,6,FALSE),0))</f>
        <v>756.47527366697034</v>
      </c>
      <c r="G466" s="52">
        <f t="array" ref="G466">SUMPRODUCT('Distance Matrix_ex'!$B213:$Z213,TRANSPOSE('Entry capacity'!G$12:G$36))/(SUM('Entry capacity'!$G$12:$G$36)-IFERROR(VLOOKUP($A466,'Entry capacity'!$A$12:$G$36,7,FALSE),0))</f>
        <v>756.00549344015087</v>
      </c>
    </row>
    <row r="467" spans="1:7" s="5" customFormat="1" ht="15" customHeight="1" x14ac:dyDescent="0.45">
      <c r="A467" s="42" t="str">
        <f t="shared" si="10"/>
        <v>O12</v>
      </c>
      <c r="B467" s="4" t="str">
        <f t="shared" si="10"/>
        <v>Salida Nacional / National exit</v>
      </c>
      <c r="C467" s="47">
        <f t="array" ref="C467">SUMPRODUCT('Distance Matrix_ex'!$B214:$Z214,TRANSPOSE('Entry capacity'!C$12:C$36))/(SUM('Entry capacity'!$C$12:$C$36)-IFERROR(VLOOKUP($A467,'Entry capacity'!$A$12:$G$36,3,FALSE),0))</f>
        <v>739.54070787755506</v>
      </c>
      <c r="D467" s="47">
        <f t="array" ref="D467">SUMPRODUCT('Distance Matrix_ex'!$B214:$Z214,TRANSPOSE('Entry capacity'!D$12:D$36))/(SUM('Entry capacity'!$D$12:$D$36)-IFERROR(VLOOKUP($A467,'Entry capacity'!$A$12:$G$36,4,FALSE),0))</f>
        <v>754.3628790283592</v>
      </c>
      <c r="E467" s="47">
        <f t="array" ref="E467">SUMPRODUCT('Distance Matrix_ex'!$B214:$Z214,TRANSPOSE('Entry capacity'!E$12:E$36))/(SUM('Entry capacity'!$E$12:$E$36)-IFERROR(VLOOKUP($A467,'Entry capacity'!$A$12:$G$36,5,FALSE),0))</f>
        <v>761.28864630963585</v>
      </c>
      <c r="F467" s="47">
        <f t="array" ref="F467">SUMPRODUCT('Distance Matrix_ex'!$B214:$Z214,TRANSPOSE('Entry capacity'!F$12:F$36))/(SUM('Entry capacity'!$F$12:$F$36)-IFERROR(VLOOKUP($A467,'Entry capacity'!$A$12:$G$36,6,FALSE),0))</f>
        <v>768.22384961910586</v>
      </c>
      <c r="G467" s="52">
        <f t="array" ref="G467">SUMPRODUCT('Distance Matrix_ex'!$B214:$Z214,TRANSPOSE('Entry capacity'!G$12:G$36))/(SUM('Entry capacity'!$G$12:$G$36)-IFERROR(VLOOKUP($A467,'Entry capacity'!$A$12:$G$36,7,FALSE),0))</f>
        <v>767.71157635250256</v>
      </c>
    </row>
    <row r="468" spans="1:7" s="5" customFormat="1" ht="15" customHeight="1" x14ac:dyDescent="0.45">
      <c r="A468" s="42" t="str">
        <f t="shared" si="10"/>
        <v>O14</v>
      </c>
      <c r="B468" s="4" t="str">
        <f t="shared" si="10"/>
        <v>Salida Nacional / National exit</v>
      </c>
      <c r="C468" s="47">
        <f t="array" ref="C468">SUMPRODUCT('Distance Matrix_ex'!$B215:$Z215,TRANSPOSE('Entry capacity'!C$12:C$36))/(SUM('Entry capacity'!$C$12:$C$36)-IFERROR(VLOOKUP($A468,'Entry capacity'!$A$12:$G$36,3,FALSE),0))</f>
        <v>759.76323612770193</v>
      </c>
      <c r="D468" s="47">
        <f t="array" ref="D468">SUMPRODUCT('Distance Matrix_ex'!$B215:$Z215,TRANSPOSE('Entry capacity'!D$12:D$36))/(SUM('Entry capacity'!$D$12:$D$36)-IFERROR(VLOOKUP($A468,'Entry capacity'!$A$12:$G$36,4,FALSE),0))</f>
        <v>773.85344773091231</v>
      </c>
      <c r="E468" s="47">
        <f t="array" ref="E468">SUMPRODUCT('Distance Matrix_ex'!$B215:$Z215,TRANSPOSE('Entry capacity'!E$12:E$36))/(SUM('Entry capacity'!$E$12:$E$36)-IFERROR(VLOOKUP($A468,'Entry capacity'!$A$12:$G$36,5,FALSE),0))</f>
        <v>780.78751230877094</v>
      </c>
      <c r="F468" s="47">
        <f t="array" ref="F468">SUMPRODUCT('Distance Matrix_ex'!$B215:$Z215,TRANSPOSE('Entry capacity'!F$12:F$36))/(SUM('Entry capacity'!$F$12:$F$36)-IFERROR(VLOOKUP($A468,'Entry capacity'!$A$12:$G$36,6,FALSE),0))</f>
        <v>787.74091369335918</v>
      </c>
      <c r="G468" s="52">
        <f t="array" ref="G468">SUMPRODUCT('Distance Matrix_ex'!$B215:$Z215,TRANSPOSE('Entry capacity'!G$12:G$36))/(SUM('Entry capacity'!$G$12:$G$36)-IFERROR(VLOOKUP($A468,'Entry capacity'!$A$12:$G$36,7,FALSE),0))</f>
        <v>787.15804979657617</v>
      </c>
    </row>
    <row r="469" spans="1:7" s="5" customFormat="1" ht="15" customHeight="1" x14ac:dyDescent="0.45">
      <c r="A469" s="42" t="str">
        <f t="shared" si="10"/>
        <v>O14A</v>
      </c>
      <c r="B469" s="4" t="str">
        <f t="shared" si="10"/>
        <v>Salida Nacional / National exit</v>
      </c>
      <c r="C469" s="47">
        <f t="array" ref="C469">SUMPRODUCT('Distance Matrix_ex'!$B216:$Z216,TRANSPOSE('Entry capacity'!C$12:C$36))/(SUM('Entry capacity'!$C$12:$C$36)-IFERROR(VLOOKUP($A469,'Entry capacity'!$A$12:$G$36,3,FALSE),0))</f>
        <v>766.00027173006481</v>
      </c>
      <c r="D469" s="47">
        <f t="array" ref="D469">SUMPRODUCT('Distance Matrix_ex'!$B216:$Z216,TRANSPOSE('Entry capacity'!D$12:D$36))/(SUM('Entry capacity'!$D$12:$D$36)-IFERROR(VLOOKUP($A469,'Entry capacity'!$A$12:$G$36,4,FALSE),0))</f>
        <v>779.86473224511428</v>
      </c>
      <c r="E469" s="47">
        <f t="array" ref="E469">SUMPRODUCT('Distance Matrix_ex'!$B216:$Z216,TRANSPOSE('Entry capacity'!E$12:E$36))/(SUM('Entry capacity'!$E$12:$E$36)-IFERROR(VLOOKUP($A469,'Entry capacity'!$A$12:$G$36,5,FALSE),0))</f>
        <v>786.80135587659606</v>
      </c>
      <c r="F469" s="47">
        <f t="array" ref="F469">SUMPRODUCT('Distance Matrix_ex'!$B216:$Z216,TRANSPOSE('Entry capacity'!F$12:F$36))/(SUM('Entry capacity'!$F$12:$F$36)-IFERROR(VLOOKUP($A469,'Entry capacity'!$A$12:$G$36,6,FALSE),0))</f>
        <v>793.7603699146074</v>
      </c>
      <c r="G469" s="52">
        <f t="array" ref="G469">SUMPRODUCT('Distance Matrix_ex'!$B216:$Z216,TRANSPOSE('Entry capacity'!G$12:G$36))/(SUM('Entry capacity'!$G$12:$G$36)-IFERROR(VLOOKUP($A469,'Entry capacity'!$A$12:$G$36,7,FALSE),0))</f>
        <v>793.1557344436585</v>
      </c>
    </row>
    <row r="470" spans="1:7" s="5" customFormat="1" ht="15" customHeight="1" x14ac:dyDescent="0.45">
      <c r="A470" s="42" t="str">
        <f t="shared" si="10"/>
        <v>O16</v>
      </c>
      <c r="B470" s="4" t="str">
        <f t="shared" si="10"/>
        <v>Salida Nacional / National exit</v>
      </c>
      <c r="C470" s="47">
        <f t="array" ref="C470">SUMPRODUCT('Distance Matrix_ex'!$B217:$Z217,TRANSPOSE('Entry capacity'!C$12:C$36))/(SUM('Entry capacity'!$C$12:$C$36)-IFERROR(VLOOKUP($A470,'Entry capacity'!$A$12:$G$36,3,FALSE),0))</f>
        <v>782.19621823832119</v>
      </c>
      <c r="D470" s="47">
        <f t="array" ref="D470">SUMPRODUCT('Distance Matrix_ex'!$B217:$Z217,TRANSPOSE('Entry capacity'!D$12:D$36))/(SUM('Entry capacity'!$D$12:$D$36)-IFERROR(VLOOKUP($A470,'Entry capacity'!$A$12:$G$36,4,FALSE),0))</f>
        <v>795.4744623548869</v>
      </c>
      <c r="E470" s="47">
        <f t="array" ref="E470">SUMPRODUCT('Distance Matrix_ex'!$B217:$Z217,TRANSPOSE('Entry capacity'!E$12:E$36))/(SUM('Entry capacity'!$E$12:$E$36)-IFERROR(VLOOKUP($A470,'Entry capacity'!$A$12:$G$36,5,FALSE),0))</f>
        <v>802.41773117780781</v>
      </c>
      <c r="F470" s="47">
        <f t="array" ref="F470">SUMPRODUCT('Distance Matrix_ex'!$B217:$Z217,TRANSPOSE('Entry capacity'!F$12:F$36))/(SUM('Entry capacity'!$F$12:$F$36)-IFERROR(VLOOKUP($A470,'Entry capacity'!$A$12:$G$36,6,FALSE),0))</f>
        <v>809.39131980548063</v>
      </c>
      <c r="G470" s="52">
        <f t="array" ref="G470">SUMPRODUCT('Distance Matrix_ex'!$B217:$Z217,TRANSPOSE('Entry capacity'!G$12:G$36))/(SUM('Entry capacity'!$G$12:$G$36)-IFERROR(VLOOKUP($A470,'Entry capacity'!$A$12:$G$36,7,FALSE),0))</f>
        <v>808.73014926353449</v>
      </c>
    </row>
    <row r="471" spans="1:7" s="5" customFormat="1" ht="15" customHeight="1" x14ac:dyDescent="0.45">
      <c r="A471" s="42" t="str">
        <f t="shared" si="10"/>
        <v>O17</v>
      </c>
      <c r="B471" s="4" t="str">
        <f t="shared" si="10"/>
        <v>Salida Nacional / National exit</v>
      </c>
      <c r="C471" s="47">
        <f t="array" ref="C471">SUMPRODUCT('Distance Matrix_ex'!$B218:$Z218,TRANSPOSE('Entry capacity'!C$12:C$36))/(SUM('Entry capacity'!$C$12:$C$36)-IFERROR(VLOOKUP($A471,'Entry capacity'!$A$12:$G$36,3,FALSE),0))</f>
        <v>791.86689332414414</v>
      </c>
      <c r="D471" s="47">
        <f t="array" ref="D471">SUMPRODUCT('Distance Matrix_ex'!$B218:$Z218,TRANSPOSE('Entry capacity'!D$12:D$36))/(SUM('Entry capacity'!$D$12:$D$36)-IFERROR(VLOOKUP($A471,'Entry capacity'!$A$12:$G$36,4,FALSE),0))</f>
        <v>804.79510489912127</v>
      </c>
      <c r="E471" s="47">
        <f t="array" ref="E471">SUMPRODUCT('Distance Matrix_ex'!$B218:$Z218,TRANSPOSE('Entry capacity'!E$12:E$36))/(SUM('Entry capacity'!$E$12:$E$36)-IFERROR(VLOOKUP($A471,'Entry capacity'!$A$12:$G$36,5,FALSE),0))</f>
        <v>811.74234159679747</v>
      </c>
      <c r="F471" s="47">
        <f t="array" ref="F471">SUMPRODUCT('Distance Matrix_ex'!$B218:$Z218,TRANSPOSE('Entry capacity'!F$12:F$36))/(SUM('Entry capacity'!$F$12:$F$36)-IFERROR(VLOOKUP($A471,'Entry capacity'!$A$12:$G$36,6,FALSE),0))</f>
        <v>818.7246327798324</v>
      </c>
      <c r="G471" s="52">
        <f t="array" ref="G471">SUMPRODUCT('Distance Matrix_ex'!$B218:$Z218,TRANSPOSE('Entry capacity'!G$12:G$36))/(SUM('Entry capacity'!$G$12:$G$36)-IFERROR(VLOOKUP($A471,'Entry capacity'!$A$12:$G$36,7,FALSE),0))</f>
        <v>818.02970488370522</v>
      </c>
    </row>
    <row r="472" spans="1:7" s="5" customFormat="1" ht="15" customHeight="1" x14ac:dyDescent="0.45">
      <c r="A472" s="42" t="str">
        <f t="shared" si="10"/>
        <v>O19</v>
      </c>
      <c r="B472" s="4" t="str">
        <f t="shared" si="10"/>
        <v>Salida Nacional / National exit</v>
      </c>
      <c r="C472" s="47">
        <f t="array" ref="C472">SUMPRODUCT('Distance Matrix_ex'!$B219:$Z219,TRANSPOSE('Entry capacity'!C$12:C$36))/(SUM('Entry capacity'!$C$12:$C$36)-IFERROR(VLOOKUP($A472,'Entry capacity'!$A$12:$G$36,3,FALSE),0))</f>
        <v>801.31831039432484</v>
      </c>
      <c r="D472" s="47">
        <f t="array" ref="D472">SUMPRODUCT('Distance Matrix_ex'!$B219:$Z219,TRANSPOSE('Entry capacity'!D$12:D$36))/(SUM('Entry capacity'!$D$12:$D$36)-IFERROR(VLOOKUP($A472,'Entry capacity'!$A$12:$G$36,4,FALSE),0))</f>
        <v>812.67074763762366</v>
      </c>
      <c r="E472" s="47">
        <f t="array" ref="E472">SUMPRODUCT('Distance Matrix_ex'!$B219:$Z219,TRANSPOSE('Entry capacity'!E$12:E$36))/(SUM('Entry capacity'!$E$12:$E$36)-IFERROR(VLOOKUP($A472,'Entry capacity'!$A$12:$G$36,5,FALSE),0))</f>
        <v>819.1897733745127</v>
      </c>
      <c r="F472" s="47">
        <f t="array" ref="F472">SUMPRODUCT('Distance Matrix_ex'!$B219:$Z219,TRANSPOSE('Entry capacity'!F$12:F$36))/(SUM('Entry capacity'!$F$12:$F$36)-IFERROR(VLOOKUP($A472,'Entry capacity'!$A$12:$G$36,6,FALSE),0))</f>
        <v>825.76302956043958</v>
      </c>
      <c r="G472" s="52">
        <f t="array" ref="G472">SUMPRODUCT('Distance Matrix_ex'!$B219:$Z219,TRANSPOSE('Entry capacity'!G$12:G$36))/(SUM('Entry capacity'!$G$12:$G$36)-IFERROR(VLOOKUP($A472,'Entry capacity'!$A$12:$G$36,7,FALSE),0))</f>
        <v>824.98941870917417</v>
      </c>
    </row>
    <row r="473" spans="1:7" s="5" customFormat="1" ht="15" customHeight="1" x14ac:dyDescent="0.45">
      <c r="A473" s="42" t="str">
        <f t="shared" si="10"/>
        <v>O24</v>
      </c>
      <c r="B473" s="4" t="str">
        <f t="shared" si="10"/>
        <v>Salida Nacional / National exit</v>
      </c>
      <c r="C473" s="47">
        <f t="array" ref="C473">SUMPRODUCT('Distance Matrix_ex'!$B220:$Z220,TRANSPOSE('Entry capacity'!C$12:C$36))/(SUM('Entry capacity'!$C$12:$C$36)-IFERROR(VLOOKUP($A473,'Entry capacity'!$A$12:$G$36,3,FALSE),0))</f>
        <v>785.32554121025692</v>
      </c>
      <c r="D473" s="47">
        <f t="array" ref="D473">SUMPRODUCT('Distance Matrix_ex'!$B220:$Z220,TRANSPOSE('Entry capacity'!D$12:D$36))/(SUM('Entry capacity'!$D$12:$D$36)-IFERROR(VLOOKUP($A473,'Entry capacity'!$A$12:$G$36,4,FALSE),0))</f>
        <v>791.01693677062383</v>
      </c>
      <c r="E473" s="47">
        <f t="array" ref="E473">SUMPRODUCT('Distance Matrix_ex'!$B220:$Z220,TRANSPOSE('Entry capacity'!E$12:E$36))/(SUM('Entry capacity'!$E$12:$E$36)-IFERROR(VLOOKUP($A473,'Entry capacity'!$A$12:$G$36,5,FALSE),0))</f>
        <v>795.3278599388301</v>
      </c>
      <c r="F473" s="47">
        <f t="array" ref="F473">SUMPRODUCT('Distance Matrix_ex'!$B220:$Z220,TRANSPOSE('Entry capacity'!F$12:F$36))/(SUM('Entry capacity'!$F$12:$F$36)-IFERROR(VLOOKUP($A473,'Entry capacity'!$A$12:$G$36,6,FALSE),0))</f>
        <v>799.80142338740529</v>
      </c>
      <c r="G473" s="52">
        <f t="array" ref="G473">SUMPRODUCT('Distance Matrix_ex'!$B220:$Z220,TRANSPOSE('Entry capacity'!G$12:G$36))/(SUM('Entry capacity'!$G$12:$G$36)-IFERROR(VLOOKUP($A473,'Entry capacity'!$A$12:$G$36,7,FALSE),0))</f>
        <v>798.84051797497386</v>
      </c>
    </row>
    <row r="474" spans="1:7" s="5" customFormat="1" ht="15" customHeight="1" x14ac:dyDescent="0.45">
      <c r="A474" s="42" t="str">
        <f t="shared" si="10"/>
        <v>P01</v>
      </c>
      <c r="B474" s="4" t="str">
        <f t="shared" si="10"/>
        <v>Salida Nacional / National exit</v>
      </c>
      <c r="C474" s="47">
        <f t="array" ref="C474">SUMPRODUCT('Distance Matrix_ex'!$B221:$Z221,TRANSPOSE('Entry capacity'!C$12:C$36))/(SUM('Entry capacity'!$C$12:$C$36)-IFERROR(VLOOKUP($A474,'Entry capacity'!$A$12:$G$36,3,FALSE),0))</f>
        <v>718.92481384142093</v>
      </c>
      <c r="D474" s="47">
        <f t="array" ref="D474">SUMPRODUCT('Distance Matrix_ex'!$B221:$Z221,TRANSPOSE('Entry capacity'!D$12:D$36))/(SUM('Entry capacity'!$D$12:$D$36)-IFERROR(VLOOKUP($A474,'Entry capacity'!$A$12:$G$36,4,FALSE),0))</f>
        <v>734.01900686014721</v>
      </c>
      <c r="E474" s="47">
        <f t="array" ref="E474">SUMPRODUCT('Distance Matrix_ex'!$B221:$Z221,TRANSPOSE('Entry capacity'!E$12:E$36))/(SUM('Entry capacity'!$E$12:$E$36)-IFERROR(VLOOKUP($A474,'Entry capacity'!$A$12:$G$36,5,FALSE),0))</f>
        <v>740.66267868075579</v>
      </c>
      <c r="F474" s="47">
        <f t="array" ref="F474">SUMPRODUCT('Distance Matrix_ex'!$B221:$Z221,TRANSPOSE('Entry capacity'!F$12:F$36))/(SUM('Entry capacity'!$F$12:$F$36)-IFERROR(VLOOKUP($A474,'Entry capacity'!$A$12:$G$36,6,FALSE),0))</f>
        <v>747.31952003547269</v>
      </c>
      <c r="G474" s="52">
        <f t="array" ref="G474">SUMPRODUCT('Distance Matrix_ex'!$B221:$Z221,TRANSPOSE('Entry capacity'!G$12:G$36))/(SUM('Entry capacity'!$G$12:$G$36)-IFERROR(VLOOKUP($A474,'Entry capacity'!$A$12:$G$36,7,FALSE),0))</f>
        <v>746.865421278658</v>
      </c>
    </row>
    <row r="475" spans="1:7" s="5" customFormat="1" ht="15" customHeight="1" x14ac:dyDescent="0.45">
      <c r="A475" s="42" t="str">
        <f t="shared" si="10"/>
        <v>P03</v>
      </c>
      <c r="B475" s="4" t="str">
        <f t="shared" si="10"/>
        <v>Salida Nacional / National exit</v>
      </c>
      <c r="C475" s="47">
        <f t="array" ref="C475">SUMPRODUCT('Distance Matrix_ex'!$B222:$Z222,TRANSPOSE('Entry capacity'!C$12:C$36))/(SUM('Entry capacity'!$C$12:$C$36)-IFERROR(VLOOKUP($A475,'Entry capacity'!$A$12:$G$36,3,FALSE),0))</f>
        <v>700.32115539950757</v>
      </c>
      <c r="D475" s="47">
        <f t="array" ref="D475">SUMPRODUCT('Distance Matrix_ex'!$B222:$Z222,TRANSPOSE('Entry capacity'!D$12:D$36))/(SUM('Entry capacity'!$D$12:$D$36)-IFERROR(VLOOKUP($A475,'Entry capacity'!$A$12:$G$36,4,FALSE),0))</f>
        <v>714.99981105551694</v>
      </c>
      <c r="E475" s="47">
        <f t="array" ref="E475">SUMPRODUCT('Distance Matrix_ex'!$B222:$Z222,TRANSPOSE('Entry capacity'!E$12:E$36))/(SUM('Entry capacity'!$E$12:$E$36)-IFERROR(VLOOKUP($A475,'Entry capacity'!$A$12:$G$36,5,FALSE),0))</f>
        <v>721.15609189601912</v>
      </c>
      <c r="F475" s="47">
        <f t="array" ref="F475">SUMPRODUCT('Distance Matrix_ex'!$B222:$Z222,TRANSPOSE('Entry capacity'!F$12:F$36))/(SUM('Entry capacity'!$F$12:$F$36)-IFERROR(VLOOKUP($A475,'Entry capacity'!$A$12:$G$36,6,FALSE),0))</f>
        <v>727.34396305279017</v>
      </c>
      <c r="G475" s="52">
        <f t="array" ref="G475">SUMPRODUCT('Distance Matrix_ex'!$B222:$Z222,TRANSPOSE('Entry capacity'!G$12:G$36))/(SUM('Entry capacity'!$G$12:$G$36)-IFERROR(VLOOKUP($A475,'Entry capacity'!$A$12:$G$36,7,FALSE),0))</f>
        <v>726.90710246497372</v>
      </c>
    </row>
    <row r="476" spans="1:7" s="5" customFormat="1" ht="15" customHeight="1" x14ac:dyDescent="0.45">
      <c r="A476" s="42" t="str">
        <f t="shared" si="10"/>
        <v>P04</v>
      </c>
      <c r="B476" s="4" t="str">
        <f t="shared" si="10"/>
        <v>Salida Nacional / National exit</v>
      </c>
      <c r="C476" s="47">
        <f t="array" ref="C476">SUMPRODUCT('Distance Matrix_ex'!$B223:$Z223,TRANSPOSE('Entry capacity'!C$12:C$36))/(SUM('Entry capacity'!$C$12:$C$36)-IFERROR(VLOOKUP($A476,'Entry capacity'!$A$12:$G$36,3,FALSE),0))</f>
        <v>686.0274240752334</v>
      </c>
      <c r="D476" s="47">
        <f t="array" ref="D476">SUMPRODUCT('Distance Matrix_ex'!$B223:$Z223,TRANSPOSE('Entry capacity'!D$12:D$36))/(SUM('Entry capacity'!$D$12:$D$36)-IFERROR(VLOOKUP($A476,'Entry capacity'!$A$12:$G$36,4,FALSE),0))</f>
        <v>700.32221421162706</v>
      </c>
      <c r="E476" s="47">
        <f t="array" ref="E476">SUMPRODUCT('Distance Matrix_ex'!$B223:$Z223,TRANSPOSE('Entry capacity'!E$12:E$36))/(SUM('Entry capacity'!$E$12:$E$36)-IFERROR(VLOOKUP($A476,'Entry capacity'!$A$12:$G$36,5,FALSE),0))</f>
        <v>706.28473607245064</v>
      </c>
      <c r="F476" s="47">
        <f t="array" ref="F476">SUMPRODUCT('Distance Matrix_ex'!$B223:$Z223,TRANSPOSE('Entry capacity'!F$12:F$36))/(SUM('Entry capacity'!$F$12:$F$36)-IFERROR(VLOOKUP($A476,'Entry capacity'!$A$12:$G$36,6,FALSE),0))</f>
        <v>712.2886907155613</v>
      </c>
      <c r="G476" s="52">
        <f t="array" ref="G476">SUMPRODUCT('Distance Matrix_ex'!$B223:$Z223,TRANSPOSE('Entry capacity'!G$12:G$36))/(SUM('Entry capacity'!$G$12:$G$36)-IFERROR(VLOOKUP($A476,'Entry capacity'!$A$12:$G$36,7,FALSE),0))</f>
        <v>711.83967578369277</v>
      </c>
    </row>
    <row r="477" spans="1:7" s="5" customFormat="1" ht="15" customHeight="1" x14ac:dyDescent="0.45">
      <c r="A477" s="42" t="str">
        <f t="shared" si="10"/>
        <v>P04A</v>
      </c>
      <c r="B477" s="4" t="str">
        <f t="shared" si="10"/>
        <v>Salida Nacional / National exit</v>
      </c>
      <c r="C477" s="47">
        <f t="array" ref="C477">SUMPRODUCT('Distance Matrix_ex'!$B224:$Z224,TRANSPOSE('Entry capacity'!C$12:C$36))/(SUM('Entry capacity'!$C$12:$C$36)-IFERROR(VLOOKUP($A477,'Entry capacity'!$A$12:$G$36,3,FALSE),0))</f>
        <v>672.8595838631835</v>
      </c>
      <c r="D477" s="47">
        <f t="array" ref="D477">SUMPRODUCT('Distance Matrix_ex'!$B224:$Z224,TRANSPOSE('Entry capacity'!D$12:D$36))/(SUM('Entry capacity'!$D$12:$D$36)-IFERROR(VLOOKUP($A477,'Entry capacity'!$A$12:$G$36,4,FALSE),0))</f>
        <v>686.80074486590024</v>
      </c>
      <c r="E477" s="47">
        <f t="array" ref="E477">SUMPRODUCT('Distance Matrix_ex'!$B224:$Z224,TRANSPOSE('Entry capacity'!E$12:E$36))/(SUM('Entry capacity'!$E$12:$E$36)-IFERROR(VLOOKUP($A477,'Entry capacity'!$A$12:$G$36,5,FALSE),0))</f>
        <v>692.58476978801843</v>
      </c>
      <c r="F477" s="47">
        <f t="array" ref="F477">SUMPRODUCT('Distance Matrix_ex'!$B224:$Z224,TRANSPOSE('Entry capacity'!F$12:F$36))/(SUM('Entry capacity'!$F$12:$F$36)-IFERROR(VLOOKUP($A477,'Entry capacity'!$A$12:$G$36,6,FALSE),0))</f>
        <v>698.41929468536853</v>
      </c>
      <c r="G477" s="52">
        <f t="array" ref="G477">SUMPRODUCT('Distance Matrix_ex'!$B224:$Z224,TRANSPOSE('Entry capacity'!G$12:G$36))/(SUM('Entry capacity'!$G$12:$G$36)-IFERROR(VLOOKUP($A477,'Entry capacity'!$A$12:$G$36,7,FALSE),0))</f>
        <v>697.95908278493232</v>
      </c>
    </row>
    <row r="478" spans="1:7" s="5" customFormat="1" ht="15" customHeight="1" x14ac:dyDescent="0.45">
      <c r="A478" s="42" t="str">
        <f t="shared" si="10"/>
        <v>P06</v>
      </c>
      <c r="B478" s="4" t="str">
        <f t="shared" si="10"/>
        <v>Salida Nacional / National exit</v>
      </c>
      <c r="C478" s="47">
        <f t="array" ref="C478">SUMPRODUCT('Distance Matrix_ex'!$B225:$Z225,TRANSPOSE('Entry capacity'!C$12:C$36))/(SUM('Entry capacity'!$C$12:$C$36)-IFERROR(VLOOKUP($A478,'Entry capacity'!$A$12:$G$36,3,FALSE),0))</f>
        <v>641.85373516516893</v>
      </c>
      <c r="D478" s="47">
        <f t="array" ref="D478">SUMPRODUCT('Distance Matrix_ex'!$B225:$Z225,TRANSPOSE('Entry capacity'!D$12:D$36))/(SUM('Entry capacity'!$D$12:$D$36)-IFERROR(VLOOKUP($A478,'Entry capacity'!$A$12:$G$36,4,FALSE),0))</f>
        <v>654.96221812521287</v>
      </c>
      <c r="E478" s="47">
        <f t="array" ref="E478">SUMPRODUCT('Distance Matrix_ex'!$B225:$Z225,TRANSPOSE('Entry capacity'!E$12:E$36))/(SUM('Entry capacity'!$E$12:$E$36)-IFERROR(VLOOKUP($A478,'Entry capacity'!$A$12:$G$36,5,FALSE),0))</f>
        <v>660.32594260432506</v>
      </c>
      <c r="F478" s="47">
        <f t="array" ref="F478">SUMPRODUCT('Distance Matrix_ex'!$B225:$Z225,TRANSPOSE('Entry capacity'!F$12:F$36))/(SUM('Entry capacity'!$F$12:$F$36)-IFERROR(VLOOKUP($A478,'Entry capacity'!$A$12:$G$36,6,FALSE),0))</f>
        <v>665.76151725794591</v>
      </c>
      <c r="G478" s="52">
        <f t="array" ref="G478">SUMPRODUCT('Distance Matrix_ex'!$B225:$Z225,TRANSPOSE('Entry capacity'!G$12:G$36))/(SUM('Entry capacity'!$G$12:$G$36)-IFERROR(VLOOKUP($A478,'Entry capacity'!$A$12:$G$36,7,FALSE),0))</f>
        <v>665.2749402507269</v>
      </c>
    </row>
    <row r="479" spans="1:7" s="5" customFormat="1" ht="15" customHeight="1" x14ac:dyDescent="0.45">
      <c r="A479" s="42" t="str">
        <f t="shared" si="10"/>
        <v>13A</v>
      </c>
      <c r="B479" s="4" t="str">
        <f t="shared" si="10"/>
        <v>Salida Nacional / National exit</v>
      </c>
      <c r="C479" s="47">
        <f t="array" ref="C479">SUMPRODUCT('Distance Matrix_ex'!$B226:$Z226,TRANSPOSE('Entry capacity'!C$12:C$36))/(SUM('Entry capacity'!$C$12:$C$36)-IFERROR(VLOOKUP($A479,'Entry capacity'!$A$12:$G$36,3,FALSE),0))</f>
        <v>677.21086143546268</v>
      </c>
      <c r="D479" s="47">
        <f t="array" ref="D479">SUMPRODUCT('Distance Matrix_ex'!$B226:$Z226,TRANSPOSE('Entry capacity'!D$12:D$36))/(SUM('Entry capacity'!$D$12:$D$36)-IFERROR(VLOOKUP($A479,'Entry capacity'!$A$12:$G$36,4,FALSE),0))</f>
        <v>662.94321043674381</v>
      </c>
      <c r="E479" s="47">
        <f t="array" ref="E479">SUMPRODUCT('Distance Matrix_ex'!$B226:$Z226,TRANSPOSE('Entry capacity'!E$12:E$36))/(SUM('Entry capacity'!$E$12:$E$36)-IFERROR(VLOOKUP($A479,'Entry capacity'!$A$12:$G$36,5,FALSE),0))</f>
        <v>654.22442104101731</v>
      </c>
      <c r="F479" s="47">
        <f t="array" ref="F479">SUMPRODUCT('Distance Matrix_ex'!$B226:$Z226,TRANSPOSE('Entry capacity'!F$12:F$36))/(SUM('Entry capacity'!$F$12:$F$36)-IFERROR(VLOOKUP($A479,'Entry capacity'!$A$12:$G$36,6,FALSE),0))</f>
        <v>645.27495254157645</v>
      </c>
      <c r="G479" s="52">
        <f t="array" ref="G479">SUMPRODUCT('Distance Matrix_ex'!$B226:$Z226,TRANSPOSE('Entry capacity'!G$12:G$36))/(SUM('Entry capacity'!$G$12:$G$36)-IFERROR(VLOOKUP($A479,'Entry capacity'!$A$12:$G$36,7,FALSE),0))</f>
        <v>647.40425971026536</v>
      </c>
    </row>
    <row r="480" spans="1:7" s="5" customFormat="1" ht="15" customHeight="1" x14ac:dyDescent="0.45">
      <c r="A480" s="42" t="str">
        <f t="shared" si="10"/>
        <v>15.20.04</v>
      </c>
      <c r="B480" s="4" t="str">
        <f t="shared" si="10"/>
        <v>Salida Nacional / National exit</v>
      </c>
      <c r="C480" s="47">
        <f t="array" ref="C480">SUMPRODUCT('Distance Matrix_ex'!$B227:$Z227,TRANSPOSE('Entry capacity'!C$12:C$36))/(SUM('Entry capacity'!$C$12:$C$36)-IFERROR(VLOOKUP($A480,'Entry capacity'!$A$12:$G$36,3,FALSE),0))</f>
        <v>691.24084906571227</v>
      </c>
      <c r="D480" s="47">
        <f t="array" ref="D480">SUMPRODUCT('Distance Matrix_ex'!$B227:$Z227,TRANSPOSE('Entry capacity'!D$12:D$36))/(SUM('Entry capacity'!$D$12:$D$36)-IFERROR(VLOOKUP($A480,'Entry capacity'!$A$12:$G$36,4,FALSE),0))</f>
        <v>668.59413553601405</v>
      </c>
      <c r="E480" s="47">
        <f t="array" ref="E480">SUMPRODUCT('Distance Matrix_ex'!$B227:$Z227,TRANSPOSE('Entry capacity'!E$12:E$36))/(SUM('Entry capacity'!$E$12:$E$36)-IFERROR(VLOOKUP($A480,'Entry capacity'!$A$12:$G$36,5,FALSE),0))</f>
        <v>657.00999765159645</v>
      </c>
      <c r="F480" s="47">
        <f t="array" ref="F480">SUMPRODUCT('Distance Matrix_ex'!$B227:$Z227,TRANSPOSE('Entry capacity'!F$12:F$36))/(SUM('Entry capacity'!$F$12:$F$36)-IFERROR(VLOOKUP($A480,'Entry capacity'!$A$12:$G$36,6,FALSE),0))</f>
        <v>645.49699449496961</v>
      </c>
      <c r="G480" s="52">
        <f t="array" ref="G480">SUMPRODUCT('Distance Matrix_ex'!$B227:$Z227,TRANSPOSE('Entry capacity'!G$12:G$36))/(SUM('Entry capacity'!$G$12:$G$36)-IFERROR(VLOOKUP($A480,'Entry capacity'!$A$12:$G$36,7,FALSE),0))</f>
        <v>646.77033663837562</v>
      </c>
    </row>
    <row r="481" spans="1:7" s="5" customFormat="1" ht="15" customHeight="1" x14ac:dyDescent="0.45">
      <c r="A481" s="42" t="str">
        <f t="shared" si="10"/>
        <v>15.31A.2</v>
      </c>
      <c r="B481" s="4" t="str">
        <f t="shared" si="10"/>
        <v>Salida Nacional / National exit</v>
      </c>
      <c r="C481" s="47">
        <f t="array" ref="C481">SUMPRODUCT('Distance Matrix_ex'!$B228:$Z228,TRANSPOSE('Entry capacity'!C$12:C$36))/(SUM('Entry capacity'!$C$12:$C$36)-IFERROR(VLOOKUP($A481,'Entry capacity'!$A$12:$G$36,3,FALSE),0))</f>
        <v>696.36167397819872</v>
      </c>
      <c r="D481" s="47">
        <f t="array" ref="D481">SUMPRODUCT('Distance Matrix_ex'!$B228:$Z228,TRANSPOSE('Entry capacity'!D$12:D$36))/(SUM('Entry capacity'!$D$12:$D$36)-IFERROR(VLOOKUP($A481,'Entry capacity'!$A$12:$G$36,4,FALSE),0))</f>
        <v>675.012593440052</v>
      </c>
      <c r="E481" s="47">
        <f t="array" ref="E481">SUMPRODUCT('Distance Matrix_ex'!$B228:$Z228,TRANSPOSE('Entry capacity'!E$12:E$36))/(SUM('Entry capacity'!$E$12:$E$36)-IFERROR(VLOOKUP($A481,'Entry capacity'!$A$12:$G$36,5,FALSE),0))</f>
        <v>663.40696949076107</v>
      </c>
      <c r="F481" s="47">
        <f t="array" ref="F481">SUMPRODUCT('Distance Matrix_ex'!$B228:$Z228,TRANSPOSE('Entry capacity'!F$12:F$36))/(SUM('Entry capacity'!$F$12:$F$36)-IFERROR(VLOOKUP($A481,'Entry capacity'!$A$12:$G$36,6,FALSE),0))</f>
        <v>652.00432299843885</v>
      </c>
      <c r="G481" s="52">
        <f t="array" ref="G481">SUMPRODUCT('Distance Matrix_ex'!$B228:$Z228,TRANSPOSE('Entry capacity'!G$12:G$36))/(SUM('Entry capacity'!$G$12:$G$36)-IFERROR(VLOOKUP($A481,'Entry capacity'!$A$12:$G$36,7,FALSE),0))</f>
        <v>652.63592339056436</v>
      </c>
    </row>
    <row r="482" spans="1:7" s="5" customFormat="1" ht="15" customHeight="1" x14ac:dyDescent="0.45">
      <c r="A482" s="42" t="str">
        <f t="shared" si="10"/>
        <v>D07A</v>
      </c>
      <c r="B482" s="4" t="str">
        <f t="shared" si="10"/>
        <v>Salida Nacional / National exit</v>
      </c>
      <c r="C482" s="47">
        <f t="array" ref="C482">SUMPRODUCT('Distance Matrix_ex'!$B229:$Z229,TRANSPOSE('Entry capacity'!C$12:C$36))/(SUM('Entry capacity'!$C$12:$C$36)-IFERROR(VLOOKUP($A482,'Entry capacity'!$A$12:$G$36,3,FALSE),0))</f>
        <v>752.85667853552366</v>
      </c>
      <c r="D482" s="47">
        <f t="array" ref="D482">SUMPRODUCT('Distance Matrix_ex'!$B229:$Z229,TRANSPOSE('Entry capacity'!D$12:D$36))/(SUM('Entry capacity'!$D$12:$D$36)-IFERROR(VLOOKUP($A482,'Entry capacity'!$A$12:$G$36,4,FALSE),0))</f>
        <v>771.40619493274301</v>
      </c>
      <c r="E482" s="47">
        <f t="array" ref="E482">SUMPRODUCT('Distance Matrix_ex'!$B229:$Z229,TRANSPOSE('Entry capacity'!E$12:E$36))/(SUM('Entry capacity'!$E$12:$E$36)-IFERROR(VLOOKUP($A482,'Entry capacity'!$A$12:$G$36,5,FALSE),0))</f>
        <v>778.97857509898336</v>
      </c>
      <c r="F482" s="47">
        <f t="array" ref="F482">SUMPRODUCT('Distance Matrix_ex'!$B229:$Z229,TRANSPOSE('Entry capacity'!F$12:F$36))/(SUM('Entry capacity'!$F$12:$F$36)-IFERROR(VLOOKUP($A482,'Entry capacity'!$A$12:$G$36,6,FALSE),0))</f>
        <v>786.41038434770508</v>
      </c>
      <c r="G482" s="52">
        <f t="array" ref="G482">SUMPRODUCT('Distance Matrix_ex'!$B229:$Z229,TRANSPOSE('Entry capacity'!G$12:G$36))/(SUM('Entry capacity'!$G$12:$G$36)-IFERROR(VLOOKUP($A482,'Entry capacity'!$A$12:$G$36,7,FALSE),0))</f>
        <v>786.4527859051675</v>
      </c>
    </row>
    <row r="483" spans="1:7" s="5" customFormat="1" ht="15" customHeight="1" x14ac:dyDescent="0.45">
      <c r="A483" s="42" t="str">
        <f t="shared" si="10"/>
        <v>D08A</v>
      </c>
      <c r="B483" s="4" t="str">
        <f t="shared" si="10"/>
        <v>Salida Nacional / National exit</v>
      </c>
      <c r="C483" s="47">
        <f t="array" ref="C483">SUMPRODUCT('Distance Matrix_ex'!$B230:$Z230,TRANSPOSE('Entry capacity'!C$12:C$36))/(SUM('Entry capacity'!$C$12:$C$36)-IFERROR(VLOOKUP($A483,'Entry capacity'!$A$12:$G$36,3,FALSE),0))</f>
        <v>764.38215577779465</v>
      </c>
      <c r="D483" s="47">
        <f t="array" ref="D483">SUMPRODUCT('Distance Matrix_ex'!$B230:$Z230,TRANSPOSE('Entry capacity'!D$12:D$36))/(SUM('Entry capacity'!$D$12:$D$36)-IFERROR(VLOOKUP($A483,'Entry capacity'!$A$12:$G$36,4,FALSE),0))</f>
        <v>783.24119480490367</v>
      </c>
      <c r="E483" s="47">
        <f t="array" ref="E483">SUMPRODUCT('Distance Matrix_ex'!$B230:$Z230,TRANSPOSE('Entry capacity'!E$12:E$36))/(SUM('Entry capacity'!$E$12:$E$36)-IFERROR(VLOOKUP($A483,'Entry capacity'!$A$12:$G$36,5,FALSE),0))</f>
        <v>790.9698088236006</v>
      </c>
      <c r="F483" s="47">
        <f t="array" ref="F483">SUMPRODUCT('Distance Matrix_ex'!$B230:$Z230,TRANSPOSE('Entry capacity'!F$12:F$36))/(SUM('Entry capacity'!$F$12:$F$36)-IFERROR(VLOOKUP($A483,'Entry capacity'!$A$12:$G$36,6,FALSE),0))</f>
        <v>798.54991564029672</v>
      </c>
      <c r="G483" s="52">
        <f t="array" ref="G483">SUMPRODUCT('Distance Matrix_ex'!$B230:$Z230,TRANSPOSE('Entry capacity'!G$12:G$36))/(SUM('Entry capacity'!$G$12:$G$36)-IFERROR(VLOOKUP($A483,'Entry capacity'!$A$12:$G$36,7,FALSE),0))</f>
        <v>798.60211762093695</v>
      </c>
    </row>
    <row r="484" spans="1:7" s="5" customFormat="1" ht="15" customHeight="1" x14ac:dyDescent="0.45">
      <c r="A484" s="42" t="str">
        <f t="shared" si="10"/>
        <v>D10A</v>
      </c>
      <c r="B484" s="4" t="str">
        <f t="shared" si="10"/>
        <v>Salida Nacional / National exit</v>
      </c>
      <c r="C484" s="47">
        <f t="array" ref="C484">SUMPRODUCT('Distance Matrix_ex'!$B231:$Z231,TRANSPOSE('Entry capacity'!C$12:C$36))/(SUM('Entry capacity'!$C$12:$C$36)-IFERROR(VLOOKUP($A484,'Entry capacity'!$A$12:$G$36,3,FALSE),0))</f>
        <v>792.43034815062811</v>
      </c>
      <c r="D484" s="47">
        <f t="array" ref="D484">SUMPRODUCT('Distance Matrix_ex'!$B231:$Z231,TRANSPOSE('Entry capacity'!D$12:D$36))/(SUM('Entry capacity'!$D$12:$D$36)-IFERROR(VLOOKUP($A484,'Entry capacity'!$A$12:$G$36,4,FALSE),0))</f>
        <v>812.04263583585328</v>
      </c>
      <c r="E484" s="47">
        <f t="array" ref="E484">SUMPRODUCT('Distance Matrix_ex'!$B231:$Z231,TRANSPOSE('Entry capacity'!E$12:E$36))/(SUM('Entry capacity'!$E$12:$E$36)-IFERROR(VLOOKUP($A484,'Entry capacity'!$A$12:$G$36,5,FALSE),0))</f>
        <v>820.15145772418862</v>
      </c>
      <c r="F484" s="47">
        <f t="array" ref="F484">SUMPRODUCT('Distance Matrix_ex'!$B231:$Z231,TRANSPOSE('Entry capacity'!F$12:F$36))/(SUM('Entry capacity'!$F$12:$F$36)-IFERROR(VLOOKUP($A484,'Entry capacity'!$A$12:$G$36,6,FALSE),0))</f>
        <v>828.09245881255265</v>
      </c>
      <c r="G484" s="52">
        <f t="array" ref="G484">SUMPRODUCT('Distance Matrix_ex'!$B231:$Z231,TRANSPOSE('Entry capacity'!G$12:G$36))/(SUM('Entry capacity'!$G$12:$G$36)-IFERROR(VLOOKUP($A484,'Entry capacity'!$A$12:$G$36,7,FALSE),0))</f>
        <v>828.16851092528191</v>
      </c>
    </row>
    <row r="485" spans="1:7" s="5" customFormat="1" ht="15" customHeight="1" x14ac:dyDescent="0.45">
      <c r="A485" s="42" t="str">
        <f t="shared" ref="A485:B496" si="11">A232</f>
        <v>D15</v>
      </c>
      <c r="B485" s="4" t="str">
        <f t="shared" si="11"/>
        <v>Salida Nacional / National exit</v>
      </c>
      <c r="C485" s="47">
        <f t="array" ref="C485">SUMPRODUCT('Distance Matrix_ex'!$B232:$Z232,TRANSPOSE('Entry capacity'!C$12:C$36))/(SUM('Entry capacity'!$C$12:$C$36)-IFERROR(VLOOKUP($A485,'Entry capacity'!$A$12:$G$36,3,FALSE),0))</f>
        <v>849.69557415695692</v>
      </c>
      <c r="D485" s="47">
        <f t="array" ref="D485">SUMPRODUCT('Distance Matrix_ex'!$B232:$Z232,TRANSPOSE('Entry capacity'!D$12:D$36))/(SUM('Entry capacity'!$D$12:$D$36)-IFERROR(VLOOKUP($A485,'Entry capacity'!$A$12:$G$36,4,FALSE),0))</f>
        <v>870.76751890386402</v>
      </c>
      <c r="E485" s="47">
        <f t="array" ref="E485">SUMPRODUCT('Distance Matrix_ex'!$B232:$Z232,TRANSPOSE('Entry capacity'!E$12:E$36))/(SUM('Entry capacity'!$E$12:$E$36)-IFERROR(VLOOKUP($A485,'Entry capacity'!$A$12:$G$36,5,FALSE),0))</f>
        <v>879.87146170133803</v>
      </c>
      <c r="F485" s="47">
        <f t="array" ref="F485">SUMPRODUCT('Distance Matrix_ex'!$B232:$Z232,TRANSPOSE('Entry capacity'!F$12:F$36))/(SUM('Entry capacity'!$F$12:$F$36)-IFERROR(VLOOKUP($A485,'Entry capacity'!$A$12:$G$36,6,FALSE),0))</f>
        <v>888.76293104738568</v>
      </c>
      <c r="G485" s="52">
        <f t="array" ref="G485">SUMPRODUCT('Distance Matrix_ex'!$B232:$Z232,TRANSPOSE('Entry capacity'!G$12:G$36))/(SUM('Entry capacity'!$G$12:$G$36)-IFERROR(VLOOKUP($A485,'Entry capacity'!$A$12:$G$36,7,FALSE),0))</f>
        <v>888.85691755625248</v>
      </c>
    </row>
    <row r="486" spans="1:7" s="5" customFormat="1" ht="15" customHeight="1" x14ac:dyDescent="0.45">
      <c r="A486" s="42" t="str">
        <f t="shared" si="11"/>
        <v>I005</v>
      </c>
      <c r="B486" s="4" t="str">
        <f t="shared" si="11"/>
        <v>Salida Nacional / National exit</v>
      </c>
      <c r="C486" s="47">
        <f t="array" ref="C486">SUMPRODUCT('Distance Matrix_ex'!$B233:$Z233,TRANSPOSE('Entry capacity'!C$12:C$36))/(SUM('Entry capacity'!$C$12:$C$36)-IFERROR(VLOOKUP($A486,'Entry capacity'!$A$12:$G$36,3,FALSE),0))</f>
        <v>919.22563342510603</v>
      </c>
      <c r="D486" s="47">
        <f t="array" ref="D486">SUMPRODUCT('Distance Matrix_ex'!$B233:$Z233,TRANSPOSE('Entry capacity'!D$12:D$36))/(SUM('Entry capacity'!$D$12:$D$36)-IFERROR(VLOOKUP($A486,'Entry capacity'!$A$12:$G$36,4,FALSE),0))</f>
        <v>942.20144569461195</v>
      </c>
      <c r="E486" s="47">
        <f t="array" ref="E486">SUMPRODUCT('Distance Matrix_ex'!$B233:$Z233,TRANSPOSE('Entry capacity'!E$12:E$36))/(SUM('Entry capacity'!$E$12:$E$36)-IFERROR(VLOOKUP($A486,'Entry capacity'!$A$12:$G$36,5,FALSE),0))</f>
        <v>952.3684189892939</v>
      </c>
      <c r="F486" s="47">
        <f t="array" ref="F486">SUMPRODUCT('Distance Matrix_ex'!$B233:$Z233,TRANSPOSE('Entry capacity'!F$12:F$36))/(SUM('Entry capacity'!$F$12:$F$36)-IFERROR(VLOOKUP($A486,'Entry capacity'!$A$12:$G$36,6,FALSE),0))</f>
        <v>962.26834962141561</v>
      </c>
      <c r="G486" s="52">
        <f t="array" ref="G486">SUMPRODUCT('Distance Matrix_ex'!$B233:$Z233,TRANSPOSE('Entry capacity'!G$12:G$36))/(SUM('Entry capacity'!$G$12:$G$36)-IFERROR(VLOOKUP($A486,'Entry capacity'!$A$12:$G$36,7,FALSE),0))</f>
        <v>962.42178271254761</v>
      </c>
    </row>
    <row r="487" spans="1:7" s="5" customFormat="1" ht="15" customHeight="1" x14ac:dyDescent="0.45">
      <c r="A487" s="42" t="str">
        <f t="shared" si="11"/>
        <v>I007</v>
      </c>
      <c r="B487" s="4" t="str">
        <f t="shared" si="11"/>
        <v>Salida Nacional / National exit</v>
      </c>
      <c r="C487" s="47">
        <f t="array" ref="C487">SUMPRODUCT('Distance Matrix_ex'!$B234:$Z234,TRANSPOSE('Entry capacity'!C$12:C$36))/(SUM('Entry capacity'!$C$12:$C$36)-IFERROR(VLOOKUP($A487,'Entry capacity'!$A$12:$G$36,3,FALSE),0))</f>
        <v>953.42880657826822</v>
      </c>
      <c r="D487" s="47">
        <f t="array" ref="D487">SUMPRODUCT('Distance Matrix_ex'!$B234:$Z234,TRANSPOSE('Entry capacity'!D$12:D$36))/(SUM('Entry capacity'!$D$12:$D$36)-IFERROR(VLOOKUP($A487,'Entry capacity'!$A$12:$G$36,4,FALSE),0))</f>
        <v>977.3659267750553</v>
      </c>
      <c r="E487" s="47">
        <f t="array" ref="E487">SUMPRODUCT('Distance Matrix_ex'!$B234:$Z234,TRANSPOSE('Entry capacity'!E$12:E$36))/(SUM('Entry capacity'!$E$12:$E$36)-IFERROR(VLOOKUP($A487,'Entry capacity'!$A$12:$G$36,5,FALSE),0))</f>
        <v>987.99726634534704</v>
      </c>
      <c r="F487" s="47">
        <f t="array" ref="F487">SUMPRODUCT('Distance Matrix_ex'!$B234:$Z234,TRANSPOSE('Entry capacity'!F$12:F$36))/(SUM('Entry capacity'!$F$12:$F$36)-IFERROR(VLOOKUP($A487,'Entry capacity'!$A$12:$G$36,6,FALSE),0))</f>
        <v>998.33593308631987</v>
      </c>
      <c r="G487" s="52">
        <f t="array" ref="G487">SUMPRODUCT('Distance Matrix_ex'!$B234:$Z234,TRANSPOSE('Entry capacity'!G$12:G$36))/(SUM('Entry capacity'!$G$12:$G$36)-IFERROR(VLOOKUP($A487,'Entry capacity'!$A$12:$G$36,7,FALSE),0))</f>
        <v>998.52766839331377</v>
      </c>
    </row>
    <row r="488" spans="1:7" s="5" customFormat="1" ht="15" customHeight="1" x14ac:dyDescent="0.45">
      <c r="A488" s="42" t="str">
        <f t="shared" si="11"/>
        <v>K05</v>
      </c>
      <c r="B488" s="4" t="str">
        <f t="shared" si="11"/>
        <v>Salida Nacional / National exit</v>
      </c>
      <c r="C488" s="47">
        <f t="array" ref="C488">SUMPRODUCT('Distance Matrix_ex'!$B235:$Z235,TRANSPOSE('Entry capacity'!C$12:C$36))/(SUM('Entry capacity'!$C$12:$C$36)-IFERROR(VLOOKUP($A488,'Entry capacity'!$A$12:$G$36,3,FALSE),0))</f>
        <v>846.46139903181199</v>
      </c>
      <c r="D488" s="47">
        <f t="array" ref="D488">SUMPRODUCT('Distance Matrix_ex'!$B235:$Z235,TRANSPOSE('Entry capacity'!D$12:D$36))/(SUM('Entry capacity'!$D$12:$D$36)-IFERROR(VLOOKUP($A488,'Entry capacity'!$A$12:$G$36,4,FALSE),0))</f>
        <v>834.82987192449173</v>
      </c>
      <c r="E488" s="47">
        <f t="array" ref="E488">SUMPRODUCT('Distance Matrix_ex'!$B235:$Z235,TRANSPOSE('Entry capacity'!E$12:E$36))/(SUM('Entry capacity'!$E$12:$E$36)-IFERROR(VLOOKUP($A488,'Entry capacity'!$A$12:$G$36,5,FALSE),0))</f>
        <v>832.59195040438806</v>
      </c>
      <c r="F488" s="47">
        <f t="array" ref="F488">SUMPRODUCT('Distance Matrix_ex'!$B235:$Z235,TRANSPOSE('Entry capacity'!F$12:F$36))/(SUM('Entry capacity'!$F$12:$F$36)-IFERROR(VLOOKUP($A488,'Entry capacity'!$A$12:$G$36,6,FALSE),0))</f>
        <v>830.97834160314676</v>
      </c>
      <c r="G488" s="52">
        <f t="array" ref="G488">SUMPRODUCT('Distance Matrix_ex'!$B235:$Z235,TRANSPOSE('Entry capacity'!G$12:G$36))/(SUM('Entry capacity'!$G$12:$G$36)-IFERROR(VLOOKUP($A488,'Entry capacity'!$A$12:$G$36,7,FALSE),0))</f>
        <v>828.89914673665783</v>
      </c>
    </row>
    <row r="489" spans="1:7" s="5" customFormat="1" ht="15" customHeight="1" x14ac:dyDescent="0.45">
      <c r="A489" s="42" t="str">
        <f t="shared" si="11"/>
        <v>K07</v>
      </c>
      <c r="B489" s="4" t="str">
        <f t="shared" si="11"/>
        <v>Salida Nacional / National exit</v>
      </c>
      <c r="C489" s="47">
        <f t="array" ref="C489">SUMPRODUCT('Distance Matrix_ex'!$B236:$Z236,TRANSPOSE('Entry capacity'!C$12:C$36))/(SUM('Entry capacity'!$C$12:$C$36)-IFERROR(VLOOKUP($A489,'Entry capacity'!$A$12:$G$36,3,FALSE),0))</f>
        <v>835.90865166447259</v>
      </c>
      <c r="D489" s="47">
        <f t="array" ref="D489">SUMPRODUCT('Distance Matrix_ex'!$B236:$Z236,TRANSPOSE('Entry capacity'!D$12:D$36))/(SUM('Entry capacity'!$D$12:$D$36)-IFERROR(VLOOKUP($A489,'Entry capacity'!$A$12:$G$36,4,FALSE),0))</f>
        <v>824.77322641838157</v>
      </c>
      <c r="E489" s="47">
        <f t="array" ref="E489">SUMPRODUCT('Distance Matrix_ex'!$B236:$Z236,TRANSPOSE('Entry capacity'!E$12:E$36))/(SUM('Entry capacity'!$E$12:$E$36)-IFERROR(VLOOKUP($A489,'Entry capacity'!$A$12:$G$36,5,FALSE),0))</f>
        <v>822.59691980608557</v>
      </c>
      <c r="F489" s="47">
        <f t="array" ref="F489">SUMPRODUCT('Distance Matrix_ex'!$B236:$Z236,TRANSPOSE('Entry capacity'!F$12:F$36))/(SUM('Entry capacity'!$F$12:$F$36)-IFERROR(VLOOKUP($A489,'Entry capacity'!$A$12:$G$36,6,FALSE),0))</f>
        <v>821.02470184101969</v>
      </c>
      <c r="G489" s="52">
        <f t="array" ref="G489">SUMPRODUCT('Distance Matrix_ex'!$B236:$Z236,TRANSPOSE('Entry capacity'!G$12:G$36))/(SUM('Entry capacity'!$G$12:$G$36)-IFERROR(VLOOKUP($A489,'Entry capacity'!$A$12:$G$36,7,FALSE),0))</f>
        <v>819.02619858041658</v>
      </c>
    </row>
    <row r="490" spans="1:7" s="5" customFormat="1" ht="15" customHeight="1" x14ac:dyDescent="0.45">
      <c r="A490" s="42" t="str">
        <f t="shared" si="11"/>
        <v>K41</v>
      </c>
      <c r="B490" s="4" t="str">
        <f t="shared" si="11"/>
        <v>Salida Nacional / National exit</v>
      </c>
      <c r="C490" s="47">
        <f t="array" ref="C490">SUMPRODUCT('Distance Matrix_ex'!$B237:$Z237,TRANSPOSE('Entry capacity'!C$12:C$36))/(SUM('Entry capacity'!$C$12:$C$36)-IFERROR(VLOOKUP($A490,'Entry capacity'!$A$12:$G$36,3,FALSE),0))</f>
        <v>633.66646285057016</v>
      </c>
      <c r="D490" s="47">
        <f t="array" ref="D490">SUMPRODUCT('Distance Matrix_ex'!$B237:$Z237,TRANSPOSE('Entry capacity'!D$12:D$36))/(SUM('Entry capacity'!$D$12:$D$36)-IFERROR(VLOOKUP($A490,'Entry capacity'!$A$12:$G$36,4,FALSE),0))</f>
        <v>625.06271761516075</v>
      </c>
      <c r="E490" s="47">
        <f t="array" ref="E490">SUMPRODUCT('Distance Matrix_ex'!$B237:$Z237,TRANSPOSE('Entry capacity'!E$12:E$36))/(SUM('Entry capacity'!$E$12:$E$36)-IFERROR(VLOOKUP($A490,'Entry capacity'!$A$12:$G$36,5,FALSE),0))</f>
        <v>622.11146139731977</v>
      </c>
      <c r="F490" s="47">
        <f t="array" ref="F490">SUMPRODUCT('Distance Matrix_ex'!$B237:$Z237,TRANSPOSE('Entry capacity'!F$12:F$36))/(SUM('Entry capacity'!$F$12:$F$36)-IFERROR(VLOOKUP($A490,'Entry capacity'!$A$12:$G$36,6,FALSE),0))</f>
        <v>619.45410652450028</v>
      </c>
      <c r="G490" s="52">
        <f t="array" ref="G490">SUMPRODUCT('Distance Matrix_ex'!$B237:$Z237,TRANSPOSE('Entry capacity'!G$12:G$36))/(SUM('Entry capacity'!$G$12:$G$36)-IFERROR(VLOOKUP($A490,'Entry capacity'!$A$12:$G$36,7,FALSE),0))</f>
        <v>618.84307777134893</v>
      </c>
    </row>
    <row r="491" spans="1:7" s="5" customFormat="1" ht="15" customHeight="1" x14ac:dyDescent="0.45">
      <c r="A491" s="42" t="str">
        <f t="shared" si="11"/>
        <v>M05</v>
      </c>
      <c r="B491" s="4" t="str">
        <f t="shared" si="11"/>
        <v>Salida Nacional / National exit</v>
      </c>
      <c r="C491" s="47">
        <f t="array" ref="C491">SUMPRODUCT('Distance Matrix_ex'!$B238:$Z238,TRANSPOSE('Entry capacity'!C$12:C$36))/(SUM('Entry capacity'!$C$12:$C$36)-IFERROR(VLOOKUP($A491,'Entry capacity'!$A$12:$G$36,3,FALSE),0))</f>
        <v>687.43547708238862</v>
      </c>
      <c r="D491" s="47">
        <f t="array" ref="D491">SUMPRODUCT('Distance Matrix_ex'!$B238:$Z238,TRANSPOSE('Entry capacity'!D$12:D$36))/(SUM('Entry capacity'!$D$12:$D$36)-IFERROR(VLOOKUP($A491,'Entry capacity'!$A$12:$G$36,4,FALSE),0))</f>
        <v>670.06962901834981</v>
      </c>
      <c r="E491" s="47">
        <f t="array" ref="E491">SUMPRODUCT('Distance Matrix_ex'!$B238:$Z238,TRANSPOSE('Entry capacity'!E$12:E$36))/(SUM('Entry capacity'!$E$12:$E$36)-IFERROR(VLOOKUP($A491,'Entry capacity'!$A$12:$G$36,5,FALSE),0))</f>
        <v>660.17190824056172</v>
      </c>
      <c r="F491" s="47">
        <f t="array" ref="F491">SUMPRODUCT('Distance Matrix_ex'!$B238:$Z238,TRANSPOSE('Entry capacity'!F$12:F$36))/(SUM('Entry capacity'!$F$12:$F$36)-IFERROR(VLOOKUP($A491,'Entry capacity'!$A$12:$G$36,6,FALSE),0))</f>
        <v>650.59666131460506</v>
      </c>
      <c r="G491" s="52">
        <f t="array" ref="G491">SUMPRODUCT('Distance Matrix_ex'!$B238:$Z238,TRANSPOSE('Entry capacity'!G$12:G$36))/(SUM('Entry capacity'!$G$12:$G$36)-IFERROR(VLOOKUP($A491,'Entry capacity'!$A$12:$G$36,7,FALSE),0))</f>
        <v>650.53427916984595</v>
      </c>
    </row>
    <row r="492" spans="1:7" s="5" customFormat="1" ht="15" customHeight="1" x14ac:dyDescent="0.45">
      <c r="A492" s="42" t="str">
        <f t="shared" si="11"/>
        <v>O03</v>
      </c>
      <c r="B492" s="4" t="str">
        <f t="shared" si="11"/>
        <v>Salida Nacional / National exit</v>
      </c>
      <c r="C492" s="47">
        <f t="array" ref="C492">SUMPRODUCT('Distance Matrix_ex'!$B239:$Z239,TRANSPOSE('Entry capacity'!C$12:C$36))/(SUM('Entry capacity'!$C$12:$C$36)-IFERROR(VLOOKUP($A492,'Entry capacity'!$A$12:$G$36,3,FALSE),0))</f>
        <v>857.77319170055227</v>
      </c>
      <c r="D492" s="47">
        <f t="array" ref="D492">SUMPRODUCT('Distance Matrix_ex'!$B239:$Z239,TRANSPOSE('Entry capacity'!D$12:D$36))/(SUM('Entry capacity'!$D$12:$D$36)-IFERROR(VLOOKUP($A492,'Entry capacity'!$A$12:$G$36,4,FALSE),0))</f>
        <v>878.01332222199517</v>
      </c>
      <c r="E492" s="47">
        <f t="array" ref="E492">SUMPRODUCT('Distance Matrix_ex'!$B239:$Z239,TRANSPOSE('Entry capacity'!E$12:E$36))/(SUM('Entry capacity'!$E$12:$E$36)-IFERROR(VLOOKUP($A492,'Entry capacity'!$A$12:$G$36,5,FALSE),0))</f>
        <v>887.09635637755048</v>
      </c>
      <c r="F492" s="47">
        <f t="array" ref="F492">SUMPRODUCT('Distance Matrix_ex'!$B239:$Z239,TRANSPOSE('Entry capacity'!F$12:F$36))/(SUM('Entry capacity'!$F$12:$F$36)-IFERROR(VLOOKUP($A492,'Entry capacity'!$A$12:$G$36,6,FALSE),0))</f>
        <v>896.01494433238065</v>
      </c>
      <c r="G492" s="52">
        <f t="array" ref="G492">SUMPRODUCT('Distance Matrix_ex'!$B239:$Z239,TRANSPOSE('Entry capacity'!G$12:G$36))/(SUM('Entry capacity'!$G$12:$G$36)-IFERROR(VLOOKUP($A492,'Entry capacity'!$A$12:$G$36,7,FALSE),0))</f>
        <v>895.90964746193197</v>
      </c>
    </row>
    <row r="493" spans="1:7" s="5" customFormat="1" ht="15" customHeight="1" x14ac:dyDescent="0.45">
      <c r="A493" s="42" t="str">
        <f t="shared" si="11"/>
        <v>O22</v>
      </c>
      <c r="B493" s="4" t="str">
        <f t="shared" si="11"/>
        <v>Salida Nacional / National exit</v>
      </c>
      <c r="C493" s="47">
        <f t="array" ref="C493">SUMPRODUCT('Distance Matrix_ex'!$B240:$Z240,TRANSPOSE('Entry capacity'!C$12:C$36))/(SUM('Entry capacity'!$C$12:$C$36)-IFERROR(VLOOKUP($A493,'Entry capacity'!$A$12:$G$36,3,FALSE),0))</f>
        <v>792.84637123872415</v>
      </c>
      <c r="D493" s="47">
        <f t="array" ref="D493">SUMPRODUCT('Distance Matrix_ex'!$B240:$Z240,TRANSPOSE('Entry capacity'!D$12:D$36))/(SUM('Entry capacity'!$D$12:$D$36)-IFERROR(VLOOKUP($A493,'Entry capacity'!$A$12:$G$36,4,FALSE),0))</f>
        <v>801.12777559337076</v>
      </c>
      <c r="E493" s="47">
        <f t="array" ref="E493">SUMPRODUCT('Distance Matrix_ex'!$B240:$Z240,TRANSPOSE('Entry capacity'!E$12:E$36))/(SUM('Entry capacity'!$E$12:$E$36)-IFERROR(VLOOKUP($A493,'Entry capacity'!$A$12:$G$36,5,FALSE),0))</f>
        <v>806.44049182042113</v>
      </c>
      <c r="F493" s="47">
        <f t="array" ref="F493">SUMPRODUCT('Distance Matrix_ex'!$B240:$Z240,TRANSPOSE('Entry capacity'!F$12:F$36))/(SUM('Entry capacity'!$F$12:$F$36)-IFERROR(VLOOKUP($A493,'Entry capacity'!$A$12:$G$36,6,FALSE),0))</f>
        <v>811.86342079012184</v>
      </c>
      <c r="G493" s="52">
        <f t="array" ref="G493">SUMPRODUCT('Distance Matrix_ex'!$B240:$Z240,TRANSPOSE('Entry capacity'!G$12:G$36))/(SUM('Entry capacity'!$G$12:$G$36)-IFERROR(VLOOKUP($A493,'Entry capacity'!$A$12:$G$36,7,FALSE),0))</f>
        <v>810.99396821127186</v>
      </c>
    </row>
    <row r="494" spans="1:7" s="5" customFormat="1" ht="15" customHeight="1" x14ac:dyDescent="0.45">
      <c r="A494" s="42" t="str">
        <f t="shared" si="11"/>
        <v>41.01</v>
      </c>
      <c r="B494" s="4" t="str">
        <f t="shared" si="11"/>
        <v>Salida Nacional / National exit</v>
      </c>
      <c r="C494" s="47">
        <f t="array" ref="C494">SUMPRODUCT('Distance Matrix_ex'!$B241:$Z241,TRANSPOSE('Entry capacity'!C$12:C$36))/(SUM('Entry capacity'!$C$12:$C$36)-IFERROR(VLOOKUP($A494,'Entry capacity'!$A$12:$G$36,3,FALSE),0))</f>
        <v>698.59425829095846</v>
      </c>
      <c r="D494" s="47">
        <f t="array" ref="D494">SUMPRODUCT('Distance Matrix_ex'!$B241:$Z241,TRANSPOSE('Entry capacity'!D$12:D$36))/(SUM('Entry capacity'!$D$12:$D$36)-IFERROR(VLOOKUP($A494,'Entry capacity'!$A$12:$G$36,4,FALSE),0))</f>
        <v>718.17085010014046</v>
      </c>
      <c r="E494" s="47">
        <f t="array" ref="E494">SUMPRODUCT('Distance Matrix_ex'!$B241:$Z241,TRANSPOSE('Entry capacity'!E$12:E$36))/(SUM('Entry capacity'!$E$12:$E$36)-IFERROR(VLOOKUP($A494,'Entry capacity'!$A$12:$G$36,5,FALSE),0))</f>
        <v>725.51877261861489</v>
      </c>
      <c r="F494" s="47">
        <f t="array" ref="F494">SUMPRODUCT('Distance Matrix_ex'!$B241:$Z241,TRANSPOSE('Entry capacity'!F$12:F$36))/(SUM('Entry capacity'!$F$12:$F$36)-IFERROR(VLOOKUP($A494,'Entry capacity'!$A$12:$G$36,6,FALSE),0))</f>
        <v>732.72222476985849</v>
      </c>
      <c r="G494" s="52">
        <f t="array" ref="G494">SUMPRODUCT('Distance Matrix_ex'!$B241:$Z241,TRANSPOSE('Entry capacity'!G$12:G$36))/(SUM('Entry capacity'!$G$12:$G$36)-IFERROR(VLOOKUP($A494,'Entry capacity'!$A$12:$G$36,7,FALSE),0))</f>
        <v>732.8389123182817</v>
      </c>
    </row>
    <row r="495" spans="1:7" s="5" customFormat="1" ht="15" customHeight="1" x14ac:dyDescent="0.45">
      <c r="A495" s="42" t="str">
        <f t="shared" si="11"/>
        <v>41.10</v>
      </c>
      <c r="B495" s="4" t="str">
        <f t="shared" si="11"/>
        <v>Salida Nacional / National exit</v>
      </c>
      <c r="C495" s="47">
        <f t="array" ref="C495">SUMPRODUCT('Distance Matrix_ex'!$B242:$Z242,TRANSPOSE('Entry capacity'!C$12:C$36))/(SUM('Entry capacity'!$C$12:$C$36)-IFERROR(VLOOKUP($A495,'Entry capacity'!$A$12:$G$36,3,FALSE),0))</f>
        <v>784.18651919080969</v>
      </c>
      <c r="D495" s="47">
        <f t="array" ref="D495">SUMPRODUCT('Distance Matrix_ex'!$B242:$Z242,TRANSPOSE('Entry capacity'!D$12:D$36))/(SUM('Entry capacity'!$D$12:$D$36)-IFERROR(VLOOKUP($A495,'Entry capacity'!$A$12:$G$36,4,FALSE),0))</f>
        <v>803.57389335444122</v>
      </c>
      <c r="E495" s="47">
        <f t="array" ref="E495">SUMPRODUCT('Distance Matrix_ex'!$B242:$Z242,TRANSPOSE('Entry capacity'!E$12:E$36))/(SUM('Entry capacity'!$E$12:$E$36)-IFERROR(VLOOKUP($A495,'Entry capacity'!$A$12:$G$36,5,FALSE),0))</f>
        <v>810.82607894530167</v>
      </c>
      <c r="F495" s="47">
        <f t="array" ref="F495">SUMPRODUCT('Distance Matrix_ex'!$B242:$Z242,TRANSPOSE('Entry capacity'!F$12:F$36))/(SUM('Entry capacity'!$F$12:$F$36)-IFERROR(VLOOKUP($A495,'Entry capacity'!$A$12:$G$36,6,FALSE),0))</f>
        <v>817.96516718679948</v>
      </c>
      <c r="G495" s="52">
        <f t="array" ref="G495">SUMPRODUCT('Distance Matrix_ex'!$B242:$Z242,TRANSPOSE('Entry capacity'!G$12:G$36))/(SUM('Entry capacity'!$G$12:$G$36)-IFERROR(VLOOKUP($A495,'Entry capacity'!$A$12:$G$36,7,FALSE),0))</f>
        <v>817.95673696178824</v>
      </c>
    </row>
    <row r="496" spans="1:7" s="5" customFormat="1" ht="15" customHeight="1" x14ac:dyDescent="0.45">
      <c r="A496" s="42" t="str">
        <f t="shared" si="11"/>
        <v>D01A</v>
      </c>
      <c r="B496" s="4" t="str">
        <f t="shared" si="11"/>
        <v>Salida Nacional / National exit</v>
      </c>
      <c r="C496" s="47">
        <f t="array" ref="C496">SUMPRODUCT('Distance Matrix_ex'!$B243:$Z243,TRANSPOSE('Entry capacity'!C$12:C$36))/(SUM('Entry capacity'!$C$12:$C$36)-IFERROR(VLOOKUP($A496,'Entry capacity'!$A$12:$G$36,3,FALSE),0))</f>
        <v>639.61394005611771</v>
      </c>
      <c r="D496" s="47">
        <f t="array" ref="D496">SUMPRODUCT('Distance Matrix_ex'!$B243:$Z243,TRANSPOSE('Entry capacity'!D$12:D$36))/(SUM('Entry capacity'!$D$12:$D$36)-IFERROR(VLOOKUP($A496,'Entry capacity'!$A$12:$G$36,4,FALSE),0))</f>
        <v>654.99309728237188</v>
      </c>
      <c r="E496" s="47">
        <f t="array" ref="E496">SUMPRODUCT('Distance Matrix_ex'!$B243:$Z243,TRANSPOSE('Entry capacity'!E$12:E$36))/(SUM('Entry capacity'!$E$12:$E$36)-IFERROR(VLOOKUP($A496,'Entry capacity'!$A$12:$G$36,5,FALSE),0))</f>
        <v>661.02822497515251</v>
      </c>
      <c r="F496" s="47">
        <f t="array" ref="F496">SUMPRODUCT('Distance Matrix_ex'!$B243:$Z243,TRANSPOSE('Entry capacity'!F$12:F$36))/(SUM('Entry capacity'!$F$12:$F$36)-IFERROR(VLOOKUP($A496,'Entry capacity'!$A$12:$G$36,6,FALSE),0))</f>
        <v>667.00703665440506</v>
      </c>
      <c r="G496" s="52">
        <f t="array" ref="G496">SUMPRODUCT('Distance Matrix_ex'!$B243:$Z243,TRANSPOSE('Entry capacity'!G$12:G$36))/(SUM('Entry capacity'!$G$12:$G$36)-IFERROR(VLOOKUP($A496,'Entry capacity'!$A$12:$G$36,7,FALSE),0))</f>
        <v>666.92530127518091</v>
      </c>
    </row>
    <row r="497" spans="1:9" s="5" customFormat="1" ht="15" customHeight="1" x14ac:dyDescent="0.45">
      <c r="A497" s="42" t="str">
        <f t="shared" ref="A497:B497" si="12">A244</f>
        <v>PR Barcelona</v>
      </c>
      <c r="B497" s="4" t="str">
        <f t="shared" si="12"/>
        <v>Planta GNL / LNG Plant</v>
      </c>
      <c r="C497" s="47">
        <f t="array" ref="C497">SUMPRODUCT('Distance Matrix_ex'!$B244:$Z244,TRANSPOSE('Entry capacity'!C$12:C$36))/(SUM('Entry capacity'!$C$12:$C$36)-IFERROR(VLOOKUP($A497,'Entry capacity'!$A$12:$G$36,3,FALSE),0))</f>
        <v>865.10432563626455</v>
      </c>
      <c r="D497" s="47">
        <f t="array" ref="D497">SUMPRODUCT('Distance Matrix_ex'!$B244:$Z244,TRANSPOSE('Entry capacity'!D$12:D$36))/(SUM('Entry capacity'!$D$12:$D$36)-IFERROR(VLOOKUP($A497,'Entry capacity'!$A$12:$G$36,4,FALSE),0))</f>
        <v>863.24646838214915</v>
      </c>
      <c r="E497" s="47">
        <f t="array" ref="E497">SUMPRODUCT('Distance Matrix_ex'!$B244:$Z244,TRANSPOSE('Entry capacity'!E$12:E$36))/(SUM('Entry capacity'!$E$12:$E$36)-IFERROR(VLOOKUP($A497,'Entry capacity'!$A$12:$G$36,5,FALSE),0))</f>
        <v>860.14265783618191</v>
      </c>
      <c r="F497" s="47">
        <f t="array" ref="F497">SUMPRODUCT('Distance Matrix_ex'!$B244:$Z244,TRANSPOSE('Entry capacity'!F$12:F$36))/(SUM('Entry capacity'!$F$12:$F$36)-IFERROR(VLOOKUP($A497,'Entry capacity'!$A$12:$G$36,6,FALSE),0))</f>
        <v>856.9530249678204</v>
      </c>
      <c r="G497" s="52">
        <f t="array" ref="G497">SUMPRODUCT('Distance Matrix_ex'!$B244:$Z244,TRANSPOSE('Entry capacity'!G$12:G$36))/(SUM('Entry capacity'!$G$12:$G$36)-IFERROR(VLOOKUP($A497,'Entry capacity'!$A$12:$G$36,7,FALSE),0))</f>
        <v>857.63020566256591</v>
      </c>
    </row>
    <row r="498" spans="1:9" s="5" customFormat="1" ht="15" customHeight="1" x14ac:dyDescent="0.45">
      <c r="A498" s="42" t="str">
        <f t="shared" ref="A498:B498" si="13">A245</f>
        <v>PR Cartagena</v>
      </c>
      <c r="B498" s="4" t="str">
        <f t="shared" si="13"/>
        <v>Planta GNL / LNG Plant</v>
      </c>
      <c r="C498" s="47">
        <f t="array" ref="C498">SUMPRODUCT('Distance Matrix_ex'!$B245:$Z245,TRANSPOSE('Entry capacity'!C$12:C$36))/(SUM('Entry capacity'!$C$12:$C$36)-IFERROR(VLOOKUP($A498,'Entry capacity'!$A$12:$G$36,3,FALSE),0))</f>
        <v>780.20022746075426</v>
      </c>
      <c r="D498" s="47">
        <f t="array" ref="D498">SUMPRODUCT('Distance Matrix_ex'!$B245:$Z245,TRANSPOSE('Entry capacity'!D$12:D$36))/(SUM('Entry capacity'!$D$12:$D$36)-IFERROR(VLOOKUP($A498,'Entry capacity'!$A$12:$G$36,4,FALSE),0))</f>
        <v>755.70978407668667</v>
      </c>
      <c r="E498" s="47">
        <f t="array" ref="E498">SUMPRODUCT('Distance Matrix_ex'!$B245:$Z245,TRANSPOSE('Entry capacity'!E$12:E$36))/(SUM('Entry capacity'!$E$12:$E$36)-IFERROR(VLOOKUP($A498,'Entry capacity'!$A$12:$G$36,5,FALSE),0))</f>
        <v>742.45549291771317</v>
      </c>
      <c r="F498" s="47">
        <f t="array" ref="F498">SUMPRODUCT('Distance Matrix_ex'!$B245:$Z245,TRANSPOSE('Entry capacity'!F$12:F$36))/(SUM('Entry capacity'!$F$12:$F$36)-IFERROR(VLOOKUP($A498,'Entry capacity'!$A$12:$G$36,6,FALSE),0))</f>
        <v>729.76112369433906</v>
      </c>
      <c r="G498" s="52">
        <f t="array" ref="G498">SUMPRODUCT('Distance Matrix_ex'!$B245:$Z245,TRANSPOSE('Entry capacity'!G$12:G$36))/(SUM('Entry capacity'!$G$12:$G$36)-IFERROR(VLOOKUP($A498,'Entry capacity'!$A$12:$G$36,7,FALSE),0))</f>
        <v>729.23596238487517</v>
      </c>
    </row>
    <row r="499" spans="1:9" s="5" customFormat="1" ht="15" customHeight="1" x14ac:dyDescent="0.45">
      <c r="A499" s="42" t="str">
        <f t="shared" ref="A499:B499" si="14">A246</f>
        <v>PR Huelva</v>
      </c>
      <c r="B499" s="4" t="str">
        <f t="shared" si="14"/>
        <v>Planta GNL / LNG Plant</v>
      </c>
      <c r="C499" s="47">
        <f t="array" ref="C499">SUMPRODUCT('Distance Matrix_ex'!$B246:$Z246,TRANSPOSE('Entry capacity'!C$12:C$36))/(SUM('Entry capacity'!$C$12:$C$36)-IFERROR(VLOOKUP($A499,'Entry capacity'!$A$12:$G$36,3,FALSE),0))</f>
        <v>956.23327568924105</v>
      </c>
      <c r="D499" s="47">
        <f t="array" ref="D499">SUMPRODUCT('Distance Matrix_ex'!$B246:$Z246,TRANSPOSE('Entry capacity'!D$12:D$36))/(SUM('Entry capacity'!$D$12:$D$36)-IFERROR(VLOOKUP($A499,'Entry capacity'!$A$12:$G$36,4,FALSE),0))</f>
        <v>945.61389203139845</v>
      </c>
      <c r="E499" s="47">
        <f t="array" ref="E499">SUMPRODUCT('Distance Matrix_ex'!$B246:$Z246,TRANSPOSE('Entry capacity'!E$12:E$36))/(SUM('Entry capacity'!$E$12:$E$36)-IFERROR(VLOOKUP($A499,'Entry capacity'!$A$12:$G$36,5,FALSE),0))</f>
        <v>942.99096576479087</v>
      </c>
      <c r="F499" s="47">
        <f t="array" ref="F499">SUMPRODUCT('Distance Matrix_ex'!$B246:$Z246,TRANSPOSE('Entry capacity'!F$12:F$36))/(SUM('Entry capacity'!$F$12:$F$36)-IFERROR(VLOOKUP($A499,'Entry capacity'!$A$12:$G$36,6,FALSE),0))</f>
        <v>941.03875170273534</v>
      </c>
      <c r="G499" s="52">
        <f t="array" ref="G499">SUMPRODUCT('Distance Matrix_ex'!$B246:$Z246,TRANSPOSE('Entry capacity'!G$12:G$36))/(SUM('Entry capacity'!$G$12:$G$36)-IFERROR(VLOOKUP($A499,'Entry capacity'!$A$12:$G$36,7,FALSE),0))</f>
        <v>939.13670535726305</v>
      </c>
    </row>
    <row r="500" spans="1:9" s="5" customFormat="1" ht="15" customHeight="1" x14ac:dyDescent="0.45">
      <c r="A500" s="42" t="str">
        <f t="shared" ref="A500:B500" si="15">A247</f>
        <v>PR Bilbao</v>
      </c>
      <c r="B500" s="4" t="str">
        <f t="shared" si="15"/>
        <v>Planta GNL / LNG Plant</v>
      </c>
      <c r="C500" s="47">
        <f t="array" ref="C500">SUMPRODUCT('Distance Matrix_ex'!$B247:$Z247,TRANSPOSE('Entry capacity'!C$12:C$36))/(SUM('Entry capacity'!$C$12:$C$36)-IFERROR(VLOOKUP($A500,'Entry capacity'!$A$12:$G$36,3,FALSE),0))</f>
        <v>815.4912358143896</v>
      </c>
      <c r="D500" s="47">
        <f t="array" ref="D500">SUMPRODUCT('Distance Matrix_ex'!$B247:$Z247,TRANSPOSE('Entry capacity'!D$12:D$36))/(SUM('Entry capacity'!$D$12:$D$36)-IFERROR(VLOOKUP($A500,'Entry capacity'!$A$12:$G$36,4,FALSE),0))</f>
        <v>812.67896895749436</v>
      </c>
      <c r="E500" s="47">
        <f t="array" ref="E500">SUMPRODUCT('Distance Matrix_ex'!$B247:$Z247,TRANSPOSE('Entry capacity'!E$12:E$36))/(SUM('Entry capacity'!$E$12:$E$36)-IFERROR(VLOOKUP($A500,'Entry capacity'!$A$12:$G$36,5,FALSE),0))</f>
        <v>809.2450150086363</v>
      </c>
      <c r="F500" s="47">
        <f t="array" ref="F500">SUMPRODUCT('Distance Matrix_ex'!$B247:$Z247,TRANSPOSE('Entry capacity'!F$12:F$36))/(SUM('Entry capacity'!$F$12:$F$36)-IFERROR(VLOOKUP($A500,'Entry capacity'!$A$12:$G$36,6,FALSE),0))</f>
        <v>806.3069777445935</v>
      </c>
      <c r="G500" s="52">
        <f t="array" ref="G500">SUMPRODUCT('Distance Matrix_ex'!$B247:$Z247,TRANSPOSE('Entry capacity'!G$12:G$36))/(SUM('Entry capacity'!$G$12:$G$36)-IFERROR(VLOOKUP($A500,'Entry capacity'!$A$12:$G$36,7,FALSE),0))</f>
        <v>805.78736634548068</v>
      </c>
    </row>
    <row r="501" spans="1:9" s="5" customFormat="1" ht="15" customHeight="1" x14ac:dyDescent="0.45">
      <c r="A501" s="42" t="str">
        <f t="shared" ref="A501:B501" si="16">A248</f>
        <v>PR Sagunto</v>
      </c>
      <c r="B501" s="4" t="str">
        <f t="shared" si="16"/>
        <v>Planta GNL / LNG Plant</v>
      </c>
      <c r="C501" s="47">
        <f t="array" ref="C501">SUMPRODUCT('Distance Matrix_ex'!$B248:$Z248,TRANSPOSE('Entry capacity'!C$12:C$36))/(SUM('Entry capacity'!$C$12:$C$36)-IFERROR(VLOOKUP($A501,'Entry capacity'!$A$12:$G$36,3,FALSE),0))</f>
        <v>674.33810937985356</v>
      </c>
      <c r="D501" s="47">
        <f t="array" ref="D501">SUMPRODUCT('Distance Matrix_ex'!$B248:$Z248,TRANSPOSE('Entry capacity'!D$12:D$36))/(SUM('Entry capacity'!$D$12:$D$36)-IFERROR(VLOOKUP($A501,'Entry capacity'!$A$12:$G$36,4,FALSE),0))</f>
        <v>660.55997662864502</v>
      </c>
      <c r="E501" s="47">
        <f t="array" ref="E501">SUMPRODUCT('Distance Matrix_ex'!$B248:$Z248,TRANSPOSE('Entry capacity'!E$12:E$36))/(SUM('Entry capacity'!$E$12:$E$36)-IFERROR(VLOOKUP($A501,'Entry capacity'!$A$12:$G$36,5,FALSE),0))</f>
        <v>652.48887020456402</v>
      </c>
      <c r="F501" s="47">
        <f t="array" ref="F501">SUMPRODUCT('Distance Matrix_ex'!$B248:$Z248,TRANSPOSE('Entry capacity'!F$12:F$36))/(SUM('Entry capacity'!$F$12:$F$36)-IFERROR(VLOOKUP($A501,'Entry capacity'!$A$12:$G$36,6,FALSE),0))</f>
        <v>644.35841715795573</v>
      </c>
      <c r="G501" s="52">
        <f t="array" ref="G501">SUMPRODUCT('Distance Matrix_ex'!$B248:$Z248,TRANSPOSE('Entry capacity'!G$12:G$36))/(SUM('Entry capacity'!$G$12:$G$36)-IFERROR(VLOOKUP($A501,'Entry capacity'!$A$12:$G$36,7,FALSE),0))</f>
        <v>645.35276543384623</v>
      </c>
    </row>
    <row r="502" spans="1:9" s="5" customFormat="1" ht="15" customHeight="1" x14ac:dyDescent="0.45">
      <c r="A502" s="42" t="str">
        <f t="shared" ref="A502:B503" si="17">A249</f>
        <v>PR Mugardos</v>
      </c>
      <c r="B502" s="4" t="str">
        <f t="shared" si="17"/>
        <v>Planta GNL / LNG Plant</v>
      </c>
      <c r="C502" s="47">
        <f t="array" ref="C502">SUMPRODUCT('Distance Matrix_ex'!$B249:$Z249,TRANSPOSE('Entry capacity'!C$12:C$36))/(SUM('Entry capacity'!$C$12:$C$36)-IFERROR(VLOOKUP($A502,'Entry capacity'!$A$12:$G$36,3,FALSE),0))</f>
        <v>1192.6522359215978</v>
      </c>
      <c r="D502" s="47">
        <f t="array" ref="D502">SUMPRODUCT('Distance Matrix_ex'!$B249:$Z249,TRANSPOSE('Entry capacity'!D$12:D$36))/(SUM('Entry capacity'!$D$12:$D$36)-IFERROR(VLOOKUP($A502,'Entry capacity'!$A$12:$G$36,4,FALSE),0))</f>
        <v>1206.8289927442258</v>
      </c>
      <c r="E502" s="47">
        <f t="array" ref="E502">SUMPRODUCT('Distance Matrix_ex'!$B249:$Z249,TRANSPOSE('Entry capacity'!E$12:E$36))/(SUM('Entry capacity'!$E$12:$E$36)-IFERROR(VLOOKUP($A502,'Entry capacity'!$A$12:$G$36,5,FALSE),0))</f>
        <v>1212.7175672675548</v>
      </c>
      <c r="F502" s="47">
        <f t="array" ref="F502">SUMPRODUCT('Distance Matrix_ex'!$B249:$Z249,TRANSPOSE('Entry capacity'!F$12:F$36))/(SUM('Entry capacity'!$F$12:$F$36)-IFERROR(VLOOKUP($A502,'Entry capacity'!$A$12:$G$36,6,FALSE),0))</f>
        <v>1218.5301067508983</v>
      </c>
      <c r="G502" s="52">
        <f t="array" ref="G502">SUMPRODUCT('Distance Matrix_ex'!$B249:$Z249,TRANSPOSE('Entry capacity'!G$12:G$36))/(SUM('Entry capacity'!$G$12:$G$36)-IFERROR(VLOOKUP($A502,'Entry capacity'!$A$12:$G$36,7,FALSE),0))</f>
        <v>1218.2386578248581</v>
      </c>
    </row>
    <row r="503" spans="1:9" s="5" customFormat="1" ht="15" customHeight="1" x14ac:dyDescent="0.45">
      <c r="A503" s="42" t="str">
        <f t="shared" si="17"/>
        <v>CI Tarifa</v>
      </c>
      <c r="B503" s="4" t="str">
        <f t="shared" si="17"/>
        <v>CI Tarifa</v>
      </c>
      <c r="C503" s="47">
        <f t="array" ref="C503">SUMPRODUCT('Distance Matrix_ex'!$B250:$Z250,TRANSPOSE('Entry capacity'!C$12:C$36))/(SUM('Entry capacity'!$C$12:$C$36)-IFERROR(VLOOKUP($A503,'Entry capacity'!$A$12:$G$36,3,FALSE),0))</f>
        <v>1007.1975418203609</v>
      </c>
      <c r="D503" s="47">
        <f t="array" ref="D503">SUMPRODUCT('Distance Matrix_ex'!$B250:$Z250,TRANSPOSE('Entry capacity'!D$12:D$36))/(SUM('Entry capacity'!$D$12:$D$36)-IFERROR(VLOOKUP($A503,'Entry capacity'!$A$12:$G$36,4,FALSE),0))</f>
        <v>1005.3114316356875</v>
      </c>
      <c r="E503" s="47">
        <f t="array" ref="E503">SUMPRODUCT('Distance Matrix_ex'!$B250:$Z250,TRANSPOSE('Entry capacity'!E$12:E$36))/(SUM('Entry capacity'!$E$12:$E$36)-IFERROR(VLOOKUP($A503,'Entry capacity'!$A$12:$G$36,5,FALSE),0))</f>
        <v>1004.9506109913053</v>
      </c>
      <c r="F503" s="47">
        <f t="array" ref="F503">SUMPRODUCT('Distance Matrix_ex'!$B250:$Z250,TRANSPOSE('Entry capacity'!F$12:F$36))/(SUM('Entry capacity'!$F$12:$F$36)-IFERROR(VLOOKUP($A503,'Entry capacity'!$A$12:$G$36,6,FALSE),0))</f>
        <v>1004.5781488615116</v>
      </c>
      <c r="G503" s="52">
        <f t="array" ref="G503">SUMPRODUCT('Distance Matrix_ex'!$B250:$Z250,TRANSPOSE('Entry capacity'!G$12:G$36))/(SUM('Entry capacity'!$G$12:$G$36)-IFERROR(VLOOKUP($A503,'Entry capacity'!$A$12:$G$36,7,FALSE),0))</f>
        <v>1005.1046364879215</v>
      </c>
    </row>
    <row r="504" spans="1:9" s="5" customFormat="1" ht="15" customHeight="1" x14ac:dyDescent="0.45">
      <c r="A504" s="42" t="str">
        <f t="shared" ref="A504:B504" si="18">A251</f>
        <v>Irún</v>
      </c>
      <c r="B504" s="4" t="str">
        <f t="shared" si="18"/>
        <v>VIP Pirineos</v>
      </c>
      <c r="C504" s="47">
        <f t="array" ref="C504">SUMPRODUCT('Distance Matrix_ex'!$B251:$Z251,TRANSPOSE('Entry capacity'!C$12:C$36))/(SUM('Entry capacity'!$C$12:$C$36)-IFERROR(VLOOKUP($A504,'Entry capacity'!$A$12:$G$36,3,FALSE),0))</f>
        <v>817.47829518589879</v>
      </c>
      <c r="D504" s="47">
        <f t="array" ref="D504">SUMPRODUCT('Distance Matrix_ex'!$B251:$Z251,TRANSPOSE('Entry capacity'!D$12:D$36))/(SUM('Entry capacity'!$D$12:$D$36)-IFERROR(VLOOKUP($A504,'Entry capacity'!$A$12:$G$36,4,FALSE),0))</f>
        <v>838.50196438304306</v>
      </c>
      <c r="E504" s="47">
        <f t="array" ref="E504">SUMPRODUCT('Distance Matrix_ex'!$B251:$Z251,TRANSPOSE('Entry capacity'!E$12:E$36))/(SUM('Entry capacity'!$E$12:$E$36)-IFERROR(VLOOKUP($A504,'Entry capacity'!$A$12:$G$36,5,FALSE),0))</f>
        <v>846.49568816571923</v>
      </c>
      <c r="F504" s="47">
        <f t="array" ref="F504">SUMPRODUCT('Distance Matrix_ex'!$B251:$Z251,TRANSPOSE('Entry capacity'!F$12:F$36))/(SUM('Entry capacity'!$F$12:$F$36)-IFERROR(VLOOKUP($A504,'Entry capacity'!$A$12:$G$36,6,FALSE),0))</f>
        <v>854.23054282691498</v>
      </c>
      <c r="G504" s="52">
        <f t="array" ref="G504">SUMPRODUCT('Distance Matrix_ex'!$B251:$Z251,TRANSPOSE('Entry capacity'!G$12:G$36))/(SUM('Entry capacity'!$G$12:$G$36)-IFERROR(VLOOKUP($A504,'Entry capacity'!$A$12:$G$36,7,FALSE),0))</f>
        <v>854.81928067829278</v>
      </c>
    </row>
    <row r="505" spans="1:9" s="5" customFormat="1" ht="15" customHeight="1" x14ac:dyDescent="0.45">
      <c r="A505" s="42" t="str">
        <f t="shared" ref="A505:B505" si="19">A252</f>
        <v>Larrau</v>
      </c>
      <c r="B505" s="4" t="str">
        <f t="shared" si="19"/>
        <v>VIP Pirineos</v>
      </c>
      <c r="C505" s="47">
        <f t="array" ref="C505">SUMPRODUCT('Distance Matrix_ex'!$B252:$Z252,TRANSPOSE('Entry capacity'!C$12:C$36))/(SUM('Entry capacity'!$C$12:$C$36)-IFERROR(VLOOKUP($A505,'Entry capacity'!$A$12:$G$36,3,FALSE),0))</f>
        <v>808.0205193664342</v>
      </c>
      <c r="D505" s="47">
        <f t="array" ref="D505">SUMPRODUCT('Distance Matrix_ex'!$B252:$Z252,TRANSPOSE('Entry capacity'!D$12:D$36))/(SUM('Entry capacity'!$D$12:$D$36)-IFERROR(VLOOKUP($A505,'Entry capacity'!$A$12:$G$36,4,FALSE),0))</f>
        <v>817.91213394630574</v>
      </c>
      <c r="E505" s="47">
        <f t="array" ref="E505">SUMPRODUCT('Distance Matrix_ex'!$B252:$Z252,TRANSPOSE('Entry capacity'!E$12:E$36))/(SUM('Entry capacity'!$E$12:$E$36)-IFERROR(VLOOKUP($A505,'Entry capacity'!$A$12:$G$36,5,FALSE),0))</f>
        <v>820.94789561055541</v>
      </c>
      <c r="F505" s="47">
        <f t="array" ref="F505">SUMPRODUCT('Distance Matrix_ex'!$B252:$Z252,TRANSPOSE('Entry capacity'!F$12:F$36))/(SUM('Entry capacity'!$F$12:$F$36)-IFERROR(VLOOKUP($A505,'Entry capacity'!$A$12:$G$36,6,FALSE),0))</f>
        <v>823.64098979142295</v>
      </c>
      <c r="G505" s="52">
        <f t="array" ref="G505">SUMPRODUCT('Distance Matrix_ex'!$B252:$Z252,TRANSPOSE('Entry capacity'!G$12:G$36))/(SUM('Entry capacity'!$G$12:$G$36)-IFERROR(VLOOKUP($A505,'Entry capacity'!$A$12:$G$36,7,FALSE),0))</f>
        <v>825.26262908508534</v>
      </c>
    </row>
    <row r="506" spans="1:9" s="5" customFormat="1" ht="15" customHeight="1" x14ac:dyDescent="0.45">
      <c r="A506" s="42" t="str">
        <f t="shared" ref="A506:B506" si="20">A253</f>
        <v>Badajoz</v>
      </c>
      <c r="B506" s="4" t="str">
        <f t="shared" si="20"/>
        <v>VIP Ibérico</v>
      </c>
      <c r="C506" s="47">
        <f t="array" ref="C506">SUMPRODUCT('Distance Matrix_ex'!$B253:$Z253,TRANSPOSE('Entry capacity'!C$12:C$36))/(SUM('Entry capacity'!$C$12:$C$36)-IFERROR(VLOOKUP($A506,'Entry capacity'!$A$12:$G$36,3,FALSE),0))</f>
        <v>846.12223742844481</v>
      </c>
      <c r="D506" s="47">
        <f t="array" ref="D506">SUMPRODUCT('Distance Matrix_ex'!$B253:$Z253,TRANSPOSE('Entry capacity'!D$12:D$36))/(SUM('Entry capacity'!$D$12:$D$36)-IFERROR(VLOOKUP($A506,'Entry capacity'!$A$12:$G$36,4,FALSE),0))</f>
        <v>850.66327302818434</v>
      </c>
      <c r="E506" s="47">
        <f t="array" ref="E506">SUMPRODUCT('Distance Matrix_ex'!$B253:$Z253,TRANSPOSE('Entry capacity'!E$12:E$36))/(SUM('Entry capacity'!$E$12:$E$36)-IFERROR(VLOOKUP($A506,'Entry capacity'!$A$12:$G$36,5,FALSE),0))</f>
        <v>854.36953285472453</v>
      </c>
      <c r="F506" s="47">
        <f t="array" ref="F506">SUMPRODUCT('Distance Matrix_ex'!$B253:$Z253,TRANSPOSE('Entry capacity'!F$12:F$36))/(SUM('Entry capacity'!$F$12:$F$36)-IFERROR(VLOOKUP($A506,'Entry capacity'!$A$12:$G$36,6,FALSE),0))</f>
        <v>858.23461235248078</v>
      </c>
      <c r="G506" s="52">
        <f t="array" ref="G506">SUMPRODUCT('Distance Matrix_ex'!$B253:$Z253,TRANSPOSE('Entry capacity'!G$12:G$36))/(SUM('Entry capacity'!$G$12:$G$36)-IFERROR(VLOOKUP($A506,'Entry capacity'!$A$12:$G$36,7,FALSE),0))</f>
        <v>857.37807473898602</v>
      </c>
    </row>
    <row r="507" spans="1:9" s="5" customFormat="1" ht="15" customHeight="1" x14ac:dyDescent="0.45">
      <c r="A507" s="42" t="str">
        <f t="shared" ref="A507:B507" si="21">A254</f>
        <v>Tuy</v>
      </c>
      <c r="B507" s="4" t="str">
        <f t="shared" si="21"/>
        <v>VIP Ibérico</v>
      </c>
      <c r="C507" s="47">
        <f t="array" ref="C507">SUMPRODUCT('Distance Matrix_ex'!$B254:$Z254,TRANSPOSE('Entry capacity'!C$12:C$36))/(SUM('Entry capacity'!$C$12:$C$36)-IFERROR(VLOOKUP($A507,'Entry capacity'!$A$12:$G$36,3,FALSE),0))</f>
        <v>1282.471747672992</v>
      </c>
      <c r="D507" s="47">
        <f t="array" ref="D507">SUMPRODUCT('Distance Matrix_ex'!$B254:$Z254,TRANSPOSE('Entry capacity'!D$12:D$36))/(SUM('Entry capacity'!$D$12:$D$36)-IFERROR(VLOOKUP($A507,'Entry capacity'!$A$12:$G$36,4,FALSE),0))</f>
        <v>1311.0700738889786</v>
      </c>
      <c r="E507" s="47">
        <f t="array" ref="E507">SUMPRODUCT('Distance Matrix_ex'!$B254:$Z254,TRANSPOSE('Entry capacity'!E$12:E$36))/(SUM('Entry capacity'!$E$12:$E$36)-IFERROR(VLOOKUP($A507,'Entry capacity'!$A$12:$G$36,5,FALSE),0))</f>
        <v>1323.8431243100763</v>
      </c>
      <c r="F507" s="47">
        <f t="array" ref="F507">SUMPRODUCT('Distance Matrix_ex'!$B254:$Z254,TRANSPOSE('Entry capacity'!F$12:F$36))/(SUM('Entry capacity'!$F$12:$F$36)-IFERROR(VLOOKUP($A507,'Entry capacity'!$A$12:$G$36,6,FALSE),0))</f>
        <v>1336.1955396187286</v>
      </c>
      <c r="G507" s="52">
        <f t="array" ref="G507">SUMPRODUCT('Distance Matrix_ex'!$B254:$Z254,TRANSPOSE('Entry capacity'!G$12:G$36))/(SUM('Entry capacity'!$G$12:$G$36)-IFERROR(VLOOKUP($A507,'Entry capacity'!$A$12:$G$36,7,FALSE),0))</f>
        <v>1336.6146312479416</v>
      </c>
    </row>
    <row r="508" spans="1:9" s="5" customFormat="1" ht="15" customHeight="1" x14ac:dyDescent="0.45">
      <c r="A508" s="42" t="str">
        <f t="shared" ref="A508:B508" si="22">A255</f>
        <v>AASS Serrablo</v>
      </c>
      <c r="B508" s="4" t="str">
        <f t="shared" si="22"/>
        <v>AA.SS / Storage facilities</v>
      </c>
      <c r="C508" s="47">
        <f t="array" ref="C508">SUMPRODUCT('Distance Matrix_ex'!$B255:$Z255,TRANSPOSE('Entry capacity'!C$12:C$36))/(SUM('Entry capacity'!$C$12:$C$36)-IFERROR(VLOOKUP($A508,'Entry capacity'!$A$12:$G$36,3,FALSE),0))</f>
        <v>793.15217257116421</v>
      </c>
      <c r="D508" s="47">
        <f t="array" ref="D508">SUMPRODUCT('Distance Matrix_ex'!$B255:$Z255,TRANSPOSE('Entry capacity'!D$12:D$36))/(SUM('Entry capacity'!$D$12:$D$36)-IFERROR(VLOOKUP($A508,'Entry capacity'!$A$12:$G$36,4,FALSE),0))</f>
        <v>793.08795317331135</v>
      </c>
      <c r="E508" s="47">
        <f t="array" ref="E508">SUMPRODUCT('Distance Matrix_ex'!$B255:$Z255,TRANSPOSE('Entry capacity'!E$12:E$36))/(SUM('Entry capacity'!$E$12:$E$36)-IFERROR(VLOOKUP($A508,'Entry capacity'!$A$12:$G$36,5,FALSE),0))</f>
        <v>790.99084397269598</v>
      </c>
      <c r="F508" s="47">
        <f t="array" ref="F508">SUMPRODUCT('Distance Matrix_ex'!$B255:$Z255,TRANSPOSE('Entry capacity'!F$12:F$36))/(SUM('Entry capacity'!$F$12:$F$36)-IFERROR(VLOOKUP($A508,'Entry capacity'!$A$12:$G$36,6,FALSE),0))</f>
        <v>788.67080499750568</v>
      </c>
      <c r="G508" s="52">
        <f t="array" ref="G508">SUMPRODUCT('Distance Matrix_ex'!$B255:$Z255,TRANSPOSE('Entry capacity'!G$12:G$36))/(SUM('Entry capacity'!$G$12:$G$36)-IFERROR(VLOOKUP($A508,'Entry capacity'!$A$12:$G$36,7,FALSE),0))</f>
        <v>790.05287067746781</v>
      </c>
      <c r="I508" s="5">
        <f>VLOOKUP($A508,'Entry capacity'!$A$12:$G$36,4,FALSE)</f>
        <v>20496.331804246103</v>
      </c>
    </row>
    <row r="509" spans="1:9" s="5" customFormat="1" ht="15" customHeight="1" x14ac:dyDescent="0.45">
      <c r="A509" s="42" t="str">
        <f t="shared" ref="A509:B509" si="23">A256</f>
        <v>AASS Gaviota</v>
      </c>
      <c r="B509" s="4" t="str">
        <f t="shared" si="23"/>
        <v>AA.SS / Storage facilities</v>
      </c>
      <c r="C509" s="47">
        <f t="array" ref="C509">SUMPRODUCT('Distance Matrix_ex'!$B256:$Z256,TRANSPOSE('Entry capacity'!C$12:C$36))/(SUM('Entry capacity'!$C$12:$C$36)-IFERROR(VLOOKUP($A509,'Entry capacity'!$A$12:$G$36,3,FALSE),0))</f>
        <v>733.5102037703391</v>
      </c>
      <c r="D509" s="47">
        <f t="array" ref="D509">SUMPRODUCT('Distance Matrix_ex'!$B256:$Z256,TRANSPOSE('Entry capacity'!D$12:D$36))/(SUM('Entry capacity'!$D$12:$D$36)-IFERROR(VLOOKUP($A509,'Entry capacity'!$A$12:$G$36,4,FALSE),0))</f>
        <v>751.73714557326014</v>
      </c>
      <c r="E509" s="47">
        <f t="array" ref="E509">SUMPRODUCT('Distance Matrix_ex'!$B256:$Z256,TRANSPOSE('Entry capacity'!E$12:E$36))/(SUM('Entry capacity'!$E$12:$E$36)-IFERROR(VLOOKUP($A509,'Entry capacity'!$A$12:$G$36,5,FALSE),0))</f>
        <v>760.12435240349316</v>
      </c>
      <c r="F509" s="47">
        <f t="array" ref="F509">SUMPRODUCT('Distance Matrix_ex'!$B256:$Z256,TRANSPOSE('Entry capacity'!F$12:F$36))/(SUM('Entry capacity'!$F$12:$F$36)-IFERROR(VLOOKUP($A509,'Entry capacity'!$A$12:$G$36,6,FALSE),0))</f>
        <v>768.22812201429838</v>
      </c>
      <c r="G509" s="52">
        <f t="array" ref="G509">SUMPRODUCT('Distance Matrix_ex'!$B256:$Z256,TRANSPOSE('Entry capacity'!G$12:G$36))/(SUM('Entry capacity'!$G$12:$G$36)-IFERROR(VLOOKUP($A509,'Entry capacity'!$A$12:$G$36,7,FALSE),0))</f>
        <v>768.62102908254417</v>
      </c>
    </row>
    <row r="510" spans="1:9" s="5" customFormat="1" ht="15" customHeight="1" x14ac:dyDescent="0.45">
      <c r="A510" s="42" t="str">
        <f t="shared" ref="A510:B510" si="24">A257</f>
        <v>AASS Yela</v>
      </c>
      <c r="B510" s="4" t="str">
        <f t="shared" si="24"/>
        <v>AA.SS / Storage facilities</v>
      </c>
      <c r="C510" s="47">
        <f t="array" ref="C510">SUMPRODUCT('Distance Matrix_ex'!$B257:$Z257,TRANSPOSE('Entry capacity'!C$12:C$36))/(SUM('Entry capacity'!$C$12:$C$36)-IFERROR(VLOOKUP($A510,'Entry capacity'!$A$12:$G$36,3,FALSE),0))</f>
        <v>610.58702560170718</v>
      </c>
      <c r="D510" s="47">
        <f t="array" ref="D510">SUMPRODUCT('Distance Matrix_ex'!$B257:$Z257,TRANSPOSE('Entry capacity'!D$12:D$36))/(SUM('Entry capacity'!$D$12:$D$36)-IFERROR(VLOOKUP($A510,'Entry capacity'!$A$12:$G$36,4,FALSE),0))</f>
        <v>613.64100458470034</v>
      </c>
      <c r="E510" s="47">
        <f t="array" ref="E510">SUMPRODUCT('Distance Matrix_ex'!$B257:$Z257,TRANSPOSE('Entry capacity'!E$12:E$36))/(SUM('Entry capacity'!$E$12:$E$36)-IFERROR(VLOOKUP($A510,'Entry capacity'!$A$12:$G$36,5,FALSE),0))</f>
        <v>614.28500062611465</v>
      </c>
      <c r="F510" s="47">
        <f t="array" ref="F510">SUMPRODUCT('Distance Matrix_ex'!$B257:$Z257,TRANSPOSE('Entry capacity'!F$12:F$36))/(SUM('Entry capacity'!$F$12:$F$36)-IFERROR(VLOOKUP($A510,'Entry capacity'!$A$12:$G$36,6,FALSE),0))</f>
        <v>615.12334954566541</v>
      </c>
      <c r="G510" s="52">
        <f t="array" ref="G510">SUMPRODUCT('Distance Matrix_ex'!$B257:$Z257,TRANSPOSE('Entry capacity'!G$12:G$36))/(SUM('Entry capacity'!$G$12:$G$36)-IFERROR(VLOOKUP($A510,'Entry capacity'!$A$12:$G$36,7,FALSE),0))</f>
        <v>614.62456116961084</v>
      </c>
    </row>
    <row r="511" spans="1:9" s="5" customFormat="1" ht="15" customHeight="1" thickBot="1" x14ac:dyDescent="0.5">
      <c r="A511" s="42" t="str">
        <f t="shared" ref="A511:B511" si="25">A258</f>
        <v>YAC/AS Marismas</v>
      </c>
      <c r="B511" s="4" t="str">
        <f t="shared" si="25"/>
        <v>AA.SS / Storage facilities</v>
      </c>
      <c r="C511" s="47">
        <f t="array" ref="C511">SUMPRODUCT('Distance Matrix_ex'!$B258:$Z258,TRANSPOSE('Entry capacity'!C$12:C$36))/(SUM('Entry capacity'!$C$12:$C$36)-IFERROR(VLOOKUP($A511,'Entry capacity'!$A$12:$G$36,3,FALSE),0))</f>
        <v>820.4781779736569</v>
      </c>
      <c r="D511" s="47">
        <f t="array" ref="D511">SUMPRODUCT('Distance Matrix_ex'!$B258:$Z258,TRANSPOSE('Entry capacity'!D$12:D$36))/(SUM('Entry capacity'!$D$12:$D$36)-IFERROR(VLOOKUP($A511,'Entry capacity'!$A$12:$G$36,4,FALSE),0))</f>
        <v>816.94765414286974</v>
      </c>
      <c r="E511" s="47">
        <f t="array" ref="E511">SUMPRODUCT('Distance Matrix_ex'!$B258:$Z258,TRANSPOSE('Entry capacity'!E$12:E$36))/(SUM('Entry capacity'!$E$12:$E$36)-IFERROR(VLOOKUP($A511,'Entry capacity'!$A$12:$G$36,5,FALSE),0))</f>
        <v>816.6839797251771</v>
      </c>
      <c r="F511" s="47">
        <f t="array" ref="F511">SUMPRODUCT('Distance Matrix_ex'!$B258:$Z258,TRANSPOSE('Entry capacity'!F$12:F$36))/(SUM('Entry capacity'!$F$12:$F$36)-IFERROR(VLOOKUP($A511,'Entry capacity'!$A$12:$G$36,6,FALSE),0))</f>
        <v>816.45453129909822</v>
      </c>
      <c r="G511" s="52">
        <f t="array" ref="G511">SUMPRODUCT('Distance Matrix_ex'!$B258:$Z258,TRANSPOSE('Entry capacity'!G$12:G$36))/(SUM('Entry capacity'!$G$12:$G$36)-IFERROR(VLOOKUP($A511,'Entry capacity'!$A$12:$G$36,7,FALSE),0))</f>
        <v>816.5249591328726</v>
      </c>
    </row>
    <row r="512" spans="1:9" ht="18.75" customHeight="1" thickBot="1" x14ac:dyDescent="0.5">
      <c r="A512" s="29" t="s">
        <v>7</v>
      </c>
      <c r="B512" s="30"/>
      <c r="C512" s="61">
        <f>SUM(C265:C511)</f>
        <v>182058.17634518098</v>
      </c>
      <c r="D512" s="61">
        <f>SUM(D265:D511)</f>
        <v>182432.86685759731</v>
      </c>
      <c r="E512" s="61">
        <f>SUM(E265:E511)</f>
        <v>182419.0043382993</v>
      </c>
      <c r="F512" s="61">
        <f>SUM(F265:F511)</f>
        <v>182400.85764537856</v>
      </c>
      <c r="G512" s="61">
        <f>SUM(G265:G511)</f>
        <v>182492.02889653991</v>
      </c>
    </row>
    <row r="514" spans="1:7" ht="27.75" customHeight="1" x14ac:dyDescent="0.45">
      <c r="A514" s="91" t="s">
        <v>90</v>
      </c>
      <c r="B514" s="19"/>
      <c r="C514" s="20"/>
      <c r="D514" s="20"/>
      <c r="E514" s="20"/>
      <c r="F514" s="20"/>
      <c r="G514" s="20"/>
    </row>
    <row r="515" spans="1:7" ht="5.0999999999999996" customHeight="1" thickBot="1" x14ac:dyDescent="0.5"/>
    <row r="516" spans="1:7" ht="15" customHeight="1" x14ac:dyDescent="0.45">
      <c r="A516" s="199" t="s">
        <v>37</v>
      </c>
      <c r="B516" s="197" t="s">
        <v>166</v>
      </c>
      <c r="C516" s="23" t="s">
        <v>11</v>
      </c>
      <c r="D516" s="24"/>
      <c r="E516" s="24"/>
      <c r="F516" s="24"/>
      <c r="G516" s="25"/>
    </row>
    <row r="517" spans="1:7" ht="33" customHeight="1" x14ac:dyDescent="0.45">
      <c r="A517" s="200"/>
      <c r="B517" s="198"/>
      <c r="C517" s="22" t="s">
        <v>58</v>
      </c>
      <c r="D517" s="22" t="s">
        <v>59</v>
      </c>
      <c r="E517" s="22" t="s">
        <v>60</v>
      </c>
      <c r="F517" s="22" t="s">
        <v>61</v>
      </c>
      <c r="G517" s="26" t="s">
        <v>62</v>
      </c>
    </row>
    <row r="518" spans="1:7" s="5" customFormat="1" ht="15" customHeight="1" x14ac:dyDescent="0.45">
      <c r="A518" s="49" t="str">
        <f t="shared" ref="A518:B537" si="26">A265</f>
        <v>01.1A</v>
      </c>
      <c r="B518" s="4" t="str">
        <f t="shared" si="26"/>
        <v>Salida Nacional / National exit</v>
      </c>
      <c r="C518" s="82">
        <f t="shared" ref="C518:G527" si="27">(C265*C12)/SUMPRODUCT(C$12:C$258,C$265:C$511)</f>
        <v>5.2295605691127242E-3</v>
      </c>
      <c r="D518" s="82">
        <f t="shared" si="27"/>
        <v>4.6737109394830939E-3</v>
      </c>
      <c r="E518" s="82">
        <f t="shared" si="27"/>
        <v>4.0868749042289182E-3</v>
      </c>
      <c r="F518" s="82">
        <f t="shared" si="27"/>
        <v>3.6012064970994142E-3</v>
      </c>
      <c r="G518" s="83">
        <f t="shared" si="27"/>
        <v>3.2027633340183316E-3</v>
      </c>
    </row>
    <row r="519" spans="1:7" s="5" customFormat="1" ht="15" customHeight="1" x14ac:dyDescent="0.45">
      <c r="A519" s="42" t="str">
        <f t="shared" si="26"/>
        <v>03A</v>
      </c>
      <c r="B519" s="4" t="str">
        <f t="shared" si="26"/>
        <v>Salida Nacional / National exit</v>
      </c>
      <c r="C519" s="82">
        <f t="shared" si="27"/>
        <v>1.0760034600833336E-2</v>
      </c>
      <c r="D519" s="82">
        <f t="shared" si="27"/>
        <v>9.6222947894923517E-3</v>
      </c>
      <c r="E519" s="82">
        <f t="shared" si="27"/>
        <v>8.4215581192120404E-3</v>
      </c>
      <c r="F519" s="82">
        <f t="shared" si="27"/>
        <v>7.4272841228320624E-3</v>
      </c>
      <c r="G519" s="83">
        <f t="shared" si="27"/>
        <v>6.6110714467600765E-3</v>
      </c>
    </row>
    <row r="520" spans="1:7" s="5" customFormat="1" ht="15" customHeight="1" x14ac:dyDescent="0.45">
      <c r="A520" s="42" t="str">
        <f t="shared" si="26"/>
        <v>03B</v>
      </c>
      <c r="B520" s="4" t="str">
        <f t="shared" si="26"/>
        <v>Salida Nacional / National exit</v>
      </c>
      <c r="C520" s="82">
        <f t="shared" si="27"/>
        <v>1.3363400176944923E-2</v>
      </c>
      <c r="D520" s="82">
        <f t="shared" si="27"/>
        <v>1.4290676531443853E-2</v>
      </c>
      <c r="E520" s="82">
        <f t="shared" si="27"/>
        <v>1.4887599556132546E-2</v>
      </c>
      <c r="F520" s="82">
        <f t="shared" si="27"/>
        <v>1.5207790028865277E-2</v>
      </c>
      <c r="G520" s="83">
        <f t="shared" si="27"/>
        <v>1.5247052424851637E-2</v>
      </c>
    </row>
    <row r="521" spans="1:7" s="5" customFormat="1" ht="15" customHeight="1" x14ac:dyDescent="0.45">
      <c r="A521" s="42" t="str">
        <f t="shared" si="26"/>
        <v>1.01</v>
      </c>
      <c r="B521" s="4" t="str">
        <f t="shared" si="26"/>
        <v>Salida Nacional / National exit</v>
      </c>
      <c r="C521" s="82">
        <f t="shared" si="27"/>
        <v>3.8576538753632718E-4</v>
      </c>
      <c r="D521" s="82">
        <f t="shared" si="27"/>
        <v>3.815507725473485E-4</v>
      </c>
      <c r="E521" s="82">
        <f t="shared" si="27"/>
        <v>3.8715237910980061E-4</v>
      </c>
      <c r="F521" s="82">
        <f t="shared" si="27"/>
        <v>3.8382418839430835E-4</v>
      </c>
      <c r="G521" s="83">
        <f t="shared" si="27"/>
        <v>3.8443722841832761E-4</v>
      </c>
    </row>
    <row r="522" spans="1:7" s="5" customFormat="1" ht="15" customHeight="1" x14ac:dyDescent="0.45">
      <c r="A522" s="42" t="str">
        <f t="shared" si="26"/>
        <v>10</v>
      </c>
      <c r="B522" s="4" t="str">
        <f t="shared" si="26"/>
        <v>Salida Nacional / National exit</v>
      </c>
      <c r="C522" s="82">
        <f t="shared" si="27"/>
        <v>2.0823058701942904E-5</v>
      </c>
      <c r="D522" s="82">
        <f t="shared" si="27"/>
        <v>2.1697281166318685E-5</v>
      </c>
      <c r="E522" s="82">
        <f t="shared" si="27"/>
        <v>2.2595934471317814E-5</v>
      </c>
      <c r="F522" s="82">
        <f t="shared" si="27"/>
        <v>2.3110953123202349E-5</v>
      </c>
      <c r="G522" s="83">
        <f t="shared" si="27"/>
        <v>2.3819272137610427E-5</v>
      </c>
    </row>
    <row r="523" spans="1:7" s="5" customFormat="1" ht="15" customHeight="1" x14ac:dyDescent="0.45">
      <c r="A523" s="42" t="str">
        <f t="shared" si="26"/>
        <v>11</v>
      </c>
      <c r="B523" s="4" t="str">
        <f t="shared" si="26"/>
        <v>Salida Nacional / National exit</v>
      </c>
      <c r="C523" s="82">
        <f t="shared" si="27"/>
        <v>2.6301046825665295E-2</v>
      </c>
      <c r="D523" s="82">
        <f t="shared" si="27"/>
        <v>2.659101569195919E-2</v>
      </c>
      <c r="E523" s="82">
        <f t="shared" si="27"/>
        <v>2.6879904843907506E-2</v>
      </c>
      <c r="F523" s="82">
        <f t="shared" si="27"/>
        <v>2.6650073038561872E-2</v>
      </c>
      <c r="G523" s="83">
        <f t="shared" si="27"/>
        <v>2.6693444527738294E-2</v>
      </c>
    </row>
    <row r="524" spans="1:7" s="5" customFormat="1" ht="15" customHeight="1" x14ac:dyDescent="0.45">
      <c r="A524" s="42" t="str">
        <f t="shared" si="26"/>
        <v>12</v>
      </c>
      <c r="B524" s="4" t="str">
        <f t="shared" si="26"/>
        <v>Salida Nacional / National exit</v>
      </c>
      <c r="C524" s="82">
        <f t="shared" si="27"/>
        <v>6.5544302112647314E-3</v>
      </c>
      <c r="D524" s="82">
        <f t="shared" si="27"/>
        <v>6.6283699532272084E-3</v>
      </c>
      <c r="E524" s="82">
        <f t="shared" si="27"/>
        <v>6.7010632829452889E-3</v>
      </c>
      <c r="F524" s="82">
        <f t="shared" si="27"/>
        <v>6.6444950074239714E-3</v>
      </c>
      <c r="G524" s="83">
        <f t="shared" si="27"/>
        <v>6.6551150229939736E-3</v>
      </c>
    </row>
    <row r="525" spans="1:7" s="5" customFormat="1" ht="15" customHeight="1" x14ac:dyDescent="0.45">
      <c r="A525" s="42" t="str">
        <f t="shared" si="26"/>
        <v>13</v>
      </c>
      <c r="B525" s="4" t="str">
        <f t="shared" si="26"/>
        <v>Salida Nacional / National exit</v>
      </c>
      <c r="C525" s="82">
        <f t="shared" si="27"/>
        <v>1.382129787717754E-4</v>
      </c>
      <c r="D525" s="82">
        <f t="shared" si="27"/>
        <v>1.3986481154087198E-4</v>
      </c>
      <c r="E525" s="82">
        <f t="shared" si="27"/>
        <v>1.4143636106821056E-4</v>
      </c>
      <c r="F525" s="82">
        <f t="shared" si="27"/>
        <v>1.4028260706420802E-4</v>
      </c>
      <c r="G525" s="83">
        <f t="shared" si="27"/>
        <v>1.4049613554323282E-4</v>
      </c>
    </row>
    <row r="526" spans="1:7" s="5" customFormat="1" ht="15" customHeight="1" x14ac:dyDescent="0.45">
      <c r="A526" s="42" t="str">
        <f t="shared" si="26"/>
        <v>14</v>
      </c>
      <c r="B526" s="4" t="str">
        <f t="shared" si="26"/>
        <v>Salida Nacional / National exit</v>
      </c>
      <c r="C526" s="82">
        <f t="shared" si="27"/>
        <v>3.4033206491832225E-6</v>
      </c>
      <c r="D526" s="82">
        <f t="shared" si="27"/>
        <v>3.4455013407489521E-6</v>
      </c>
      <c r="E526" s="82">
        <f t="shared" si="27"/>
        <v>3.4848273510653502E-6</v>
      </c>
      <c r="F526" s="82">
        <f t="shared" si="27"/>
        <v>3.4570531850889226E-6</v>
      </c>
      <c r="G526" s="83">
        <f t="shared" si="27"/>
        <v>3.4621417475600529E-6</v>
      </c>
    </row>
    <row r="527" spans="1:7" s="5" customFormat="1" ht="15" customHeight="1" x14ac:dyDescent="0.45">
      <c r="A527" s="42" t="str">
        <f t="shared" si="26"/>
        <v>15</v>
      </c>
      <c r="B527" s="4" t="str">
        <f t="shared" si="26"/>
        <v>Salida Nacional / National exit</v>
      </c>
      <c r="C527" s="82">
        <f t="shared" si="27"/>
        <v>8.1901422305480801E-6</v>
      </c>
      <c r="D527" s="82">
        <f t="shared" si="27"/>
        <v>8.1079294967796178E-6</v>
      </c>
      <c r="E527" s="82">
        <f t="shared" si="27"/>
        <v>8.2419776938544219E-6</v>
      </c>
      <c r="F527" s="82">
        <f t="shared" si="27"/>
        <v>8.2073896323616137E-6</v>
      </c>
      <c r="G527" s="83">
        <f t="shared" si="27"/>
        <v>8.2600056313112222E-6</v>
      </c>
    </row>
    <row r="528" spans="1:7" s="5" customFormat="1" ht="15" customHeight="1" x14ac:dyDescent="0.45">
      <c r="A528" s="42" t="str">
        <f t="shared" si="26"/>
        <v>15.02</v>
      </c>
      <c r="B528" s="4" t="str">
        <f t="shared" si="26"/>
        <v>Salida Nacional / National exit</v>
      </c>
      <c r="C528" s="82">
        <f t="shared" ref="C528:G537" si="28">(C275*C22)/SUMPRODUCT(C$12:C$258,C$265:C$511)</f>
        <v>2.3458616051730964E-3</v>
      </c>
      <c r="D528" s="82">
        <f t="shared" si="28"/>
        <v>2.4417712528095998E-3</v>
      </c>
      <c r="E528" s="82">
        <f t="shared" si="28"/>
        <v>2.541521494812828E-3</v>
      </c>
      <c r="F528" s="82">
        <f t="shared" si="28"/>
        <v>2.5981715644816821E-3</v>
      </c>
      <c r="G528" s="83">
        <f t="shared" si="28"/>
        <v>2.6758115389883185E-3</v>
      </c>
    </row>
    <row r="529" spans="1:7" s="5" customFormat="1" ht="15" customHeight="1" x14ac:dyDescent="0.45">
      <c r="A529" s="42" t="str">
        <f t="shared" si="26"/>
        <v>15.03A</v>
      </c>
      <c r="B529" s="4" t="str">
        <f t="shared" si="26"/>
        <v>Salida Nacional / National exit</v>
      </c>
      <c r="C529" s="82">
        <f t="shared" si="28"/>
        <v>1.4392612882240316E-4</v>
      </c>
      <c r="D529" s="82">
        <f t="shared" si="28"/>
        <v>1.4954114282912746E-4</v>
      </c>
      <c r="E529" s="82">
        <f t="shared" si="28"/>
        <v>1.5552611862141736E-4</v>
      </c>
      <c r="F529" s="82">
        <f t="shared" si="28"/>
        <v>1.5887250598666644E-4</v>
      </c>
      <c r="G529" s="83">
        <f t="shared" si="28"/>
        <v>1.6367892819048278E-4</v>
      </c>
    </row>
    <row r="530" spans="1:7" s="5" customFormat="1" ht="15" customHeight="1" x14ac:dyDescent="0.45">
      <c r="A530" s="42" t="str">
        <f t="shared" si="26"/>
        <v>15.06A</v>
      </c>
      <c r="B530" s="4" t="str">
        <f t="shared" si="26"/>
        <v>Salida Nacional / National exit</v>
      </c>
      <c r="C530" s="82">
        <f t="shared" si="28"/>
        <v>0</v>
      </c>
      <c r="D530" s="82">
        <f t="shared" si="28"/>
        <v>0</v>
      </c>
      <c r="E530" s="82">
        <f t="shared" si="28"/>
        <v>0</v>
      </c>
      <c r="F530" s="82">
        <f t="shared" si="28"/>
        <v>0</v>
      </c>
      <c r="G530" s="83">
        <f t="shared" si="28"/>
        <v>0</v>
      </c>
    </row>
    <row r="531" spans="1:7" s="5" customFormat="1" ht="15" customHeight="1" x14ac:dyDescent="0.45">
      <c r="A531" s="42" t="str">
        <f t="shared" si="26"/>
        <v>15.07</v>
      </c>
      <c r="B531" s="4" t="str">
        <f t="shared" si="26"/>
        <v>Salida Nacional / National exit</v>
      </c>
      <c r="C531" s="82">
        <f t="shared" si="28"/>
        <v>4.08276716419526E-3</v>
      </c>
      <c r="D531" s="82">
        <f t="shared" si="28"/>
        <v>4.2231400470356629E-3</v>
      </c>
      <c r="E531" s="82">
        <f t="shared" si="28"/>
        <v>4.3836808273968238E-3</v>
      </c>
      <c r="F531" s="82">
        <f t="shared" si="28"/>
        <v>4.4690743452423243E-3</v>
      </c>
      <c r="G531" s="83">
        <f t="shared" si="28"/>
        <v>4.6002167003742446E-3</v>
      </c>
    </row>
    <row r="532" spans="1:7" s="5" customFormat="1" ht="15" customHeight="1" x14ac:dyDescent="0.45">
      <c r="A532" s="42" t="str">
        <f t="shared" si="26"/>
        <v>15.08</v>
      </c>
      <c r="B532" s="4" t="str">
        <f t="shared" si="26"/>
        <v>Salida Nacional / National exit</v>
      </c>
      <c r="C532" s="82">
        <f t="shared" si="28"/>
        <v>0</v>
      </c>
      <c r="D532" s="82">
        <f t="shared" si="28"/>
        <v>0</v>
      </c>
      <c r="E532" s="82">
        <f t="shared" si="28"/>
        <v>0</v>
      </c>
      <c r="F532" s="82">
        <f t="shared" si="28"/>
        <v>0</v>
      </c>
      <c r="G532" s="83">
        <f t="shared" si="28"/>
        <v>0</v>
      </c>
    </row>
    <row r="533" spans="1:7" s="5" customFormat="1" ht="15" customHeight="1" x14ac:dyDescent="0.45">
      <c r="A533" s="42" t="str">
        <f t="shared" si="26"/>
        <v>15.08A</v>
      </c>
      <c r="B533" s="4" t="str">
        <f t="shared" si="26"/>
        <v>Salida Nacional / National exit</v>
      </c>
      <c r="C533" s="82">
        <f t="shared" si="28"/>
        <v>0</v>
      </c>
      <c r="D533" s="82">
        <f t="shared" si="28"/>
        <v>0</v>
      </c>
      <c r="E533" s="82">
        <f t="shared" si="28"/>
        <v>0</v>
      </c>
      <c r="F533" s="82">
        <f t="shared" si="28"/>
        <v>0</v>
      </c>
      <c r="G533" s="83">
        <f t="shared" si="28"/>
        <v>0</v>
      </c>
    </row>
    <row r="534" spans="1:7" s="5" customFormat="1" ht="15" customHeight="1" x14ac:dyDescent="0.45">
      <c r="A534" s="42" t="str">
        <f t="shared" si="26"/>
        <v>15.09</v>
      </c>
      <c r="B534" s="4" t="str">
        <f t="shared" si="26"/>
        <v>Salida Nacional / National exit</v>
      </c>
      <c r="C534" s="82">
        <f t="shared" si="28"/>
        <v>2.3739779218780198E-2</v>
      </c>
      <c r="D534" s="82">
        <f t="shared" si="28"/>
        <v>2.4559949598588874E-2</v>
      </c>
      <c r="E534" s="82">
        <f t="shared" si="28"/>
        <v>2.5496624511176909E-2</v>
      </c>
      <c r="F534" s="82">
        <f t="shared" si="28"/>
        <v>2.5998550863163061E-2</v>
      </c>
      <c r="G534" s="83">
        <f t="shared" si="28"/>
        <v>2.6783016729192796E-2</v>
      </c>
    </row>
    <row r="535" spans="1:7" s="5" customFormat="1" ht="15" customHeight="1" x14ac:dyDescent="0.45">
      <c r="A535" s="42" t="str">
        <f t="shared" si="26"/>
        <v>15.09AD</v>
      </c>
      <c r="B535" s="4" t="str">
        <f t="shared" si="26"/>
        <v>Salida Nacional / National exit</v>
      </c>
      <c r="C535" s="82">
        <f t="shared" si="28"/>
        <v>1.0199024456399993E-2</v>
      </c>
      <c r="D535" s="82">
        <f t="shared" si="28"/>
        <v>9.309259243373438E-3</v>
      </c>
      <c r="E535" s="82">
        <f t="shared" si="28"/>
        <v>8.7087676018555195E-3</v>
      </c>
      <c r="F535" s="82">
        <f t="shared" si="28"/>
        <v>8.1202480348213594E-3</v>
      </c>
      <c r="G535" s="83">
        <f t="shared" si="28"/>
        <v>7.782133481237621E-3</v>
      </c>
    </row>
    <row r="536" spans="1:7" s="5" customFormat="1" ht="15" customHeight="1" x14ac:dyDescent="0.45">
      <c r="A536" s="42" t="str">
        <f t="shared" si="26"/>
        <v>15.09X</v>
      </c>
      <c r="B536" s="4" t="str">
        <f t="shared" si="26"/>
        <v>Salida Nacional / National exit</v>
      </c>
      <c r="C536" s="82">
        <f t="shared" si="28"/>
        <v>2.8555874063511E-3</v>
      </c>
      <c r="D536" s="82">
        <f t="shared" si="28"/>
        <v>2.9055104555554584E-3</v>
      </c>
      <c r="E536" s="82">
        <f t="shared" si="28"/>
        <v>2.9920059441159758E-3</v>
      </c>
      <c r="F536" s="82">
        <f t="shared" si="28"/>
        <v>3.0221754834563789E-3</v>
      </c>
      <c r="G536" s="83">
        <f t="shared" si="28"/>
        <v>3.0871288971644198E-3</v>
      </c>
    </row>
    <row r="537" spans="1:7" s="5" customFormat="1" ht="15" customHeight="1" x14ac:dyDescent="0.45">
      <c r="A537" s="42" t="str">
        <f t="shared" si="26"/>
        <v>15.09X.3</v>
      </c>
      <c r="B537" s="4" t="str">
        <f t="shared" si="26"/>
        <v>Salida Nacional / National exit</v>
      </c>
      <c r="C537" s="82">
        <f t="shared" si="28"/>
        <v>1.9164901436189701E-3</v>
      </c>
      <c r="D537" s="82">
        <f t="shared" si="28"/>
        <v>1.9076978884046416E-3</v>
      </c>
      <c r="E537" s="82">
        <f t="shared" si="28"/>
        <v>1.9428839909725981E-3</v>
      </c>
      <c r="F537" s="82">
        <f t="shared" si="28"/>
        <v>1.9365300587748516E-3</v>
      </c>
      <c r="G537" s="83">
        <f t="shared" si="28"/>
        <v>1.9531725658599886E-3</v>
      </c>
    </row>
    <row r="538" spans="1:7" s="5" customFormat="1" ht="15" customHeight="1" x14ac:dyDescent="0.45">
      <c r="A538" s="42" t="str">
        <f t="shared" ref="A538:B557" si="29">A285</f>
        <v>15.10</v>
      </c>
      <c r="B538" s="4" t="str">
        <f t="shared" si="29"/>
        <v>Salida Nacional / National exit</v>
      </c>
      <c r="C538" s="82">
        <f t="shared" ref="C538:G547" si="30">(C285*C32)/SUMPRODUCT(C$12:C$258,C$265:C$511)</f>
        <v>3.3971601873175481E-4</v>
      </c>
      <c r="D538" s="82">
        <f t="shared" si="30"/>
        <v>3.5061853220662509E-4</v>
      </c>
      <c r="E538" s="82">
        <f t="shared" si="30"/>
        <v>3.6360627538087526E-4</v>
      </c>
      <c r="F538" s="82">
        <f t="shared" si="30"/>
        <v>3.7035487769325617E-4</v>
      </c>
      <c r="G538" s="83">
        <f t="shared" si="30"/>
        <v>3.8137799653028431E-4</v>
      </c>
    </row>
    <row r="539" spans="1:7" s="5" customFormat="1" ht="15" customHeight="1" x14ac:dyDescent="0.45">
      <c r="A539" s="42" t="str">
        <f t="shared" si="29"/>
        <v>15.11</v>
      </c>
      <c r="B539" s="4" t="str">
        <f t="shared" si="29"/>
        <v>Salida Nacional / National exit</v>
      </c>
      <c r="C539" s="82">
        <f t="shared" si="30"/>
        <v>2.4225094061641876E-3</v>
      </c>
      <c r="D539" s="82">
        <f t="shared" si="30"/>
        <v>2.4288648827568899E-3</v>
      </c>
      <c r="E539" s="82">
        <f t="shared" si="30"/>
        <v>2.4468633498984441E-3</v>
      </c>
      <c r="F539" s="82">
        <f t="shared" si="30"/>
        <v>2.4156338693350774E-3</v>
      </c>
      <c r="G539" s="83">
        <f t="shared" si="30"/>
        <v>2.418183538618523E-3</v>
      </c>
    </row>
    <row r="540" spans="1:7" s="5" customFormat="1" ht="15" customHeight="1" x14ac:dyDescent="0.45">
      <c r="A540" s="42" t="str">
        <f t="shared" si="29"/>
        <v>15.12</v>
      </c>
      <c r="B540" s="4" t="str">
        <f t="shared" si="29"/>
        <v>Salida Nacional / National exit</v>
      </c>
      <c r="C540" s="82">
        <f t="shared" si="30"/>
        <v>0</v>
      </c>
      <c r="D540" s="82">
        <f t="shared" si="30"/>
        <v>0</v>
      </c>
      <c r="E540" s="82">
        <f t="shared" si="30"/>
        <v>0</v>
      </c>
      <c r="F540" s="82">
        <f t="shared" si="30"/>
        <v>0</v>
      </c>
      <c r="G540" s="83">
        <f t="shared" si="30"/>
        <v>0</v>
      </c>
    </row>
    <row r="541" spans="1:7" s="5" customFormat="1" ht="15" customHeight="1" x14ac:dyDescent="0.45">
      <c r="A541" s="42" t="str">
        <f t="shared" si="29"/>
        <v>15.14</v>
      </c>
      <c r="B541" s="4" t="str">
        <f t="shared" si="29"/>
        <v>Salida Nacional / National exit</v>
      </c>
      <c r="C541" s="82">
        <f t="shared" si="30"/>
        <v>4.9154093280400889E-3</v>
      </c>
      <c r="D541" s="82">
        <f t="shared" si="30"/>
        <v>5.017389371102637E-3</v>
      </c>
      <c r="E541" s="82">
        <f t="shared" si="30"/>
        <v>5.178249854796535E-3</v>
      </c>
      <c r="F541" s="82">
        <f t="shared" si="30"/>
        <v>5.2478886451226767E-3</v>
      </c>
      <c r="G541" s="83">
        <f t="shared" si="30"/>
        <v>5.3847912196347721E-3</v>
      </c>
    </row>
    <row r="542" spans="1:7" s="5" customFormat="1" ht="15" customHeight="1" x14ac:dyDescent="0.45">
      <c r="A542" s="42" t="str">
        <f t="shared" si="29"/>
        <v>15.15</v>
      </c>
      <c r="B542" s="4" t="str">
        <f t="shared" si="29"/>
        <v>Salida Nacional / National exit</v>
      </c>
      <c r="C542" s="82">
        <f t="shared" si="30"/>
        <v>9.0154891710191625E-5</v>
      </c>
      <c r="D542" s="82">
        <f t="shared" si="30"/>
        <v>9.1989789931812442E-5</v>
      </c>
      <c r="E542" s="82">
        <f t="shared" si="30"/>
        <v>9.4927152762971253E-5</v>
      </c>
      <c r="F542" s="82">
        <f t="shared" si="30"/>
        <v>9.6193572818187677E-5</v>
      </c>
      <c r="G542" s="83">
        <f t="shared" si="30"/>
        <v>9.869562383872058E-5</v>
      </c>
    </row>
    <row r="543" spans="1:7" s="5" customFormat="1" ht="15" customHeight="1" x14ac:dyDescent="0.45">
      <c r="A543" s="42" t="str">
        <f t="shared" si="29"/>
        <v>15.16</v>
      </c>
      <c r="B543" s="4" t="str">
        <f t="shared" si="29"/>
        <v>Salida Nacional / National exit</v>
      </c>
      <c r="C543" s="82">
        <f t="shared" si="30"/>
        <v>1.4435288271534711E-3</v>
      </c>
      <c r="D543" s="82">
        <f t="shared" si="30"/>
        <v>1.4123252898500533E-3</v>
      </c>
      <c r="E543" s="82">
        <f t="shared" si="30"/>
        <v>1.4266310095200176E-3</v>
      </c>
      <c r="F543" s="82">
        <f t="shared" si="30"/>
        <v>1.4085072570922108E-3</v>
      </c>
      <c r="G543" s="83">
        <f t="shared" si="30"/>
        <v>1.4088481073271633E-3</v>
      </c>
    </row>
    <row r="544" spans="1:7" s="5" customFormat="1" ht="15" customHeight="1" x14ac:dyDescent="0.45">
      <c r="A544" s="42" t="str">
        <f t="shared" si="29"/>
        <v>15.17</v>
      </c>
      <c r="B544" s="4" t="str">
        <f t="shared" si="29"/>
        <v>Salida Nacional / National exit</v>
      </c>
      <c r="C544" s="82">
        <f t="shared" si="30"/>
        <v>1.6112584170774418E-3</v>
      </c>
      <c r="D544" s="82">
        <f t="shared" si="30"/>
        <v>1.5966932930691572E-3</v>
      </c>
      <c r="E544" s="82">
        <f t="shared" si="30"/>
        <v>1.6212634792137019E-3</v>
      </c>
      <c r="F544" s="82">
        <f t="shared" si="30"/>
        <v>1.614371740200248E-3</v>
      </c>
      <c r="G544" s="83">
        <f t="shared" si="30"/>
        <v>1.6316319681706065E-3</v>
      </c>
    </row>
    <row r="545" spans="1:7" s="5" customFormat="1" ht="15" customHeight="1" x14ac:dyDescent="0.45">
      <c r="A545" s="42" t="str">
        <f t="shared" si="29"/>
        <v>15.19</v>
      </c>
      <c r="B545" s="4" t="str">
        <f t="shared" si="29"/>
        <v>Salida Nacional / National exit</v>
      </c>
      <c r="C545" s="82">
        <f t="shared" si="30"/>
        <v>5.4829230403510127E-4</v>
      </c>
      <c r="D545" s="82">
        <f t="shared" si="30"/>
        <v>5.6360567458619518E-4</v>
      </c>
      <c r="E545" s="82">
        <f t="shared" si="30"/>
        <v>5.8382225659369519E-4</v>
      </c>
      <c r="F545" s="82">
        <f t="shared" si="30"/>
        <v>5.9414668200586372E-4</v>
      </c>
      <c r="G545" s="83">
        <f t="shared" si="30"/>
        <v>6.1154594667842317E-4</v>
      </c>
    </row>
    <row r="546" spans="1:7" s="5" customFormat="1" ht="15" customHeight="1" x14ac:dyDescent="0.45">
      <c r="A546" s="42" t="str">
        <f t="shared" si="29"/>
        <v>15.20.05</v>
      </c>
      <c r="B546" s="4" t="str">
        <f t="shared" si="29"/>
        <v>Salida Nacional / National exit</v>
      </c>
      <c r="C546" s="82">
        <f t="shared" si="30"/>
        <v>0</v>
      </c>
      <c r="D546" s="82">
        <f t="shared" si="30"/>
        <v>0</v>
      </c>
      <c r="E546" s="82">
        <f t="shared" si="30"/>
        <v>0</v>
      </c>
      <c r="F546" s="82">
        <f t="shared" si="30"/>
        <v>0</v>
      </c>
      <c r="G546" s="83">
        <f t="shared" si="30"/>
        <v>0</v>
      </c>
    </row>
    <row r="547" spans="1:7" s="5" customFormat="1" ht="15" customHeight="1" x14ac:dyDescent="0.45">
      <c r="A547" s="42" t="str">
        <f t="shared" si="29"/>
        <v>15.20.06</v>
      </c>
      <c r="B547" s="4" t="str">
        <f t="shared" si="29"/>
        <v>Salida Nacional / National exit</v>
      </c>
      <c r="C547" s="82">
        <f t="shared" si="30"/>
        <v>3.8610612852754494E-3</v>
      </c>
      <c r="D547" s="82">
        <f t="shared" si="30"/>
        <v>3.8606310946571343E-3</v>
      </c>
      <c r="E547" s="82">
        <f t="shared" si="30"/>
        <v>3.9399141188180345E-3</v>
      </c>
      <c r="F547" s="82">
        <f t="shared" si="30"/>
        <v>3.9437964043192155E-3</v>
      </c>
      <c r="G547" s="83">
        <f t="shared" si="30"/>
        <v>3.9829771111558488E-3</v>
      </c>
    </row>
    <row r="548" spans="1:7" s="5" customFormat="1" ht="15" customHeight="1" x14ac:dyDescent="0.45">
      <c r="A548" s="42" t="str">
        <f t="shared" si="29"/>
        <v>15.20A.1</v>
      </c>
      <c r="B548" s="4" t="str">
        <f t="shared" si="29"/>
        <v>Salida Nacional / National exit</v>
      </c>
      <c r="C548" s="82">
        <f t="shared" ref="C548:G557" si="31">(C295*C42)/SUMPRODUCT(C$12:C$258,C$265:C$511)</f>
        <v>2.0821010120436636E-3</v>
      </c>
      <c r="D548" s="82">
        <f t="shared" si="31"/>
        <v>2.1385724761841369E-3</v>
      </c>
      <c r="E548" s="82">
        <f t="shared" si="31"/>
        <v>2.2141853763193503E-3</v>
      </c>
      <c r="F548" s="82">
        <f t="shared" si="31"/>
        <v>2.2520285039746494E-3</v>
      </c>
      <c r="G548" s="83">
        <f t="shared" si="31"/>
        <v>2.3161713302616007E-3</v>
      </c>
    </row>
    <row r="549" spans="1:7" s="5" customFormat="1" ht="15" customHeight="1" x14ac:dyDescent="0.45">
      <c r="A549" s="42" t="str">
        <f t="shared" si="29"/>
        <v>15.21</v>
      </c>
      <c r="B549" s="4" t="str">
        <f t="shared" si="29"/>
        <v>Salida Nacional / National exit</v>
      </c>
      <c r="C549" s="82">
        <f t="shared" si="31"/>
        <v>8.7700594267040098E-4</v>
      </c>
      <c r="D549" s="82">
        <f t="shared" si="31"/>
        <v>8.9997009608101428E-4</v>
      </c>
      <c r="E549" s="82">
        <f t="shared" si="31"/>
        <v>9.313490526136973E-4</v>
      </c>
      <c r="F549" s="82">
        <f t="shared" si="31"/>
        <v>9.4685189791871786E-4</v>
      </c>
      <c r="G549" s="83">
        <f t="shared" si="31"/>
        <v>9.7331472110581544E-4</v>
      </c>
    </row>
    <row r="550" spans="1:7" s="5" customFormat="1" ht="15" customHeight="1" x14ac:dyDescent="0.45">
      <c r="A550" s="42" t="str">
        <f t="shared" si="29"/>
        <v>15.22</v>
      </c>
      <c r="B550" s="4" t="str">
        <f t="shared" si="29"/>
        <v>Salida Nacional / National exit</v>
      </c>
      <c r="C550" s="82">
        <f t="shared" si="31"/>
        <v>3.9727256110328092E-4</v>
      </c>
      <c r="D550" s="82">
        <f t="shared" si="31"/>
        <v>3.9079183093301047E-4</v>
      </c>
      <c r="E550" s="82">
        <f t="shared" si="31"/>
        <v>3.9648551745825048E-4</v>
      </c>
      <c r="F550" s="82">
        <f t="shared" si="31"/>
        <v>3.9440759469113704E-4</v>
      </c>
      <c r="G550" s="83">
        <f t="shared" si="31"/>
        <v>3.9803890512264017E-4</v>
      </c>
    </row>
    <row r="551" spans="1:7" s="5" customFormat="1" ht="15" customHeight="1" x14ac:dyDescent="0.45">
      <c r="A551" s="42" t="str">
        <f t="shared" si="29"/>
        <v>15.23</v>
      </c>
      <c r="B551" s="4" t="str">
        <f t="shared" si="29"/>
        <v>Salida Nacional / National exit</v>
      </c>
      <c r="C551" s="82">
        <f t="shared" si="31"/>
        <v>4.275568673315387E-5</v>
      </c>
      <c r="D551" s="82">
        <f t="shared" si="31"/>
        <v>4.2248525623895801E-5</v>
      </c>
      <c r="E551" s="82">
        <f t="shared" si="31"/>
        <v>4.2954205584116607E-5</v>
      </c>
      <c r="F551" s="82">
        <f t="shared" si="31"/>
        <v>4.2829819368578723E-5</v>
      </c>
      <c r="G551" s="83">
        <f t="shared" si="31"/>
        <v>4.3305302046433681E-5</v>
      </c>
    </row>
    <row r="552" spans="1:7" s="5" customFormat="1" ht="15" customHeight="1" x14ac:dyDescent="0.45">
      <c r="A552" s="42" t="str">
        <f t="shared" si="29"/>
        <v>15.24</v>
      </c>
      <c r="B552" s="4" t="str">
        <f t="shared" si="29"/>
        <v>Salida Nacional / National exit</v>
      </c>
      <c r="C552" s="82">
        <f t="shared" si="31"/>
        <v>1.8424059043838053E-3</v>
      </c>
      <c r="D552" s="82">
        <f t="shared" si="31"/>
        <v>1.8637884173261293E-3</v>
      </c>
      <c r="E552" s="82">
        <f t="shared" si="31"/>
        <v>1.91577686221602E-3</v>
      </c>
      <c r="F552" s="82">
        <f t="shared" si="31"/>
        <v>1.933479360403017E-3</v>
      </c>
      <c r="G552" s="83">
        <f t="shared" si="31"/>
        <v>1.9745809912349618E-3</v>
      </c>
    </row>
    <row r="553" spans="1:7" s="5" customFormat="1" ht="15" customHeight="1" x14ac:dyDescent="0.45">
      <c r="A553" s="42" t="str">
        <f t="shared" si="29"/>
        <v>15.26</v>
      </c>
      <c r="B553" s="4" t="str">
        <f t="shared" si="29"/>
        <v>Salida Nacional / National exit</v>
      </c>
      <c r="C553" s="82">
        <f t="shared" si="31"/>
        <v>2.7174076611833367E-4</v>
      </c>
      <c r="D553" s="82">
        <f t="shared" si="31"/>
        <v>2.750850034947332E-4</v>
      </c>
      <c r="E553" s="82">
        <f t="shared" si="31"/>
        <v>2.8280814480963315E-4</v>
      </c>
      <c r="F553" s="82">
        <f t="shared" si="31"/>
        <v>2.854794101471794E-4</v>
      </c>
      <c r="G553" s="83">
        <f t="shared" si="31"/>
        <v>2.9150718483688813E-4</v>
      </c>
    </row>
    <row r="554" spans="1:7" s="5" customFormat="1" ht="15" customHeight="1" x14ac:dyDescent="0.45">
      <c r="A554" s="42" t="str">
        <f t="shared" si="29"/>
        <v>15.28-16</v>
      </c>
      <c r="B554" s="4" t="str">
        <f t="shared" si="29"/>
        <v>Salida Nacional / National exit</v>
      </c>
      <c r="C554" s="82">
        <f t="shared" si="31"/>
        <v>3.5405032630437481E-4</v>
      </c>
      <c r="D554" s="82">
        <f t="shared" si="31"/>
        <v>3.6348306251049179E-4</v>
      </c>
      <c r="E554" s="82">
        <f t="shared" si="31"/>
        <v>3.7606020228411513E-4</v>
      </c>
      <c r="F554" s="82">
        <f t="shared" si="31"/>
        <v>3.8223123890018931E-4</v>
      </c>
      <c r="G554" s="83">
        <f t="shared" si="31"/>
        <v>3.9243514883498075E-4</v>
      </c>
    </row>
    <row r="555" spans="1:7" s="5" customFormat="1" ht="15" customHeight="1" x14ac:dyDescent="0.45">
      <c r="A555" s="42" t="str">
        <f t="shared" si="29"/>
        <v>15.30</v>
      </c>
      <c r="B555" s="4" t="str">
        <f t="shared" si="29"/>
        <v>Salida Nacional / National exit</v>
      </c>
      <c r="C555" s="82">
        <f t="shared" si="31"/>
        <v>3.0825086102123834E-4</v>
      </c>
      <c r="D555" s="82">
        <f t="shared" si="31"/>
        <v>3.1090046370434616E-4</v>
      </c>
      <c r="E555" s="82">
        <f t="shared" si="31"/>
        <v>3.1733621644479941E-4</v>
      </c>
      <c r="F555" s="82">
        <f t="shared" si="31"/>
        <v>3.1788813695818514E-4</v>
      </c>
      <c r="G555" s="83">
        <f t="shared" si="31"/>
        <v>3.2208051948933743E-4</v>
      </c>
    </row>
    <row r="556" spans="1:7" s="5" customFormat="1" ht="15" customHeight="1" x14ac:dyDescent="0.45">
      <c r="A556" s="42" t="str">
        <f t="shared" si="29"/>
        <v>15.31</v>
      </c>
      <c r="B556" s="4" t="str">
        <f t="shared" si="29"/>
        <v>Salida Nacional / National exit</v>
      </c>
      <c r="C556" s="82">
        <f t="shared" si="31"/>
        <v>5.5300367008693308E-3</v>
      </c>
      <c r="D556" s="82">
        <f t="shared" si="31"/>
        <v>5.0424836784454105E-3</v>
      </c>
      <c r="E556" s="82">
        <f t="shared" si="31"/>
        <v>4.716894534441041E-3</v>
      </c>
      <c r="F556" s="82">
        <f t="shared" si="31"/>
        <v>4.398235615922258E-3</v>
      </c>
      <c r="G556" s="83">
        <f t="shared" si="31"/>
        <v>4.2077208240786108E-3</v>
      </c>
    </row>
    <row r="557" spans="1:7" s="5" customFormat="1" ht="15" customHeight="1" x14ac:dyDescent="0.45">
      <c r="A557" s="42" t="str">
        <f t="shared" si="29"/>
        <v>15.31.1A</v>
      </c>
      <c r="B557" s="4" t="str">
        <f t="shared" si="29"/>
        <v>Salida Nacional / National exit</v>
      </c>
      <c r="C557" s="82">
        <f t="shared" si="31"/>
        <v>0</v>
      </c>
      <c r="D557" s="82">
        <f t="shared" si="31"/>
        <v>0</v>
      </c>
      <c r="E557" s="82">
        <f t="shared" si="31"/>
        <v>0</v>
      </c>
      <c r="F557" s="82">
        <f t="shared" si="31"/>
        <v>0</v>
      </c>
      <c r="G557" s="83">
        <f t="shared" si="31"/>
        <v>0</v>
      </c>
    </row>
    <row r="558" spans="1:7" s="5" customFormat="1" ht="15" customHeight="1" x14ac:dyDescent="0.45">
      <c r="A558" s="42" t="str">
        <f t="shared" ref="A558:B577" si="32">A305</f>
        <v>15.31.3</v>
      </c>
      <c r="B558" s="4" t="str">
        <f t="shared" si="32"/>
        <v>Salida Nacional / National exit</v>
      </c>
      <c r="C558" s="82">
        <f t="shared" ref="C558:G567" si="33">(C305*C52)/SUMPRODUCT(C$12:C$258,C$265:C$511)</f>
        <v>5.3127916900068753E-3</v>
      </c>
      <c r="D558" s="82">
        <f t="shared" si="33"/>
        <v>5.3908390505458979E-3</v>
      </c>
      <c r="E558" s="82">
        <f t="shared" si="33"/>
        <v>5.5252807929717582E-3</v>
      </c>
      <c r="F558" s="82">
        <f t="shared" si="33"/>
        <v>5.5600169249308915E-3</v>
      </c>
      <c r="G558" s="83">
        <f t="shared" si="33"/>
        <v>5.6479675603003463E-3</v>
      </c>
    </row>
    <row r="559" spans="1:7" s="5" customFormat="1" ht="15" customHeight="1" x14ac:dyDescent="0.45">
      <c r="A559" s="42" t="str">
        <f t="shared" si="32"/>
        <v>15.31A.4</v>
      </c>
      <c r="B559" s="4" t="str">
        <f t="shared" si="32"/>
        <v>Salida Nacional / National exit</v>
      </c>
      <c r="C559" s="82">
        <f t="shared" si="33"/>
        <v>7.4499464215966238E-4</v>
      </c>
      <c r="D559" s="82">
        <f t="shared" si="33"/>
        <v>7.6254667956643536E-4</v>
      </c>
      <c r="E559" s="82">
        <f t="shared" si="33"/>
        <v>7.8796140507074106E-4</v>
      </c>
      <c r="F559" s="82">
        <f t="shared" si="33"/>
        <v>7.9984927708441872E-4</v>
      </c>
      <c r="G559" s="83">
        <f t="shared" si="33"/>
        <v>8.1844397504965383E-4</v>
      </c>
    </row>
    <row r="560" spans="1:7" s="5" customFormat="1" ht="15" customHeight="1" x14ac:dyDescent="0.45">
      <c r="A560" s="42" t="str">
        <f t="shared" si="32"/>
        <v>15.34</v>
      </c>
      <c r="B560" s="4" t="str">
        <f t="shared" si="32"/>
        <v>Salida Nacional / National exit</v>
      </c>
      <c r="C560" s="82">
        <f t="shared" si="33"/>
        <v>2.8249906850253075E-2</v>
      </c>
      <c r="D560" s="82">
        <f t="shared" si="33"/>
        <v>2.576449733709758E-2</v>
      </c>
      <c r="E560" s="82">
        <f t="shared" si="33"/>
        <v>2.4103689170918055E-2</v>
      </c>
      <c r="F560" s="82">
        <f t="shared" si="33"/>
        <v>2.2477794277374077E-2</v>
      </c>
      <c r="G560" s="83">
        <f t="shared" si="33"/>
        <v>2.150460373115087E-2</v>
      </c>
    </row>
    <row r="561" spans="1:7" s="5" customFormat="1" ht="15" customHeight="1" x14ac:dyDescent="0.45">
      <c r="A561" s="42" t="str">
        <f t="shared" si="32"/>
        <v>16A</v>
      </c>
      <c r="B561" s="4" t="str">
        <f t="shared" si="32"/>
        <v>Salida Nacional / National exit</v>
      </c>
      <c r="C561" s="82">
        <f t="shared" si="33"/>
        <v>8.6760085925929921E-5</v>
      </c>
      <c r="D561" s="82">
        <f t="shared" si="33"/>
        <v>8.5902114620060451E-5</v>
      </c>
      <c r="E561" s="82">
        <f t="shared" si="33"/>
        <v>8.7331528077036846E-5</v>
      </c>
      <c r="F561" s="82">
        <f t="shared" si="33"/>
        <v>8.6978922393578828E-5</v>
      </c>
      <c r="G561" s="83">
        <f t="shared" si="33"/>
        <v>8.7544808057743901E-5</v>
      </c>
    </row>
    <row r="562" spans="1:7" s="5" customFormat="1" ht="15" customHeight="1" x14ac:dyDescent="0.45">
      <c r="A562" s="42" t="str">
        <f t="shared" si="32"/>
        <v>19</v>
      </c>
      <c r="B562" s="4" t="str">
        <f t="shared" si="32"/>
        <v>Salida Nacional / National exit</v>
      </c>
      <c r="C562" s="82">
        <f t="shared" si="33"/>
        <v>3.6369323453891425E-3</v>
      </c>
      <c r="D562" s="82">
        <f t="shared" si="33"/>
        <v>3.7423212252143995E-3</v>
      </c>
      <c r="E562" s="82">
        <f t="shared" si="33"/>
        <v>3.8576304926498948E-3</v>
      </c>
      <c r="F562" s="82">
        <f t="shared" si="33"/>
        <v>3.9014176294313277E-3</v>
      </c>
      <c r="G562" s="83">
        <f t="shared" si="33"/>
        <v>3.9575221796642164E-3</v>
      </c>
    </row>
    <row r="563" spans="1:7" s="5" customFormat="1" ht="15" customHeight="1" x14ac:dyDescent="0.45">
      <c r="A563" s="42" t="str">
        <f t="shared" si="32"/>
        <v>20</v>
      </c>
      <c r="B563" s="4" t="str">
        <f t="shared" si="32"/>
        <v>Salida Nacional / National exit</v>
      </c>
      <c r="C563" s="82">
        <f t="shared" si="33"/>
        <v>8.0762768671424068E-3</v>
      </c>
      <c r="D563" s="82">
        <f t="shared" si="33"/>
        <v>7.2450175546377475E-3</v>
      </c>
      <c r="E563" s="82">
        <f t="shared" si="33"/>
        <v>6.5961382313038854E-3</v>
      </c>
      <c r="F563" s="82">
        <f t="shared" si="33"/>
        <v>6.0327737330482818E-3</v>
      </c>
      <c r="G563" s="83">
        <f t="shared" si="33"/>
        <v>5.649215537411832E-3</v>
      </c>
    </row>
    <row r="564" spans="1:7" s="5" customFormat="1" ht="15" customHeight="1" x14ac:dyDescent="0.45">
      <c r="A564" s="42" t="str">
        <f t="shared" si="32"/>
        <v>20.00A</v>
      </c>
      <c r="B564" s="4" t="str">
        <f t="shared" si="32"/>
        <v>Salida Nacional / National exit</v>
      </c>
      <c r="C564" s="82">
        <f t="shared" si="33"/>
        <v>2.8394482548753684E-4</v>
      </c>
      <c r="D564" s="82">
        <f t="shared" si="33"/>
        <v>2.4763511512540661E-4</v>
      </c>
      <c r="E564" s="82">
        <f t="shared" si="33"/>
        <v>2.1912627634163221E-4</v>
      </c>
      <c r="F564" s="82">
        <f t="shared" si="33"/>
        <v>1.9522213443525489E-4</v>
      </c>
      <c r="G564" s="83">
        <f t="shared" si="33"/>
        <v>1.7865858177719196E-4</v>
      </c>
    </row>
    <row r="565" spans="1:7" s="5" customFormat="1" ht="15" customHeight="1" x14ac:dyDescent="0.45">
      <c r="A565" s="42" t="str">
        <f t="shared" si="32"/>
        <v>21</v>
      </c>
      <c r="B565" s="4" t="str">
        <f t="shared" si="32"/>
        <v>Salida Nacional / National exit</v>
      </c>
      <c r="C565" s="82">
        <f t="shared" si="33"/>
        <v>2.0079959550737224E-4</v>
      </c>
      <c r="D565" s="82">
        <f t="shared" si="33"/>
        <v>1.7539464293859052E-4</v>
      </c>
      <c r="E565" s="82">
        <f t="shared" si="33"/>
        <v>1.5533421884316191E-4</v>
      </c>
      <c r="F565" s="82">
        <f t="shared" si="33"/>
        <v>1.3850992467340462E-4</v>
      </c>
      <c r="G565" s="83">
        <f t="shared" si="33"/>
        <v>1.2674168333474706E-4</v>
      </c>
    </row>
    <row r="566" spans="1:7" s="5" customFormat="1" ht="15" customHeight="1" x14ac:dyDescent="0.45">
      <c r="A566" s="42" t="str">
        <f t="shared" si="32"/>
        <v>22</v>
      </c>
      <c r="B566" s="4" t="str">
        <f t="shared" si="32"/>
        <v>Salida Nacional / National exit</v>
      </c>
      <c r="C566" s="82">
        <f t="shared" si="33"/>
        <v>9.0443060559957994E-4</v>
      </c>
      <c r="D566" s="82">
        <f t="shared" si="33"/>
        <v>9.2366495377563436E-4</v>
      </c>
      <c r="E566" s="82">
        <f t="shared" si="33"/>
        <v>9.4977467718026273E-4</v>
      </c>
      <c r="F566" s="82">
        <f t="shared" si="33"/>
        <v>9.5706019850275224E-4</v>
      </c>
      <c r="G566" s="83">
        <f t="shared" si="33"/>
        <v>9.6445278472540919E-4</v>
      </c>
    </row>
    <row r="567" spans="1:7" s="5" customFormat="1" ht="15" customHeight="1" x14ac:dyDescent="0.45">
      <c r="A567" s="42" t="str">
        <f t="shared" si="32"/>
        <v>23</v>
      </c>
      <c r="B567" s="4" t="str">
        <f t="shared" si="32"/>
        <v>Salida Nacional / National exit</v>
      </c>
      <c r="C567" s="82">
        <f t="shared" si="33"/>
        <v>6.9791726844471141E-3</v>
      </c>
      <c r="D567" s="82">
        <f t="shared" si="33"/>
        <v>7.1364591139188001E-3</v>
      </c>
      <c r="E567" s="82">
        <f t="shared" si="33"/>
        <v>7.3431455713029187E-3</v>
      </c>
      <c r="F567" s="82">
        <f t="shared" si="33"/>
        <v>7.4045979424360196E-3</v>
      </c>
      <c r="G567" s="83">
        <f t="shared" si="33"/>
        <v>7.4610277503549738E-3</v>
      </c>
    </row>
    <row r="568" spans="1:7" s="5" customFormat="1" ht="15" customHeight="1" x14ac:dyDescent="0.45">
      <c r="A568" s="42" t="str">
        <f t="shared" si="32"/>
        <v>23A</v>
      </c>
      <c r="B568" s="4" t="str">
        <f t="shared" si="32"/>
        <v>Salida Nacional / National exit</v>
      </c>
      <c r="C568" s="82">
        <f t="shared" ref="C568:G577" si="34">(C315*C62)/SUMPRODUCT(C$12:C$258,C$265:C$511)</f>
        <v>3.1258868650235505E-4</v>
      </c>
      <c r="D568" s="82">
        <f t="shared" si="34"/>
        <v>3.2012932429224437E-4</v>
      </c>
      <c r="E568" s="82">
        <f t="shared" si="34"/>
        <v>3.2967797809657938E-4</v>
      </c>
      <c r="F568" s="82">
        <f t="shared" si="34"/>
        <v>3.3272320910908741E-4</v>
      </c>
      <c r="G568" s="83">
        <f t="shared" si="34"/>
        <v>3.3521614585168066E-4</v>
      </c>
    </row>
    <row r="569" spans="1:7" s="5" customFormat="1" ht="15" customHeight="1" x14ac:dyDescent="0.45">
      <c r="A569" s="42" t="str">
        <f t="shared" si="32"/>
        <v>24</v>
      </c>
      <c r="B569" s="4" t="str">
        <f t="shared" si="32"/>
        <v>Salida Nacional / National exit</v>
      </c>
      <c r="C569" s="82">
        <f t="shared" si="34"/>
        <v>9.5433733891261068E-5</v>
      </c>
      <c r="D569" s="82">
        <f t="shared" si="34"/>
        <v>9.7828907949600621E-5</v>
      </c>
      <c r="E569" s="82">
        <f t="shared" si="34"/>
        <v>1.0079877306269188E-4</v>
      </c>
      <c r="F569" s="82">
        <f t="shared" si="34"/>
        <v>1.0178340398494228E-4</v>
      </c>
      <c r="G569" s="83">
        <f t="shared" si="34"/>
        <v>1.025380337839624E-4</v>
      </c>
    </row>
    <row r="570" spans="1:7" s="5" customFormat="1" ht="15" customHeight="1" x14ac:dyDescent="0.45">
      <c r="A570" s="42" t="str">
        <f t="shared" si="32"/>
        <v>24A</v>
      </c>
      <c r="B570" s="4" t="str">
        <f t="shared" si="32"/>
        <v>Salida Nacional / National exit</v>
      </c>
      <c r="C570" s="82">
        <f t="shared" si="34"/>
        <v>8.1389615605533612E-4</v>
      </c>
      <c r="D570" s="82">
        <f t="shared" si="34"/>
        <v>8.3670018536123364E-4</v>
      </c>
      <c r="E570" s="82">
        <f t="shared" si="34"/>
        <v>8.6646654423827541E-4</v>
      </c>
      <c r="F570" s="82">
        <f t="shared" si="34"/>
        <v>8.802278121690278E-4</v>
      </c>
      <c r="G570" s="83">
        <f t="shared" si="34"/>
        <v>8.9209913120555308E-4</v>
      </c>
    </row>
    <row r="571" spans="1:7" s="5" customFormat="1" ht="15" customHeight="1" x14ac:dyDescent="0.45">
      <c r="A571" s="42" t="str">
        <f t="shared" si="32"/>
        <v>25A</v>
      </c>
      <c r="B571" s="4" t="str">
        <f t="shared" si="32"/>
        <v>Salida Nacional / National exit</v>
      </c>
      <c r="C571" s="82">
        <f t="shared" si="34"/>
        <v>1.7494835493772094E-4</v>
      </c>
      <c r="D571" s="82">
        <f t="shared" si="34"/>
        <v>1.7979933255251752E-4</v>
      </c>
      <c r="E571" s="82">
        <f t="shared" si="34"/>
        <v>1.8550711270074336E-4</v>
      </c>
      <c r="F571" s="82">
        <f t="shared" si="34"/>
        <v>1.8757453694818289E-4</v>
      </c>
      <c r="G571" s="83">
        <f t="shared" si="34"/>
        <v>1.8893134740649632E-4</v>
      </c>
    </row>
    <row r="572" spans="1:7" s="5" customFormat="1" ht="15" customHeight="1" x14ac:dyDescent="0.45">
      <c r="A572" s="42" t="str">
        <f t="shared" si="32"/>
        <v>25X</v>
      </c>
      <c r="B572" s="4" t="str">
        <f t="shared" si="32"/>
        <v>Salida Nacional / National exit</v>
      </c>
      <c r="C572" s="82">
        <f t="shared" si="34"/>
        <v>1.1174361254256528E-3</v>
      </c>
      <c r="D572" s="82">
        <f t="shared" si="34"/>
        <v>1.1637377745962244E-3</v>
      </c>
      <c r="E572" s="82">
        <f t="shared" si="34"/>
        <v>1.1913147808157462E-3</v>
      </c>
      <c r="F572" s="82">
        <f t="shared" si="34"/>
        <v>1.1954806490327499E-3</v>
      </c>
      <c r="G572" s="83">
        <f t="shared" si="34"/>
        <v>1.1943136319181925E-3</v>
      </c>
    </row>
    <row r="573" spans="1:7" s="5" customFormat="1" ht="15" customHeight="1" x14ac:dyDescent="0.45">
      <c r="A573" s="42" t="str">
        <f t="shared" si="32"/>
        <v>26A</v>
      </c>
      <c r="B573" s="4" t="str">
        <f t="shared" si="32"/>
        <v>Salida Nacional / National exit</v>
      </c>
      <c r="C573" s="82">
        <f t="shared" si="34"/>
        <v>9.0760971211088033E-4</v>
      </c>
      <c r="D573" s="82">
        <f t="shared" si="34"/>
        <v>9.5476975029378582E-4</v>
      </c>
      <c r="E573" s="82">
        <f t="shared" si="34"/>
        <v>9.9966495552857829E-4</v>
      </c>
      <c r="F573" s="82">
        <f t="shared" si="34"/>
        <v>1.0277096463776874E-3</v>
      </c>
      <c r="G573" s="83">
        <f t="shared" si="34"/>
        <v>1.0498068442596792E-3</v>
      </c>
    </row>
    <row r="574" spans="1:7" s="5" customFormat="1" ht="15" customHeight="1" x14ac:dyDescent="0.45">
      <c r="A574" s="42" t="str">
        <f t="shared" si="32"/>
        <v>27X</v>
      </c>
      <c r="B574" s="4" t="str">
        <f t="shared" si="32"/>
        <v>Salida Nacional / National exit</v>
      </c>
      <c r="C574" s="82">
        <f t="shared" si="34"/>
        <v>6.4264774076762149E-4</v>
      </c>
      <c r="D574" s="82">
        <f t="shared" si="34"/>
        <v>6.8262815752157294E-4</v>
      </c>
      <c r="E574" s="82">
        <f t="shared" si="34"/>
        <v>7.1801456481935437E-4</v>
      </c>
      <c r="F574" s="82">
        <f t="shared" si="34"/>
        <v>7.4177952943938353E-4</v>
      </c>
      <c r="G574" s="83">
        <f t="shared" si="34"/>
        <v>7.5993006409485618E-4</v>
      </c>
    </row>
    <row r="575" spans="1:7" s="5" customFormat="1" ht="15" customHeight="1" x14ac:dyDescent="0.45">
      <c r="A575" s="42" t="str">
        <f t="shared" si="32"/>
        <v>28</v>
      </c>
      <c r="B575" s="4" t="str">
        <f t="shared" si="32"/>
        <v>Salida Nacional / National exit</v>
      </c>
      <c r="C575" s="82">
        <f t="shared" si="34"/>
        <v>1.4902548658061435E-3</v>
      </c>
      <c r="D575" s="82">
        <f t="shared" si="34"/>
        <v>1.5420349568675111E-3</v>
      </c>
      <c r="E575" s="82">
        <f t="shared" si="34"/>
        <v>1.5978966712459648E-3</v>
      </c>
      <c r="F575" s="82">
        <f t="shared" si="34"/>
        <v>1.6239636981476206E-3</v>
      </c>
      <c r="G575" s="83">
        <f t="shared" si="34"/>
        <v>1.6395190721053177E-3</v>
      </c>
    </row>
    <row r="576" spans="1:7" s="5" customFormat="1" ht="15" customHeight="1" x14ac:dyDescent="0.45">
      <c r="A576" s="42" t="str">
        <f t="shared" si="32"/>
        <v>28A</v>
      </c>
      <c r="B576" s="4" t="str">
        <f t="shared" si="32"/>
        <v>Salida Nacional / National exit</v>
      </c>
      <c r="C576" s="82">
        <f t="shared" si="34"/>
        <v>8.799339037497125E-3</v>
      </c>
      <c r="D576" s="82">
        <f t="shared" si="34"/>
        <v>7.9670198366615791E-3</v>
      </c>
      <c r="E576" s="82">
        <f t="shared" si="34"/>
        <v>7.1643987570720411E-3</v>
      </c>
      <c r="F576" s="82">
        <f t="shared" si="34"/>
        <v>6.4855128963636965E-3</v>
      </c>
      <c r="G576" s="83">
        <f t="shared" si="34"/>
        <v>5.9679093220559292E-3</v>
      </c>
    </row>
    <row r="577" spans="1:7" s="5" customFormat="1" ht="15" customHeight="1" x14ac:dyDescent="0.45">
      <c r="A577" s="42" t="str">
        <f t="shared" si="32"/>
        <v>29</v>
      </c>
      <c r="B577" s="4" t="str">
        <f t="shared" si="32"/>
        <v>Salida Nacional / National exit</v>
      </c>
      <c r="C577" s="82">
        <f t="shared" si="34"/>
        <v>4.0872280090613461E-5</v>
      </c>
      <c r="D577" s="82">
        <f t="shared" si="34"/>
        <v>4.397156293926852E-5</v>
      </c>
      <c r="E577" s="82">
        <f t="shared" si="34"/>
        <v>4.6521014989472754E-5</v>
      </c>
      <c r="F577" s="82">
        <f t="shared" si="34"/>
        <v>4.836002942739988E-5</v>
      </c>
      <c r="G577" s="83">
        <f t="shared" si="34"/>
        <v>4.9716111333848068E-5</v>
      </c>
    </row>
    <row r="578" spans="1:7" s="5" customFormat="1" ht="15" customHeight="1" x14ac:dyDescent="0.45">
      <c r="A578" s="42" t="str">
        <f t="shared" ref="A578:B597" si="35">A325</f>
        <v>30</v>
      </c>
      <c r="B578" s="4" t="str">
        <f t="shared" si="35"/>
        <v>Salida Nacional / National exit</v>
      </c>
      <c r="C578" s="82">
        <f t="shared" ref="C578:G587" si="36">(C325*C72)/SUMPRODUCT(C$12:C$258,C$265:C$511)</f>
        <v>2.9552095774264524E-4</v>
      </c>
      <c r="D578" s="82">
        <f t="shared" si="36"/>
        <v>3.184657019597762E-4</v>
      </c>
      <c r="E578" s="82">
        <f t="shared" si="36"/>
        <v>3.3717939109610185E-4</v>
      </c>
      <c r="F578" s="82">
        <f t="shared" si="36"/>
        <v>3.5077938935524521E-4</v>
      </c>
      <c r="G578" s="83">
        <f t="shared" si="36"/>
        <v>3.6053266670392004E-4</v>
      </c>
    </row>
    <row r="579" spans="1:7" s="5" customFormat="1" ht="15" customHeight="1" x14ac:dyDescent="0.45">
      <c r="A579" s="42" t="str">
        <f t="shared" si="35"/>
        <v>32</v>
      </c>
      <c r="B579" s="4" t="str">
        <f t="shared" si="35"/>
        <v>Salida Nacional / National exit</v>
      </c>
      <c r="C579" s="82">
        <f t="shared" si="36"/>
        <v>9.5547263291170609E-8</v>
      </c>
      <c r="D579" s="82">
        <f t="shared" si="36"/>
        <v>8.8846781443761594E-8</v>
      </c>
      <c r="E579" s="82">
        <f t="shared" si="36"/>
        <v>8.1863608484392962E-8</v>
      </c>
      <c r="F579" s="82">
        <f t="shared" si="36"/>
        <v>7.5929368973102329E-8</v>
      </c>
      <c r="G579" s="83">
        <f t="shared" si="36"/>
        <v>7.1176533422291349E-8</v>
      </c>
    </row>
    <row r="580" spans="1:7" s="5" customFormat="1" ht="15" customHeight="1" x14ac:dyDescent="0.45">
      <c r="A580" s="42" t="str">
        <f t="shared" si="35"/>
        <v>33</v>
      </c>
      <c r="B580" s="4" t="str">
        <f t="shared" si="35"/>
        <v>Salida Nacional / National exit</v>
      </c>
      <c r="C580" s="82">
        <f t="shared" si="36"/>
        <v>4.9389777985413197E-3</v>
      </c>
      <c r="D580" s="82">
        <f t="shared" si="36"/>
        <v>4.6026300156642346E-3</v>
      </c>
      <c r="E580" s="82">
        <f t="shared" si="36"/>
        <v>4.2455335217404296E-3</v>
      </c>
      <c r="F580" s="82">
        <f t="shared" si="36"/>
        <v>3.9419627077024316E-3</v>
      </c>
      <c r="G580" s="83">
        <f t="shared" si="36"/>
        <v>3.6951248912869476E-3</v>
      </c>
    </row>
    <row r="581" spans="1:7" s="5" customFormat="1" ht="15" customHeight="1" x14ac:dyDescent="0.45">
      <c r="A581" s="42" t="str">
        <f t="shared" si="35"/>
        <v>33X</v>
      </c>
      <c r="B581" s="4" t="str">
        <f t="shared" si="35"/>
        <v>Salida Nacional / National exit</v>
      </c>
      <c r="C581" s="82">
        <f t="shared" si="36"/>
        <v>5.2602839468253559E-6</v>
      </c>
      <c r="D581" s="82">
        <f t="shared" si="36"/>
        <v>5.715266250195504E-6</v>
      </c>
      <c r="E581" s="82">
        <f t="shared" si="36"/>
        <v>6.0742856536821342E-6</v>
      </c>
      <c r="F581" s="82">
        <f t="shared" si="36"/>
        <v>6.3430200735338971E-6</v>
      </c>
      <c r="G581" s="83">
        <f t="shared" si="36"/>
        <v>6.5175146744350687E-6</v>
      </c>
    </row>
    <row r="582" spans="1:7" s="5" customFormat="1" ht="15" customHeight="1" x14ac:dyDescent="0.45">
      <c r="A582" s="42" t="str">
        <f t="shared" si="35"/>
        <v>34</v>
      </c>
      <c r="B582" s="4" t="str">
        <f t="shared" si="35"/>
        <v>Salida Nacional / National exit</v>
      </c>
      <c r="C582" s="82">
        <f t="shared" si="36"/>
        <v>5.8799410500874486E-4</v>
      </c>
      <c r="D582" s="82">
        <f t="shared" si="36"/>
        <v>6.1663103320922408E-4</v>
      </c>
      <c r="E582" s="82">
        <f t="shared" si="36"/>
        <v>6.445049586177845E-4</v>
      </c>
      <c r="F582" s="82">
        <f t="shared" si="36"/>
        <v>6.6080865070968528E-4</v>
      </c>
      <c r="G582" s="83">
        <f t="shared" si="36"/>
        <v>6.6843025823492815E-4</v>
      </c>
    </row>
    <row r="583" spans="1:7" s="5" customFormat="1" ht="15" customHeight="1" x14ac:dyDescent="0.45">
      <c r="A583" s="42" t="str">
        <f t="shared" si="35"/>
        <v>35</v>
      </c>
      <c r="B583" s="4" t="str">
        <f t="shared" si="35"/>
        <v>Salida Nacional / National exit</v>
      </c>
      <c r="C583" s="82">
        <f t="shared" si="36"/>
        <v>2.5181260990188699E-4</v>
      </c>
      <c r="D583" s="82">
        <f t="shared" si="36"/>
        <v>2.6024685686885121E-4</v>
      </c>
      <c r="E583" s="82">
        <f t="shared" si="36"/>
        <v>2.7018413525074618E-4</v>
      </c>
      <c r="F583" s="82">
        <f t="shared" si="36"/>
        <v>2.7487764694376286E-4</v>
      </c>
      <c r="G583" s="83">
        <f t="shared" si="36"/>
        <v>2.7585315326279699E-4</v>
      </c>
    </row>
    <row r="584" spans="1:7" s="5" customFormat="1" ht="15" customHeight="1" x14ac:dyDescent="0.45">
      <c r="A584" s="42" t="str">
        <f t="shared" si="35"/>
        <v>35X</v>
      </c>
      <c r="B584" s="4" t="str">
        <f t="shared" si="35"/>
        <v>Salida Nacional / National exit</v>
      </c>
      <c r="C584" s="82">
        <f t="shared" si="36"/>
        <v>1.6075920384411202E-3</v>
      </c>
      <c r="D584" s="82">
        <f t="shared" si="36"/>
        <v>1.6677679523139791E-3</v>
      </c>
      <c r="E584" s="82">
        <f t="shared" si="36"/>
        <v>1.731544580886032E-3</v>
      </c>
      <c r="F584" s="82">
        <f t="shared" si="36"/>
        <v>1.7573510592766566E-3</v>
      </c>
      <c r="G584" s="83">
        <f t="shared" si="36"/>
        <v>1.7538835964328464E-3</v>
      </c>
    </row>
    <row r="585" spans="1:7" s="5" customFormat="1" ht="15" customHeight="1" x14ac:dyDescent="0.45">
      <c r="A585" s="42" t="str">
        <f t="shared" si="35"/>
        <v>36</v>
      </c>
      <c r="B585" s="4" t="str">
        <f t="shared" si="35"/>
        <v>Salida Nacional / National exit</v>
      </c>
      <c r="C585" s="82">
        <f t="shared" si="36"/>
        <v>1.1501751671706935E-3</v>
      </c>
      <c r="D585" s="82">
        <f t="shared" si="36"/>
        <v>1.2544968172101601E-3</v>
      </c>
      <c r="E585" s="82">
        <f t="shared" si="36"/>
        <v>1.335644385048572E-3</v>
      </c>
      <c r="F585" s="82">
        <f t="shared" si="36"/>
        <v>1.3971087362754906E-3</v>
      </c>
      <c r="G585" s="83">
        <f t="shared" si="36"/>
        <v>1.4347724507007701E-3</v>
      </c>
    </row>
    <row r="586" spans="1:7" s="5" customFormat="1" ht="15" customHeight="1" x14ac:dyDescent="0.45">
      <c r="A586" s="42" t="str">
        <f t="shared" si="35"/>
        <v>38</v>
      </c>
      <c r="B586" s="4" t="str">
        <f t="shared" si="35"/>
        <v>Salida Nacional / National exit</v>
      </c>
      <c r="C586" s="82">
        <f t="shared" si="36"/>
        <v>7.6411399970884638E-3</v>
      </c>
      <c r="D586" s="82">
        <f t="shared" si="36"/>
        <v>8.0744541253709012E-3</v>
      </c>
      <c r="E586" s="82">
        <f t="shared" si="36"/>
        <v>8.4715238571407177E-3</v>
      </c>
      <c r="F586" s="82">
        <f t="shared" si="36"/>
        <v>8.7200172717731145E-3</v>
      </c>
      <c r="G586" s="83">
        <f t="shared" si="36"/>
        <v>8.8331235321376291E-3</v>
      </c>
    </row>
    <row r="587" spans="1:7" s="5" customFormat="1" ht="15" customHeight="1" x14ac:dyDescent="0.45">
      <c r="A587" s="42" t="str">
        <f t="shared" si="35"/>
        <v>38X.02</v>
      </c>
      <c r="B587" s="4" t="str">
        <f t="shared" si="35"/>
        <v>Salida Nacional / National exit</v>
      </c>
      <c r="C587" s="82">
        <f t="shared" si="36"/>
        <v>8.9118046135599704E-5</v>
      </c>
      <c r="D587" s="82">
        <f t="shared" si="36"/>
        <v>9.425795056268842E-5</v>
      </c>
      <c r="E587" s="82">
        <f t="shared" si="36"/>
        <v>9.8929112203323538E-5</v>
      </c>
      <c r="F587" s="82">
        <f t="shared" si="36"/>
        <v>1.01866096702509E-4</v>
      </c>
      <c r="G587" s="83">
        <f t="shared" si="36"/>
        <v>1.0318705730782335E-4</v>
      </c>
    </row>
    <row r="588" spans="1:7" s="5" customFormat="1" ht="15" customHeight="1" x14ac:dyDescent="0.45">
      <c r="A588" s="42" t="str">
        <f t="shared" si="35"/>
        <v>39.01</v>
      </c>
      <c r="B588" s="4" t="str">
        <f t="shared" si="35"/>
        <v>Salida Nacional / National exit</v>
      </c>
      <c r="C588" s="82">
        <f t="shared" ref="C588:G597" si="37">(C335*C82)/SUMPRODUCT(C$12:C$258,C$265:C$511)</f>
        <v>6.2497555948737272E-4</v>
      </c>
      <c r="D588" s="82">
        <f t="shared" si="37"/>
        <v>6.687089390274405E-4</v>
      </c>
      <c r="E588" s="82">
        <f t="shared" si="37"/>
        <v>7.0562712837949455E-4</v>
      </c>
      <c r="F588" s="82">
        <f t="shared" si="37"/>
        <v>7.3086120480648901E-4</v>
      </c>
      <c r="G588" s="83">
        <f t="shared" si="37"/>
        <v>7.4383847801645132E-4</v>
      </c>
    </row>
    <row r="589" spans="1:7" s="5" customFormat="1" ht="15" customHeight="1" x14ac:dyDescent="0.45">
      <c r="A589" s="42" t="str">
        <f t="shared" si="35"/>
        <v>4</v>
      </c>
      <c r="B589" s="4" t="str">
        <f t="shared" si="35"/>
        <v>Salida Nacional / National exit</v>
      </c>
      <c r="C589" s="82">
        <f t="shared" si="37"/>
        <v>0</v>
      </c>
      <c r="D589" s="82">
        <f t="shared" si="37"/>
        <v>0</v>
      </c>
      <c r="E589" s="82">
        <f t="shared" si="37"/>
        <v>0</v>
      </c>
      <c r="F589" s="82">
        <f t="shared" si="37"/>
        <v>0</v>
      </c>
      <c r="G589" s="83">
        <f t="shared" si="37"/>
        <v>0</v>
      </c>
    </row>
    <row r="590" spans="1:7" s="5" customFormat="1" ht="15" customHeight="1" x14ac:dyDescent="0.45">
      <c r="A590" s="42" t="str">
        <f t="shared" si="35"/>
        <v>40</v>
      </c>
      <c r="B590" s="4" t="str">
        <f t="shared" si="35"/>
        <v>Salida Nacional / National exit</v>
      </c>
      <c r="C590" s="82">
        <f t="shared" si="37"/>
        <v>2.3007489044612156E-3</v>
      </c>
      <c r="D590" s="82">
        <f t="shared" si="37"/>
        <v>2.4707502819369719E-3</v>
      </c>
      <c r="E590" s="82">
        <f t="shared" si="37"/>
        <v>2.6112665600698474E-3</v>
      </c>
      <c r="F590" s="82">
        <f t="shared" si="37"/>
        <v>2.7090450153274734E-3</v>
      </c>
      <c r="G590" s="83">
        <f t="shared" si="37"/>
        <v>2.7593571587163162E-3</v>
      </c>
    </row>
    <row r="591" spans="1:7" s="5" customFormat="1" ht="15" customHeight="1" x14ac:dyDescent="0.45">
      <c r="A591" s="42" t="str">
        <f t="shared" si="35"/>
        <v>41.06</v>
      </c>
      <c r="B591" s="4" t="str">
        <f t="shared" si="35"/>
        <v>Salida Nacional / National exit</v>
      </c>
      <c r="C591" s="82">
        <f t="shared" si="37"/>
        <v>4.167429465390623E-4</v>
      </c>
      <c r="D591" s="82">
        <f t="shared" si="37"/>
        <v>4.5610614105549152E-4</v>
      </c>
      <c r="E591" s="82">
        <f t="shared" si="37"/>
        <v>4.8631597618769716E-4</v>
      </c>
      <c r="F591" s="82">
        <f t="shared" si="37"/>
        <v>5.0942456515849495E-4</v>
      </c>
      <c r="G591" s="83">
        <f t="shared" si="37"/>
        <v>5.2323455879654444E-4</v>
      </c>
    </row>
    <row r="592" spans="1:7" s="5" customFormat="1" ht="15" customHeight="1" x14ac:dyDescent="0.45">
      <c r="A592" s="42" t="str">
        <f t="shared" si="35"/>
        <v>41.07X</v>
      </c>
      <c r="B592" s="4" t="str">
        <f t="shared" si="35"/>
        <v>Salida Nacional / National exit</v>
      </c>
      <c r="C592" s="82">
        <f t="shared" si="37"/>
        <v>2.2215736664494027E-3</v>
      </c>
      <c r="D592" s="82">
        <f t="shared" si="37"/>
        <v>2.4312013654874563E-3</v>
      </c>
      <c r="E592" s="82">
        <f t="shared" si="37"/>
        <v>2.5921469998939229E-3</v>
      </c>
      <c r="F592" s="82">
        <f t="shared" si="37"/>
        <v>2.715238601898178E-3</v>
      </c>
      <c r="G592" s="83">
        <f t="shared" si="37"/>
        <v>2.7888333363688266E-3</v>
      </c>
    </row>
    <row r="593" spans="1:7" s="5" customFormat="1" ht="15" customHeight="1" x14ac:dyDescent="0.45">
      <c r="A593" s="42" t="str">
        <f t="shared" si="35"/>
        <v>41-16</v>
      </c>
      <c r="B593" s="4" t="str">
        <f t="shared" si="35"/>
        <v>Salida Nacional / National exit</v>
      </c>
      <c r="C593" s="82">
        <f t="shared" si="37"/>
        <v>1.3075838011799409E-3</v>
      </c>
      <c r="D593" s="82">
        <f t="shared" si="37"/>
        <v>1.3603645027523211E-3</v>
      </c>
      <c r="E593" s="82">
        <f t="shared" si="37"/>
        <v>1.4030150603302242E-3</v>
      </c>
      <c r="F593" s="82">
        <f t="shared" si="37"/>
        <v>1.4258158777577853E-3</v>
      </c>
      <c r="G593" s="83">
        <f t="shared" si="37"/>
        <v>1.4283670219984277E-3</v>
      </c>
    </row>
    <row r="594" spans="1:7" s="5" customFormat="1" ht="15" customHeight="1" x14ac:dyDescent="0.45">
      <c r="A594" s="42" t="str">
        <f t="shared" si="35"/>
        <v>43X.00</v>
      </c>
      <c r="B594" s="4" t="str">
        <f t="shared" si="35"/>
        <v>Salida Nacional / National exit</v>
      </c>
      <c r="C594" s="82">
        <f t="shared" si="37"/>
        <v>1.3902047373403731E-2</v>
      </c>
      <c r="D594" s="82">
        <f t="shared" si="37"/>
        <v>1.449370053189172E-2</v>
      </c>
      <c r="E594" s="82">
        <f t="shared" si="37"/>
        <v>1.4960473248935353E-2</v>
      </c>
      <c r="F594" s="82">
        <f t="shared" si="37"/>
        <v>1.5215310375990262E-2</v>
      </c>
      <c r="G594" s="83">
        <f t="shared" si="37"/>
        <v>1.5243603648045121E-2</v>
      </c>
    </row>
    <row r="595" spans="1:7" s="5" customFormat="1" ht="15" customHeight="1" x14ac:dyDescent="0.45">
      <c r="A595" s="42" t="str">
        <f t="shared" si="35"/>
        <v>45.01DXC</v>
      </c>
      <c r="B595" s="4" t="str">
        <f t="shared" si="35"/>
        <v>Salida Nacional / National exit</v>
      </c>
      <c r="C595" s="82">
        <f t="shared" si="37"/>
        <v>7.8482522330091314E-5</v>
      </c>
      <c r="D595" s="82">
        <f t="shared" si="37"/>
        <v>8.1891339106151341E-5</v>
      </c>
      <c r="E595" s="82">
        <f t="shared" si="37"/>
        <v>8.4564808545582618E-5</v>
      </c>
      <c r="F595" s="82">
        <f t="shared" si="37"/>
        <v>8.6039031954794572E-5</v>
      </c>
      <c r="G595" s="83">
        <f t="shared" si="37"/>
        <v>8.6201296554339865E-5</v>
      </c>
    </row>
    <row r="596" spans="1:7" s="5" customFormat="1" ht="15" customHeight="1" x14ac:dyDescent="0.45">
      <c r="A596" s="42" t="str">
        <f t="shared" si="35"/>
        <v>45.02</v>
      </c>
      <c r="B596" s="4" t="str">
        <f t="shared" si="35"/>
        <v>Salida Nacional / National exit</v>
      </c>
      <c r="C596" s="82">
        <f t="shared" si="37"/>
        <v>5.7676548192967083E-3</v>
      </c>
      <c r="D596" s="82">
        <f t="shared" si="37"/>
        <v>6.0237155590899174E-3</v>
      </c>
      <c r="E596" s="82">
        <f t="shared" si="37"/>
        <v>6.2232995120750602E-3</v>
      </c>
      <c r="F596" s="82">
        <f t="shared" si="37"/>
        <v>6.3345269728090911E-3</v>
      </c>
      <c r="G596" s="83">
        <f t="shared" si="37"/>
        <v>6.3467010060924579E-3</v>
      </c>
    </row>
    <row r="597" spans="1:7" s="5" customFormat="1" ht="15" customHeight="1" x14ac:dyDescent="0.45">
      <c r="A597" s="42" t="str">
        <f t="shared" si="35"/>
        <v>45.04</v>
      </c>
      <c r="B597" s="4" t="str">
        <f t="shared" si="35"/>
        <v>Salida Nacional / National exit</v>
      </c>
      <c r="C597" s="82">
        <f t="shared" si="37"/>
        <v>2.3370217820007106E-2</v>
      </c>
      <c r="D597" s="82">
        <f t="shared" si="37"/>
        <v>2.4416453949213029E-2</v>
      </c>
      <c r="E597" s="82">
        <f t="shared" si="37"/>
        <v>2.5230032110463017E-2</v>
      </c>
      <c r="F597" s="82">
        <f t="shared" si="37"/>
        <v>2.5685243245559972E-2</v>
      </c>
      <c r="G597" s="83">
        <f t="shared" si="37"/>
        <v>2.5734962283999144E-2</v>
      </c>
    </row>
    <row r="598" spans="1:7" s="5" customFormat="1" ht="15" customHeight="1" x14ac:dyDescent="0.45">
      <c r="A598" s="42" t="str">
        <f t="shared" ref="A598:B617" si="38">A345</f>
        <v>45-16</v>
      </c>
      <c r="B598" s="4" t="str">
        <f t="shared" si="38"/>
        <v>Salida Nacional / National exit</v>
      </c>
      <c r="C598" s="82">
        <f t="shared" ref="C598:G607" si="39">(C345*C92)/SUMPRODUCT(C$12:C$258,C$265:C$511)</f>
        <v>7.9237421486733125E-3</v>
      </c>
      <c r="D598" s="82">
        <f t="shared" si="39"/>
        <v>8.267867664899585E-3</v>
      </c>
      <c r="E598" s="82">
        <f t="shared" si="39"/>
        <v>8.5379451586646022E-3</v>
      </c>
      <c r="F598" s="82">
        <f t="shared" si="39"/>
        <v>8.686757502057843E-3</v>
      </c>
      <c r="G598" s="83">
        <f t="shared" si="39"/>
        <v>8.7030428575154035E-3</v>
      </c>
    </row>
    <row r="599" spans="1:7" s="5" customFormat="1" ht="15" customHeight="1" x14ac:dyDescent="0.45">
      <c r="A599" s="42" t="str">
        <f t="shared" si="38"/>
        <v>5D.03.04</v>
      </c>
      <c r="B599" s="4" t="str">
        <f t="shared" si="38"/>
        <v>Salida Nacional / National exit</v>
      </c>
      <c r="C599" s="82">
        <f t="shared" si="39"/>
        <v>2.1463468906144686E-2</v>
      </c>
      <c r="D599" s="82">
        <f t="shared" si="39"/>
        <v>2.1410162650549368E-2</v>
      </c>
      <c r="E599" s="82">
        <f t="shared" si="39"/>
        <v>2.1786375336857487E-2</v>
      </c>
      <c r="F599" s="82">
        <f t="shared" si="39"/>
        <v>2.1746666746196724E-2</v>
      </c>
      <c r="G599" s="83">
        <f t="shared" si="39"/>
        <v>2.1980393793784192E-2</v>
      </c>
    </row>
    <row r="600" spans="1:7" s="5" customFormat="1" ht="15" customHeight="1" x14ac:dyDescent="0.45">
      <c r="A600" s="42" t="str">
        <f t="shared" si="38"/>
        <v>6</v>
      </c>
      <c r="B600" s="4" t="str">
        <f t="shared" si="38"/>
        <v>Salida Nacional / National exit</v>
      </c>
      <c r="C600" s="82">
        <f t="shared" si="39"/>
        <v>2.3591119120255914E-2</v>
      </c>
      <c r="D600" s="82">
        <f t="shared" si="39"/>
        <v>2.386759095706226E-2</v>
      </c>
      <c r="E600" s="82">
        <f t="shared" si="39"/>
        <v>2.4433709541209502E-2</v>
      </c>
      <c r="F600" s="82">
        <f t="shared" si="39"/>
        <v>2.4531396636007213E-2</v>
      </c>
      <c r="G600" s="83">
        <f t="shared" si="39"/>
        <v>2.4896496356114392E-2</v>
      </c>
    </row>
    <row r="601" spans="1:7" s="5" customFormat="1" ht="15" customHeight="1" x14ac:dyDescent="0.45">
      <c r="A601" s="42" t="str">
        <f t="shared" si="38"/>
        <v>7A</v>
      </c>
      <c r="B601" s="4" t="str">
        <f t="shared" si="38"/>
        <v>Salida Nacional / National exit</v>
      </c>
      <c r="C601" s="82">
        <f t="shared" si="39"/>
        <v>2.6892275103496279E-4</v>
      </c>
      <c r="D601" s="82">
        <f t="shared" si="39"/>
        <v>2.7857643314388848E-4</v>
      </c>
      <c r="E601" s="82">
        <f t="shared" si="39"/>
        <v>2.8936115549030544E-4</v>
      </c>
      <c r="F601" s="82">
        <f t="shared" si="39"/>
        <v>2.9512939172336467E-4</v>
      </c>
      <c r="G601" s="83">
        <f t="shared" si="39"/>
        <v>3.0360770736214521E-4</v>
      </c>
    </row>
    <row r="602" spans="1:7" s="5" customFormat="1" ht="15" customHeight="1" x14ac:dyDescent="0.45">
      <c r="A602" s="42" t="str">
        <f t="shared" si="38"/>
        <v>7B</v>
      </c>
      <c r="B602" s="4" t="str">
        <f t="shared" si="38"/>
        <v>Salida Nacional / National exit</v>
      </c>
      <c r="C602" s="82">
        <f t="shared" si="39"/>
        <v>2.1168590850169033E-4</v>
      </c>
      <c r="D602" s="82">
        <f t="shared" si="39"/>
        <v>2.1932043833027952E-4</v>
      </c>
      <c r="E602" s="82">
        <f t="shared" si="39"/>
        <v>2.2782600630421104E-4</v>
      </c>
      <c r="F602" s="82">
        <f t="shared" si="39"/>
        <v>2.3238392955990397E-4</v>
      </c>
      <c r="G602" s="83">
        <f t="shared" si="39"/>
        <v>2.3905526085086996E-4</v>
      </c>
    </row>
    <row r="603" spans="1:7" s="5" customFormat="1" ht="15" customHeight="1" x14ac:dyDescent="0.45">
      <c r="A603" s="42" t="str">
        <f t="shared" si="38"/>
        <v>9E.C.</v>
      </c>
      <c r="B603" s="4" t="str">
        <f t="shared" si="38"/>
        <v>Salida Nacional / National exit</v>
      </c>
      <c r="C603" s="82">
        <f t="shared" si="39"/>
        <v>1.1022417656616564E-3</v>
      </c>
      <c r="D603" s="82">
        <f t="shared" si="39"/>
        <v>1.1407804160297667E-3</v>
      </c>
      <c r="E603" s="82">
        <f t="shared" si="39"/>
        <v>1.1816718877247967E-3</v>
      </c>
      <c r="F603" s="82">
        <f t="shared" si="39"/>
        <v>1.2017555068332051E-3</v>
      </c>
      <c r="G603" s="83">
        <f t="shared" si="39"/>
        <v>1.2326283707992625E-3</v>
      </c>
    </row>
    <row r="604" spans="1:7" s="5" customFormat="1" ht="15" customHeight="1" x14ac:dyDescent="0.45">
      <c r="A604" s="42" t="str">
        <f t="shared" si="38"/>
        <v>A10</v>
      </c>
      <c r="B604" s="4" t="str">
        <f t="shared" si="38"/>
        <v>Salida Nacional / National exit</v>
      </c>
      <c r="C604" s="82">
        <f t="shared" si="39"/>
        <v>1.5627037614287215E-2</v>
      </c>
      <c r="D604" s="82">
        <f t="shared" si="39"/>
        <v>1.6019095731496714E-2</v>
      </c>
      <c r="E604" s="82">
        <f t="shared" si="39"/>
        <v>1.6505583450353772E-2</v>
      </c>
      <c r="F604" s="82">
        <f t="shared" si="39"/>
        <v>1.666703876483757E-2</v>
      </c>
      <c r="G604" s="83">
        <f t="shared" si="39"/>
        <v>1.6790435180112424E-2</v>
      </c>
    </row>
    <row r="605" spans="1:7" s="5" customFormat="1" ht="15" customHeight="1" x14ac:dyDescent="0.45">
      <c r="A605" s="42" t="str">
        <f t="shared" si="38"/>
        <v>A3</v>
      </c>
      <c r="B605" s="4" t="str">
        <f t="shared" si="38"/>
        <v>Salida Nacional / National exit</v>
      </c>
      <c r="C605" s="82">
        <f t="shared" si="39"/>
        <v>5.391344157531776E-3</v>
      </c>
      <c r="D605" s="82">
        <f t="shared" si="39"/>
        <v>5.5539635512977361E-3</v>
      </c>
      <c r="E605" s="82">
        <f t="shared" si="39"/>
        <v>5.7561233491535049E-3</v>
      </c>
      <c r="F605" s="82">
        <f t="shared" si="39"/>
        <v>5.849010371137553E-3</v>
      </c>
      <c r="G605" s="83">
        <f t="shared" si="39"/>
        <v>5.9229492513335601E-3</v>
      </c>
    </row>
    <row r="606" spans="1:7" s="5" customFormat="1" ht="15" customHeight="1" x14ac:dyDescent="0.45">
      <c r="A606" s="42" t="str">
        <f t="shared" si="38"/>
        <v>A36L</v>
      </c>
      <c r="B606" s="4" t="str">
        <f t="shared" si="38"/>
        <v>Salida Nacional / National exit</v>
      </c>
      <c r="C606" s="82">
        <f t="shared" si="39"/>
        <v>8.7559085534781547E-2</v>
      </c>
      <c r="D606" s="82">
        <f t="shared" si="39"/>
        <v>8.7341622698603016E-2</v>
      </c>
      <c r="E606" s="82">
        <f t="shared" si="39"/>
        <v>8.8876360703842402E-2</v>
      </c>
      <c r="F606" s="82">
        <f t="shared" si="39"/>
        <v>8.8714369828972309E-2</v>
      </c>
      <c r="G606" s="83">
        <f t="shared" si="39"/>
        <v>8.9667847323533514E-2</v>
      </c>
    </row>
    <row r="607" spans="1:7" s="5" customFormat="1" ht="15" customHeight="1" x14ac:dyDescent="0.45">
      <c r="A607" s="42" t="str">
        <f t="shared" si="38"/>
        <v>A5A</v>
      </c>
      <c r="B607" s="4" t="str">
        <f t="shared" si="38"/>
        <v>Salida Nacional / National exit</v>
      </c>
      <c r="C607" s="82">
        <f t="shared" si="39"/>
        <v>7.0345238634300652E-5</v>
      </c>
      <c r="D607" s="82">
        <f t="shared" si="39"/>
        <v>7.2098320303265722E-5</v>
      </c>
      <c r="E607" s="82">
        <f t="shared" si="39"/>
        <v>7.4302763245927188E-5</v>
      </c>
      <c r="F607" s="82">
        <f t="shared" si="39"/>
        <v>7.5047687727757624E-5</v>
      </c>
      <c r="G607" s="83">
        <f t="shared" si="39"/>
        <v>7.5589234189727666E-5</v>
      </c>
    </row>
    <row r="608" spans="1:7" s="5" customFormat="1" ht="15" customHeight="1" x14ac:dyDescent="0.45">
      <c r="A608" s="42" t="str">
        <f t="shared" si="38"/>
        <v>A6</v>
      </c>
      <c r="B608" s="4" t="str">
        <f t="shared" si="38"/>
        <v>Salida Nacional / National exit</v>
      </c>
      <c r="C608" s="82">
        <f t="shared" ref="C608:G617" si="40">(C355*C102)/SUMPRODUCT(C$12:C$258,C$265:C$511)</f>
        <v>4.5851929074816551E-4</v>
      </c>
      <c r="D608" s="82">
        <f t="shared" si="40"/>
        <v>4.6996398197558808E-4</v>
      </c>
      <c r="E608" s="82">
        <f t="shared" si="40"/>
        <v>4.8431077696394392E-4</v>
      </c>
      <c r="F608" s="82">
        <f t="shared" si="40"/>
        <v>4.891387483857908E-4</v>
      </c>
      <c r="G608" s="83">
        <f t="shared" si="40"/>
        <v>4.9268976702092305E-4</v>
      </c>
    </row>
    <row r="609" spans="1:7" s="5" customFormat="1" ht="15" customHeight="1" x14ac:dyDescent="0.45">
      <c r="A609" s="42" t="str">
        <f t="shared" si="38"/>
        <v>A7</v>
      </c>
      <c r="B609" s="4" t="str">
        <f t="shared" si="38"/>
        <v>Salida Nacional / National exit</v>
      </c>
      <c r="C609" s="82">
        <f t="shared" si="40"/>
        <v>7.4993074444757669E-5</v>
      </c>
      <c r="D609" s="82">
        <f t="shared" si="40"/>
        <v>7.6868117685997689E-5</v>
      </c>
      <c r="E609" s="82">
        <f t="shared" si="40"/>
        <v>7.9210650642567895E-5</v>
      </c>
      <c r="F609" s="82">
        <f t="shared" si="40"/>
        <v>7.9995347518550661E-5</v>
      </c>
      <c r="G609" s="83">
        <f t="shared" si="40"/>
        <v>8.0579928540088936E-5</v>
      </c>
    </row>
    <row r="610" spans="1:7" s="5" customFormat="1" ht="15" customHeight="1" x14ac:dyDescent="0.45">
      <c r="A610" s="42" t="str">
        <f t="shared" si="38"/>
        <v>A8</v>
      </c>
      <c r="B610" s="4" t="str">
        <f t="shared" si="38"/>
        <v>Salida Nacional / National exit</v>
      </c>
      <c r="C610" s="82">
        <f t="shared" si="40"/>
        <v>4.1480357720136738E-5</v>
      </c>
      <c r="D610" s="82">
        <f t="shared" si="40"/>
        <v>4.2518082675027199E-5</v>
      </c>
      <c r="E610" s="82">
        <f t="shared" si="40"/>
        <v>4.3813055086408107E-5</v>
      </c>
      <c r="F610" s="82">
        <f t="shared" si="40"/>
        <v>4.424617002486237E-5</v>
      </c>
      <c r="G610" s="83">
        <f t="shared" si="40"/>
        <v>4.4570220312618743E-5</v>
      </c>
    </row>
    <row r="611" spans="1:7" s="5" customFormat="1" ht="15" customHeight="1" x14ac:dyDescent="0.45">
      <c r="A611" s="42" t="str">
        <f t="shared" si="38"/>
        <v>A9</v>
      </c>
      <c r="B611" s="4" t="str">
        <f t="shared" si="38"/>
        <v>Salida Nacional / National exit</v>
      </c>
      <c r="C611" s="82">
        <f t="shared" si="40"/>
        <v>2.0112172535255679E-4</v>
      </c>
      <c r="D611" s="82">
        <f t="shared" si="40"/>
        <v>2.061580503568333E-4</v>
      </c>
      <c r="E611" s="82">
        <f t="shared" si="40"/>
        <v>2.1243092431364217E-4</v>
      </c>
      <c r="F611" s="82">
        <f t="shared" si="40"/>
        <v>2.1452351651710677E-4</v>
      </c>
      <c r="G611" s="83">
        <f t="shared" si="40"/>
        <v>2.1610039698797496E-4</v>
      </c>
    </row>
    <row r="612" spans="1:7" s="5" customFormat="1" ht="15" customHeight="1" x14ac:dyDescent="0.45">
      <c r="A612" s="42" t="str">
        <f t="shared" si="38"/>
        <v>A9A</v>
      </c>
      <c r="B612" s="4" t="str">
        <f t="shared" si="38"/>
        <v>Salida Nacional / National exit</v>
      </c>
      <c r="C612" s="82">
        <f t="shared" si="40"/>
        <v>4.3347537145947901E-4</v>
      </c>
      <c r="D612" s="82">
        <f t="shared" si="40"/>
        <v>4.4433236775016872E-4</v>
      </c>
      <c r="E612" s="82">
        <f t="shared" si="40"/>
        <v>4.5784943239021107E-4</v>
      </c>
      <c r="F612" s="82">
        <f t="shared" si="40"/>
        <v>4.6235608799587798E-4</v>
      </c>
      <c r="G612" s="83">
        <f t="shared" si="40"/>
        <v>4.6575739639289054E-4</v>
      </c>
    </row>
    <row r="613" spans="1:7" s="5" customFormat="1" ht="15" customHeight="1" x14ac:dyDescent="0.45">
      <c r="A613" s="42" t="str">
        <f t="shared" si="38"/>
        <v>A9B</v>
      </c>
      <c r="B613" s="4" t="str">
        <f t="shared" si="38"/>
        <v>Salida Nacional / National exit</v>
      </c>
      <c r="C613" s="82">
        <f t="shared" si="40"/>
        <v>2.3917851782684555E-4</v>
      </c>
      <c r="D613" s="82">
        <f t="shared" si="40"/>
        <v>2.451741999356708E-4</v>
      </c>
      <c r="E613" s="82">
        <f t="shared" si="40"/>
        <v>2.5262618917972271E-4</v>
      </c>
      <c r="F613" s="82">
        <f t="shared" si="40"/>
        <v>2.5510493482228959E-4</v>
      </c>
      <c r="G613" s="83">
        <f t="shared" si="40"/>
        <v>2.5698773179792588E-4</v>
      </c>
    </row>
    <row r="614" spans="1:7" s="5" customFormat="1" ht="15" customHeight="1" x14ac:dyDescent="0.45">
      <c r="A614" s="42" t="str">
        <f t="shared" si="38"/>
        <v>B02</v>
      </c>
      <c r="B614" s="4" t="str">
        <f t="shared" si="38"/>
        <v>Salida Nacional / National exit</v>
      </c>
      <c r="C614" s="82">
        <f t="shared" si="40"/>
        <v>1.4129301427111029E-3</v>
      </c>
      <c r="D614" s="82">
        <f t="shared" si="40"/>
        <v>1.4799156687531616E-3</v>
      </c>
      <c r="E614" s="82">
        <f t="shared" si="40"/>
        <v>1.538085309207669E-3</v>
      </c>
      <c r="F614" s="82">
        <f t="shared" si="40"/>
        <v>1.5642342937989362E-3</v>
      </c>
      <c r="G614" s="83">
        <f t="shared" si="40"/>
        <v>1.5633804456353388E-3</v>
      </c>
    </row>
    <row r="615" spans="1:7" s="5" customFormat="1" ht="15" customHeight="1" x14ac:dyDescent="0.45">
      <c r="A615" s="42" t="str">
        <f t="shared" si="38"/>
        <v>B04</v>
      </c>
      <c r="B615" s="4" t="str">
        <f t="shared" si="38"/>
        <v>Salida Nacional / National exit</v>
      </c>
      <c r="C615" s="82">
        <f t="shared" si="40"/>
        <v>4.5494891783227328E-3</v>
      </c>
      <c r="D615" s="82">
        <f t="shared" si="40"/>
        <v>4.9582434982090905E-3</v>
      </c>
      <c r="E615" s="82">
        <f t="shared" si="40"/>
        <v>5.2793746644595419E-3</v>
      </c>
      <c r="F615" s="82">
        <f t="shared" si="40"/>
        <v>5.5229171974708231E-3</v>
      </c>
      <c r="G615" s="83">
        <f t="shared" si="40"/>
        <v>5.6670726402119186E-3</v>
      </c>
    </row>
    <row r="616" spans="1:7" s="5" customFormat="1" ht="15" customHeight="1" x14ac:dyDescent="0.45">
      <c r="A616" s="42" t="str">
        <f t="shared" si="38"/>
        <v>B05</v>
      </c>
      <c r="B616" s="4" t="str">
        <f t="shared" si="38"/>
        <v>Salida Nacional / National exit</v>
      </c>
      <c r="C616" s="82">
        <f t="shared" si="40"/>
        <v>0</v>
      </c>
      <c r="D616" s="82">
        <f t="shared" si="40"/>
        <v>0</v>
      </c>
      <c r="E616" s="82">
        <f t="shared" si="40"/>
        <v>0</v>
      </c>
      <c r="F616" s="82">
        <f t="shared" si="40"/>
        <v>0</v>
      </c>
      <c r="G616" s="83">
        <f t="shared" si="40"/>
        <v>0</v>
      </c>
    </row>
    <row r="617" spans="1:7" s="5" customFormat="1" ht="15" customHeight="1" x14ac:dyDescent="0.45">
      <c r="A617" s="42" t="str">
        <f t="shared" si="38"/>
        <v>B07</v>
      </c>
      <c r="B617" s="4" t="str">
        <f t="shared" si="38"/>
        <v>Salida Nacional / National exit</v>
      </c>
      <c r="C617" s="82">
        <f t="shared" si="40"/>
        <v>1.3060893749820995E-3</v>
      </c>
      <c r="D617" s="82">
        <f t="shared" si="40"/>
        <v>1.4040728230966086E-3</v>
      </c>
      <c r="E617" s="82">
        <f t="shared" si="40"/>
        <v>1.4861114434679876E-3</v>
      </c>
      <c r="F617" s="82">
        <f t="shared" si="40"/>
        <v>1.5448553697331563E-3</v>
      </c>
      <c r="G617" s="83">
        <f t="shared" si="40"/>
        <v>1.5767888786995094E-3</v>
      </c>
    </row>
    <row r="618" spans="1:7" s="5" customFormat="1" ht="15" customHeight="1" x14ac:dyDescent="0.45">
      <c r="A618" s="42" t="str">
        <f t="shared" ref="A618:B637" si="41">A365</f>
        <v>B08</v>
      </c>
      <c r="B618" s="4" t="str">
        <f t="shared" si="41"/>
        <v>Salida Nacional / National exit</v>
      </c>
      <c r="C618" s="82">
        <f t="shared" ref="C618:G627" si="42">(C365*C112)/SUMPRODUCT(C$12:C$258,C$265:C$511)</f>
        <v>1.9374492754274306E-4</v>
      </c>
      <c r="D618" s="82">
        <f t="shared" si="42"/>
        <v>2.0798460507963549E-4</v>
      </c>
      <c r="E618" s="82">
        <f t="shared" si="42"/>
        <v>2.200063007702505E-4</v>
      </c>
      <c r="F618" s="82">
        <f t="shared" si="42"/>
        <v>2.2856149386684532E-4</v>
      </c>
      <c r="G618" s="83">
        <f t="shared" si="42"/>
        <v>2.3316183887525774E-4</v>
      </c>
    </row>
    <row r="619" spans="1:7" s="5" customFormat="1" ht="15" customHeight="1" x14ac:dyDescent="0.45">
      <c r="A619" s="42" t="str">
        <f t="shared" si="41"/>
        <v>B10</v>
      </c>
      <c r="B619" s="4" t="str">
        <f t="shared" si="41"/>
        <v>Salida Nacional / National exit</v>
      </c>
      <c r="C619" s="82">
        <f t="shared" si="42"/>
        <v>4.156218979530466E-3</v>
      </c>
      <c r="D619" s="82">
        <f t="shared" si="42"/>
        <v>4.4042628280751318E-3</v>
      </c>
      <c r="E619" s="82">
        <f t="shared" si="42"/>
        <v>4.628752755617309E-3</v>
      </c>
      <c r="F619" s="82">
        <f t="shared" si="42"/>
        <v>4.7706539346167361E-3</v>
      </c>
      <c r="G619" s="83">
        <f t="shared" si="42"/>
        <v>4.828321366301575E-3</v>
      </c>
    </row>
    <row r="620" spans="1:7" s="5" customFormat="1" ht="15" customHeight="1" x14ac:dyDescent="0.45">
      <c r="A620" s="42" t="str">
        <f t="shared" si="41"/>
        <v>B14</v>
      </c>
      <c r="B620" s="4" t="str">
        <f t="shared" si="41"/>
        <v>Salida Nacional / National exit</v>
      </c>
      <c r="C620" s="82">
        <f t="shared" si="42"/>
        <v>2.4303564641712169E-3</v>
      </c>
      <c r="D620" s="82">
        <f t="shared" si="42"/>
        <v>2.5694662574477943E-3</v>
      </c>
      <c r="E620" s="82">
        <f t="shared" si="42"/>
        <v>2.7004206241526283E-3</v>
      </c>
      <c r="F620" s="82">
        <f t="shared" si="42"/>
        <v>2.7866835370581617E-3</v>
      </c>
      <c r="G620" s="83">
        <f t="shared" si="42"/>
        <v>2.8298825771203343E-3</v>
      </c>
    </row>
    <row r="621" spans="1:7" s="5" customFormat="1" ht="15" customHeight="1" x14ac:dyDescent="0.45">
      <c r="A621" s="42" t="str">
        <f t="shared" si="41"/>
        <v>B18</v>
      </c>
      <c r="B621" s="4" t="str">
        <f t="shared" si="41"/>
        <v>Salida Nacional / National exit</v>
      </c>
      <c r="C621" s="82">
        <f t="shared" si="42"/>
        <v>3.8625848551912972E-3</v>
      </c>
      <c r="D621" s="82">
        <f t="shared" si="42"/>
        <v>3.9647402749912334E-3</v>
      </c>
      <c r="E621" s="82">
        <f t="shared" si="42"/>
        <v>4.1106215393153E-3</v>
      </c>
      <c r="F621" s="82">
        <f t="shared" si="42"/>
        <v>4.1798924997121763E-3</v>
      </c>
      <c r="G621" s="83">
        <f t="shared" si="42"/>
        <v>4.1992047287850113E-3</v>
      </c>
    </row>
    <row r="622" spans="1:7" s="5" customFormat="1" ht="15" customHeight="1" x14ac:dyDescent="0.45">
      <c r="A622" s="42" t="str">
        <f t="shared" si="41"/>
        <v>B19</v>
      </c>
      <c r="B622" s="4" t="str">
        <f t="shared" si="41"/>
        <v>Salida Nacional / National exit</v>
      </c>
      <c r="C622" s="82">
        <f t="shared" si="42"/>
        <v>5.963433247720603E-2</v>
      </c>
      <c r="D622" s="82">
        <f t="shared" si="42"/>
        <v>6.1149747579666812E-2</v>
      </c>
      <c r="E622" s="82">
        <f t="shared" si="42"/>
        <v>6.3374447512994841E-2</v>
      </c>
      <c r="F622" s="82">
        <f t="shared" si="42"/>
        <v>6.4418170633674873E-2</v>
      </c>
      <c r="G622" s="83">
        <f t="shared" si="42"/>
        <v>6.4713703725943539E-2</v>
      </c>
    </row>
    <row r="623" spans="1:7" s="5" customFormat="1" ht="15" customHeight="1" x14ac:dyDescent="0.45">
      <c r="A623" s="42" t="str">
        <f t="shared" si="41"/>
        <v>B20</v>
      </c>
      <c r="B623" s="4" t="str">
        <f t="shared" si="41"/>
        <v>Salida Nacional / National exit</v>
      </c>
      <c r="C623" s="82">
        <f t="shared" si="42"/>
        <v>9.397637457177626E-3</v>
      </c>
      <c r="D623" s="82">
        <f t="shared" si="42"/>
        <v>9.6567499432402837E-3</v>
      </c>
      <c r="E623" s="82">
        <f t="shared" si="42"/>
        <v>1.0018919635925464E-2</v>
      </c>
      <c r="F623" s="82">
        <f t="shared" si="42"/>
        <v>1.0196936736145665E-2</v>
      </c>
      <c r="G623" s="83">
        <f t="shared" si="42"/>
        <v>1.0257211149195811E-2</v>
      </c>
    </row>
    <row r="624" spans="1:7" s="5" customFormat="1" ht="15" customHeight="1" x14ac:dyDescent="0.45">
      <c r="A624" s="42" t="str">
        <f t="shared" si="41"/>
        <v>B21</v>
      </c>
      <c r="B624" s="4" t="str">
        <f t="shared" si="41"/>
        <v>Salida Nacional / National exit</v>
      </c>
      <c r="C624" s="82">
        <f t="shared" si="42"/>
        <v>6.5156920675427646E-6</v>
      </c>
      <c r="D624" s="82">
        <f t="shared" si="42"/>
        <v>7.0026970099871122E-6</v>
      </c>
      <c r="E624" s="82">
        <f t="shared" si="42"/>
        <v>7.4192652620515774E-6</v>
      </c>
      <c r="F624" s="82">
        <f t="shared" si="42"/>
        <v>7.7277394060027839E-6</v>
      </c>
      <c r="G624" s="83">
        <f t="shared" si="42"/>
        <v>7.9268809963844246E-6</v>
      </c>
    </row>
    <row r="625" spans="1:7" s="5" customFormat="1" ht="15" customHeight="1" x14ac:dyDescent="0.45">
      <c r="A625" s="42" t="str">
        <f t="shared" si="41"/>
        <v>B22</v>
      </c>
      <c r="B625" s="4" t="str">
        <f t="shared" si="41"/>
        <v>Salida Nacional / National exit</v>
      </c>
      <c r="C625" s="82">
        <f t="shared" si="42"/>
        <v>8.3855266806620414E-4</v>
      </c>
      <c r="D625" s="82">
        <f t="shared" si="42"/>
        <v>8.5847664203618219E-4</v>
      </c>
      <c r="E625" s="82">
        <f t="shared" si="42"/>
        <v>8.8914144433966411E-4</v>
      </c>
      <c r="F625" s="82">
        <f t="shared" si="42"/>
        <v>9.0324036819288496E-4</v>
      </c>
      <c r="G625" s="83">
        <f t="shared" si="42"/>
        <v>9.0733717544133803E-4</v>
      </c>
    </row>
    <row r="626" spans="1:7" s="5" customFormat="1" ht="15" customHeight="1" x14ac:dyDescent="0.45">
      <c r="A626" s="42" t="str">
        <f t="shared" si="41"/>
        <v>C1.01</v>
      </c>
      <c r="B626" s="4" t="str">
        <f t="shared" si="41"/>
        <v>Salida Nacional / National exit</v>
      </c>
      <c r="C626" s="82">
        <f t="shared" si="42"/>
        <v>2.8482072821767223E-3</v>
      </c>
      <c r="D626" s="82">
        <f t="shared" si="42"/>
        <v>2.9678028020122304E-3</v>
      </c>
      <c r="E626" s="82">
        <f t="shared" si="42"/>
        <v>3.062409451207867E-3</v>
      </c>
      <c r="F626" s="82">
        <f t="shared" si="42"/>
        <v>3.1136529441892044E-3</v>
      </c>
      <c r="G626" s="83">
        <f t="shared" si="42"/>
        <v>3.1193540741329432E-3</v>
      </c>
    </row>
    <row r="627" spans="1:7" s="5" customFormat="1" ht="15" customHeight="1" x14ac:dyDescent="0.45">
      <c r="A627" s="42" t="str">
        <f t="shared" si="41"/>
        <v>C2X.01</v>
      </c>
      <c r="B627" s="4" t="str">
        <f t="shared" si="41"/>
        <v>Salida Nacional / National exit</v>
      </c>
      <c r="C627" s="82">
        <f t="shared" si="42"/>
        <v>4.0264543150656006E-4</v>
      </c>
      <c r="D627" s="82">
        <f t="shared" si="42"/>
        <v>4.3279282966725443E-4</v>
      </c>
      <c r="E627" s="82">
        <f t="shared" si="42"/>
        <v>4.574809150537472E-4</v>
      </c>
      <c r="F627" s="82">
        <f t="shared" si="42"/>
        <v>4.7465438578586823E-4</v>
      </c>
      <c r="G627" s="83">
        <f t="shared" si="42"/>
        <v>4.8331825233501762E-4</v>
      </c>
    </row>
    <row r="628" spans="1:7" s="5" customFormat="1" ht="15" customHeight="1" x14ac:dyDescent="0.45">
      <c r="A628" s="42" t="str">
        <f t="shared" si="41"/>
        <v>CC.BE</v>
      </c>
      <c r="B628" s="4" t="str">
        <f t="shared" si="41"/>
        <v>Salida Nacional / National exit</v>
      </c>
      <c r="C628" s="82">
        <f t="shared" ref="C628:G637" si="43">(C375*C122)/SUMPRODUCT(C$12:C$258,C$265:C$511)</f>
        <v>8.9195914978844135E-3</v>
      </c>
      <c r="D628" s="82">
        <f t="shared" si="43"/>
        <v>7.5756798970006371E-3</v>
      </c>
      <c r="E628" s="82">
        <f t="shared" si="43"/>
        <v>6.4533309311356384E-3</v>
      </c>
      <c r="F628" s="82">
        <f t="shared" si="43"/>
        <v>5.5384637563211294E-3</v>
      </c>
      <c r="G628" s="83">
        <f t="shared" si="43"/>
        <v>4.9428333147870495E-3</v>
      </c>
    </row>
    <row r="629" spans="1:7" s="5" customFormat="1" ht="15" customHeight="1" x14ac:dyDescent="0.45">
      <c r="A629" s="42" t="str">
        <f t="shared" si="41"/>
        <v>CC.CT.E</v>
      </c>
      <c r="B629" s="4" t="str">
        <f t="shared" si="41"/>
        <v>Salida Nacional / National exit</v>
      </c>
      <c r="C629" s="82">
        <f t="shared" si="43"/>
        <v>9.131592811986524E-3</v>
      </c>
      <c r="D629" s="82">
        <f t="shared" si="43"/>
        <v>7.7414440961258921E-3</v>
      </c>
      <c r="E629" s="82">
        <f t="shared" si="43"/>
        <v>6.5986650380565762E-3</v>
      </c>
      <c r="F629" s="82">
        <f t="shared" si="43"/>
        <v>5.6698778831327165E-3</v>
      </c>
      <c r="G629" s="83">
        <f t="shared" si="43"/>
        <v>5.0490615001722115E-3</v>
      </c>
    </row>
    <row r="630" spans="1:7" s="5" customFormat="1" ht="15" customHeight="1" x14ac:dyDescent="0.45">
      <c r="A630" s="42" t="str">
        <f t="shared" si="41"/>
        <v>CC.IB.E</v>
      </c>
      <c r="B630" s="4" t="str">
        <f t="shared" si="41"/>
        <v>Salida Nacional / National exit</v>
      </c>
      <c r="C630" s="82">
        <f t="shared" si="43"/>
        <v>3.9453008362466922E-3</v>
      </c>
      <c r="D630" s="82">
        <f t="shared" si="43"/>
        <v>3.344373044726985E-3</v>
      </c>
      <c r="E630" s="82">
        <f t="shared" si="43"/>
        <v>2.850539226904088E-3</v>
      </c>
      <c r="F630" s="82">
        <f t="shared" si="43"/>
        <v>2.4491892681780016E-3</v>
      </c>
      <c r="G630" s="83">
        <f t="shared" si="43"/>
        <v>2.1810308129371304E-3</v>
      </c>
    </row>
    <row r="631" spans="1:7" s="5" customFormat="1" ht="15" customHeight="1" x14ac:dyDescent="0.45">
      <c r="A631" s="42" t="str">
        <f t="shared" si="41"/>
        <v>CC.SG.UF</v>
      </c>
      <c r="B631" s="4" t="str">
        <f t="shared" si="41"/>
        <v>Salida Nacional / National exit</v>
      </c>
      <c r="C631" s="82">
        <f t="shared" si="43"/>
        <v>5.7108740100828472E-3</v>
      </c>
      <c r="D631" s="82">
        <f t="shared" si="43"/>
        <v>4.8128137100809845E-3</v>
      </c>
      <c r="E631" s="82">
        <f t="shared" si="43"/>
        <v>4.0856129093996248E-3</v>
      </c>
      <c r="F631" s="82">
        <f t="shared" si="43"/>
        <v>3.4950103949130404E-3</v>
      </c>
      <c r="G631" s="83">
        <f t="shared" si="43"/>
        <v>3.1165857023314832E-3</v>
      </c>
    </row>
    <row r="632" spans="1:7" s="5" customFormat="1" ht="15" customHeight="1" x14ac:dyDescent="0.45">
      <c r="A632" s="42" t="str">
        <f t="shared" si="41"/>
        <v>D03A</v>
      </c>
      <c r="B632" s="4" t="str">
        <f t="shared" si="41"/>
        <v>Salida Nacional / National exit</v>
      </c>
      <c r="C632" s="82">
        <f t="shared" si="43"/>
        <v>4.051599814384014E-4</v>
      </c>
      <c r="D632" s="82">
        <f t="shared" si="43"/>
        <v>4.4204519784523809E-4</v>
      </c>
      <c r="E632" s="82">
        <f t="shared" si="43"/>
        <v>4.7101272263663264E-4</v>
      </c>
      <c r="F632" s="82">
        <f t="shared" si="43"/>
        <v>4.9307023520555259E-4</v>
      </c>
      <c r="G632" s="83">
        <f t="shared" si="43"/>
        <v>5.0614021383121248E-4</v>
      </c>
    </row>
    <row r="633" spans="1:7" s="5" customFormat="1" ht="15" customHeight="1" x14ac:dyDescent="0.45">
      <c r="A633" s="42" t="str">
        <f t="shared" si="41"/>
        <v>D04</v>
      </c>
      <c r="B633" s="4" t="str">
        <f t="shared" si="41"/>
        <v>Salida Nacional / National exit</v>
      </c>
      <c r="C633" s="82">
        <f t="shared" si="43"/>
        <v>1.0388761929713008E-3</v>
      </c>
      <c r="D633" s="82">
        <f t="shared" si="43"/>
        <v>1.1191541513383421E-3</v>
      </c>
      <c r="E633" s="82">
        <f t="shared" si="43"/>
        <v>1.1856641762957266E-3</v>
      </c>
      <c r="F633" s="82">
        <f t="shared" si="43"/>
        <v>1.2334878029467179E-3</v>
      </c>
      <c r="G633" s="83">
        <f t="shared" si="43"/>
        <v>1.2596931183340989E-3</v>
      </c>
    </row>
    <row r="634" spans="1:7" s="5" customFormat="1" ht="15" customHeight="1" x14ac:dyDescent="0.45">
      <c r="A634" s="42" t="str">
        <f t="shared" si="41"/>
        <v>D06</v>
      </c>
      <c r="B634" s="4" t="str">
        <f t="shared" si="41"/>
        <v>Salida Nacional / National exit</v>
      </c>
      <c r="C634" s="82">
        <f t="shared" si="43"/>
        <v>4.7178236493804947E-4</v>
      </c>
      <c r="D634" s="82">
        <f t="shared" si="43"/>
        <v>4.9582507212203781E-4</v>
      </c>
      <c r="E634" s="82">
        <f t="shared" si="43"/>
        <v>5.1896990257908123E-4</v>
      </c>
      <c r="F634" s="82">
        <f t="shared" si="43"/>
        <v>5.3226045659643677E-4</v>
      </c>
      <c r="G634" s="83">
        <f t="shared" si="43"/>
        <v>5.3643160216830337E-4</v>
      </c>
    </row>
    <row r="635" spans="1:7" s="5" customFormat="1" ht="15" customHeight="1" x14ac:dyDescent="0.45">
      <c r="A635" s="42" t="str">
        <f t="shared" si="41"/>
        <v>D06A</v>
      </c>
      <c r="B635" s="4" t="str">
        <f t="shared" si="41"/>
        <v>Salida Nacional / National exit</v>
      </c>
      <c r="C635" s="82">
        <f t="shared" si="43"/>
        <v>4.672302033816997E-5</v>
      </c>
      <c r="D635" s="82">
        <f t="shared" si="43"/>
        <v>4.9106419874968209E-5</v>
      </c>
      <c r="E635" s="82">
        <f t="shared" si="43"/>
        <v>5.1401115918976998E-5</v>
      </c>
      <c r="F635" s="82">
        <f t="shared" si="43"/>
        <v>5.2719525634099202E-5</v>
      </c>
      <c r="G635" s="83">
        <f t="shared" si="43"/>
        <v>5.3133429462186361E-5</v>
      </c>
    </row>
    <row r="636" spans="1:7" s="5" customFormat="1" ht="15" customHeight="1" x14ac:dyDescent="0.45">
      <c r="A636" s="42" t="str">
        <f t="shared" si="41"/>
        <v>D07</v>
      </c>
      <c r="B636" s="4" t="str">
        <f t="shared" si="41"/>
        <v>Salida Nacional / National exit</v>
      </c>
      <c r="C636" s="82">
        <f t="shared" si="43"/>
        <v>1.541915694187781E-2</v>
      </c>
      <c r="D636" s="82">
        <f t="shared" si="43"/>
        <v>1.6169244909304839E-2</v>
      </c>
      <c r="E636" s="82">
        <f t="shared" si="43"/>
        <v>1.6900967021807742E-2</v>
      </c>
      <c r="F636" s="82">
        <f t="shared" si="43"/>
        <v>1.7299005841164304E-2</v>
      </c>
      <c r="G636" s="83">
        <f t="shared" si="43"/>
        <v>1.7393033678000529E-2</v>
      </c>
    </row>
    <row r="637" spans="1:7" s="5" customFormat="1" ht="15" customHeight="1" x14ac:dyDescent="0.45">
      <c r="A637" s="42" t="str">
        <f t="shared" si="41"/>
        <v>D07.14</v>
      </c>
      <c r="B637" s="4" t="str">
        <f t="shared" si="41"/>
        <v>Salida Nacional / National exit</v>
      </c>
      <c r="C637" s="82">
        <f t="shared" si="43"/>
        <v>8.7566166910943053E-4</v>
      </c>
      <c r="D637" s="82">
        <f t="shared" si="43"/>
        <v>9.2659374952756661E-4</v>
      </c>
      <c r="E637" s="82">
        <f t="shared" si="43"/>
        <v>9.7265617616399324E-4</v>
      </c>
      <c r="F637" s="82">
        <f t="shared" si="43"/>
        <v>1.0012424734435884E-3</v>
      </c>
      <c r="G637" s="83">
        <f t="shared" si="43"/>
        <v>1.0121961532755359E-3</v>
      </c>
    </row>
    <row r="638" spans="1:7" s="5" customFormat="1" ht="15" customHeight="1" x14ac:dyDescent="0.45">
      <c r="A638" s="42" t="str">
        <f t="shared" ref="A638:B657" si="44">A385</f>
        <v>D12A</v>
      </c>
      <c r="B638" s="4" t="str">
        <f t="shared" si="44"/>
        <v>Salida Nacional / National exit</v>
      </c>
      <c r="C638" s="82">
        <f t="shared" ref="C638:G647" si="45">(C385*C132)/SUMPRODUCT(C$12:C$258,C$265:C$511)</f>
        <v>1.9089975743326532E-4</v>
      </c>
      <c r="D638" s="82">
        <f t="shared" si="45"/>
        <v>2.0544720678237647E-4</v>
      </c>
      <c r="E638" s="82">
        <f t="shared" si="45"/>
        <v>2.1763520480174987E-4</v>
      </c>
      <c r="F638" s="82">
        <f t="shared" si="45"/>
        <v>2.263563601434057E-4</v>
      </c>
      <c r="G638" s="83">
        <f t="shared" si="45"/>
        <v>2.3106103640849489E-4</v>
      </c>
    </row>
    <row r="639" spans="1:7" s="5" customFormat="1" ht="15" customHeight="1" x14ac:dyDescent="0.45">
      <c r="A639" s="42" t="str">
        <f t="shared" si="44"/>
        <v>D13</v>
      </c>
      <c r="B639" s="4" t="str">
        <f t="shared" si="44"/>
        <v>Salida Nacional / National exit</v>
      </c>
      <c r="C639" s="82">
        <f t="shared" si="45"/>
        <v>1.4724749876655928E-4</v>
      </c>
      <c r="D639" s="82">
        <f t="shared" si="45"/>
        <v>1.5246185705576975E-4</v>
      </c>
      <c r="E639" s="82">
        <f t="shared" si="45"/>
        <v>1.5858462849202516E-4</v>
      </c>
      <c r="F639" s="82">
        <f t="shared" si="45"/>
        <v>1.6162723823111329E-4</v>
      </c>
      <c r="G639" s="83">
        <f t="shared" si="45"/>
        <v>1.6218276729155148E-4</v>
      </c>
    </row>
    <row r="640" spans="1:7" s="5" customFormat="1" ht="15" customHeight="1" x14ac:dyDescent="0.45">
      <c r="A640" s="42" t="str">
        <f t="shared" si="44"/>
        <v>D13A</v>
      </c>
      <c r="B640" s="4" t="str">
        <f t="shared" si="44"/>
        <v>Salida Nacional / National exit</v>
      </c>
      <c r="C640" s="82">
        <f t="shared" si="45"/>
        <v>3.3032877644897549E-4</v>
      </c>
      <c r="D640" s="82">
        <f t="shared" si="45"/>
        <v>3.5934094687856436E-4</v>
      </c>
      <c r="E640" s="82">
        <f t="shared" si="45"/>
        <v>3.8254594849251747E-4</v>
      </c>
      <c r="F640" s="82">
        <f t="shared" si="45"/>
        <v>4.0000776730308475E-4</v>
      </c>
      <c r="G640" s="83">
        <f t="shared" si="45"/>
        <v>4.1011284268556875E-4</v>
      </c>
    </row>
    <row r="641" spans="1:7" s="5" customFormat="1" ht="15" customHeight="1" x14ac:dyDescent="0.45">
      <c r="A641" s="42" t="str">
        <f t="shared" si="44"/>
        <v>D16</v>
      </c>
      <c r="B641" s="4" t="str">
        <f t="shared" si="44"/>
        <v>Salida Nacional / National exit</v>
      </c>
      <c r="C641" s="82">
        <f t="shared" si="45"/>
        <v>1.0015309421978221E-2</v>
      </c>
      <c r="D641" s="82">
        <f t="shared" si="45"/>
        <v>9.9611548098281922E-3</v>
      </c>
      <c r="E641" s="82">
        <f t="shared" si="45"/>
        <v>9.8518111892142487E-3</v>
      </c>
      <c r="F641" s="82">
        <f t="shared" si="45"/>
        <v>9.7117646535332513E-3</v>
      </c>
      <c r="G641" s="83">
        <f t="shared" si="45"/>
        <v>9.5185596482953161E-3</v>
      </c>
    </row>
    <row r="642" spans="1:7" s="5" customFormat="1" ht="15" customHeight="1" x14ac:dyDescent="0.45">
      <c r="A642" s="42" t="str">
        <f t="shared" si="44"/>
        <v>E01</v>
      </c>
      <c r="B642" s="4" t="str">
        <f t="shared" si="44"/>
        <v>Salida Nacional / National exit</v>
      </c>
      <c r="C642" s="82">
        <f t="shared" si="45"/>
        <v>2.3729022581188961E-4</v>
      </c>
      <c r="D642" s="82">
        <f t="shared" si="45"/>
        <v>2.5598103678199755E-4</v>
      </c>
      <c r="E642" s="82">
        <f t="shared" si="45"/>
        <v>2.7114862007908809E-4</v>
      </c>
      <c r="F642" s="82">
        <f t="shared" si="45"/>
        <v>2.8222337034766856E-4</v>
      </c>
      <c r="G642" s="83">
        <f t="shared" si="45"/>
        <v>2.9002124534300682E-4</v>
      </c>
    </row>
    <row r="643" spans="1:7" s="5" customFormat="1" ht="15" customHeight="1" x14ac:dyDescent="0.45">
      <c r="A643" s="42" t="str">
        <f t="shared" si="44"/>
        <v>E02</v>
      </c>
      <c r="B643" s="4" t="str">
        <f t="shared" si="44"/>
        <v>Salida Nacional / National exit</v>
      </c>
      <c r="C643" s="82">
        <f t="shared" si="45"/>
        <v>1.5290700777902825E-3</v>
      </c>
      <c r="D643" s="82">
        <f t="shared" si="45"/>
        <v>1.6425360846240317E-3</v>
      </c>
      <c r="E643" s="82">
        <f t="shared" si="45"/>
        <v>1.7365581179312501E-3</v>
      </c>
      <c r="F643" s="82">
        <f t="shared" si="45"/>
        <v>1.8038148996701304E-3</v>
      </c>
      <c r="G643" s="83">
        <f t="shared" si="45"/>
        <v>1.8505626013910828E-3</v>
      </c>
    </row>
    <row r="644" spans="1:7" s="5" customFormat="1" ht="15" customHeight="1" x14ac:dyDescent="0.45">
      <c r="A644" s="42" t="str">
        <f t="shared" si="44"/>
        <v>E15</v>
      </c>
      <c r="B644" s="4" t="str">
        <f t="shared" si="44"/>
        <v>Salida Nacional / National exit</v>
      </c>
      <c r="C644" s="82">
        <f t="shared" si="45"/>
        <v>2.1583205851600151E-3</v>
      </c>
      <c r="D644" s="82">
        <f t="shared" si="45"/>
        <v>2.3244184443777763E-3</v>
      </c>
      <c r="E644" s="82">
        <f t="shared" si="45"/>
        <v>2.4605667400549431E-3</v>
      </c>
      <c r="F644" s="82">
        <f t="shared" si="45"/>
        <v>2.5595760526350617E-3</v>
      </c>
      <c r="G644" s="83">
        <f t="shared" si="45"/>
        <v>2.6288974976822021E-3</v>
      </c>
    </row>
    <row r="645" spans="1:7" s="5" customFormat="1" ht="15" customHeight="1" x14ac:dyDescent="0.45">
      <c r="A645" s="42" t="str">
        <f t="shared" si="44"/>
        <v>EG01</v>
      </c>
      <c r="B645" s="4" t="str">
        <f t="shared" si="44"/>
        <v>Salida Nacional / National exit</v>
      </c>
      <c r="C645" s="82">
        <f t="shared" si="45"/>
        <v>4.6436419340538677E-3</v>
      </c>
      <c r="D645" s="82">
        <f t="shared" si="45"/>
        <v>4.980986009976679E-3</v>
      </c>
      <c r="E645" s="82">
        <f t="shared" si="45"/>
        <v>5.2628616956399629E-3</v>
      </c>
      <c r="F645" s="82">
        <f t="shared" si="45"/>
        <v>5.4632687451901E-3</v>
      </c>
      <c r="G645" s="83">
        <f t="shared" si="45"/>
        <v>5.6018663501771482E-3</v>
      </c>
    </row>
    <row r="646" spans="1:7" s="5" customFormat="1" ht="15" customHeight="1" x14ac:dyDescent="0.45">
      <c r="A646" s="42" t="str">
        <f t="shared" si="44"/>
        <v>F00</v>
      </c>
      <c r="B646" s="4" t="str">
        <f t="shared" si="44"/>
        <v>Salida Nacional / National exit</v>
      </c>
      <c r="C646" s="82">
        <f t="shared" si="45"/>
        <v>2.7629926245382719E-3</v>
      </c>
      <c r="D646" s="82">
        <f t="shared" si="45"/>
        <v>2.6363117100388972E-3</v>
      </c>
      <c r="E646" s="82">
        <f t="shared" si="45"/>
        <v>2.5446083357943722E-3</v>
      </c>
      <c r="F646" s="82">
        <f t="shared" si="45"/>
        <v>2.4533363856777592E-3</v>
      </c>
      <c r="G646" s="83">
        <f t="shared" si="45"/>
        <v>2.380284692479002E-3</v>
      </c>
    </row>
    <row r="647" spans="1:7" s="5" customFormat="1" ht="15" customHeight="1" x14ac:dyDescent="0.45">
      <c r="A647" s="42" t="str">
        <f t="shared" si="44"/>
        <v>F02</v>
      </c>
      <c r="B647" s="4" t="str">
        <f t="shared" si="44"/>
        <v>Salida Nacional / National exit</v>
      </c>
      <c r="C647" s="82">
        <f t="shared" si="45"/>
        <v>2.7024878152197097E-2</v>
      </c>
      <c r="D647" s="82">
        <f t="shared" si="45"/>
        <v>2.7266302322719021E-2</v>
      </c>
      <c r="E647" s="82">
        <f t="shared" si="45"/>
        <v>2.8077737479008418E-2</v>
      </c>
      <c r="F647" s="82">
        <f t="shared" si="45"/>
        <v>2.8269335278942324E-2</v>
      </c>
      <c r="G647" s="83">
        <f t="shared" si="45"/>
        <v>2.8213501138765022E-2</v>
      </c>
    </row>
    <row r="648" spans="1:7" s="5" customFormat="1" ht="15" customHeight="1" x14ac:dyDescent="0.45">
      <c r="A648" s="42" t="str">
        <f t="shared" si="44"/>
        <v>F06.2</v>
      </c>
      <c r="B648" s="4" t="str">
        <f t="shared" si="44"/>
        <v>Salida Nacional / National exit</v>
      </c>
      <c r="C648" s="82">
        <f t="shared" ref="C648:G657" si="46">(C395*C142)/SUMPRODUCT(C$12:C$258,C$265:C$511)</f>
        <v>1.4014636194081395E-4</v>
      </c>
      <c r="D648" s="82">
        <f t="shared" si="46"/>
        <v>1.4786004094245064E-4</v>
      </c>
      <c r="E648" s="82">
        <f t="shared" si="46"/>
        <v>1.5577998594457253E-4</v>
      </c>
      <c r="F648" s="82">
        <f t="shared" si="46"/>
        <v>1.6128449497670566E-4</v>
      </c>
      <c r="G648" s="83">
        <f t="shared" si="46"/>
        <v>1.6536235721507567E-4</v>
      </c>
    </row>
    <row r="649" spans="1:7" s="5" customFormat="1" ht="15" customHeight="1" x14ac:dyDescent="0.45">
      <c r="A649" s="42" t="str">
        <f t="shared" si="44"/>
        <v>F07</v>
      </c>
      <c r="B649" s="4" t="str">
        <f t="shared" si="44"/>
        <v>Salida Nacional / National exit</v>
      </c>
      <c r="C649" s="82">
        <f t="shared" si="46"/>
        <v>3.6928895684151817E-3</v>
      </c>
      <c r="D649" s="82">
        <f t="shared" si="46"/>
        <v>3.8966105878261593E-3</v>
      </c>
      <c r="E649" s="82">
        <f t="shared" si="46"/>
        <v>4.1051426677979402E-3</v>
      </c>
      <c r="F649" s="82">
        <f t="shared" si="46"/>
        <v>4.250054478370251E-3</v>
      </c>
      <c r="G649" s="83">
        <f t="shared" si="46"/>
        <v>4.3573591961037286E-3</v>
      </c>
    </row>
    <row r="650" spans="1:7" s="5" customFormat="1" ht="15" customHeight="1" x14ac:dyDescent="0.45">
      <c r="A650" s="42" t="str">
        <f t="shared" si="44"/>
        <v>F07.01</v>
      </c>
      <c r="B650" s="4" t="str">
        <f t="shared" si="44"/>
        <v>Salida Nacional / National exit</v>
      </c>
      <c r="C650" s="82">
        <f t="shared" si="46"/>
        <v>1.8661135615951892E-5</v>
      </c>
      <c r="D650" s="82">
        <f t="shared" si="46"/>
        <v>1.9759892162565018E-5</v>
      </c>
      <c r="E650" s="82">
        <f t="shared" si="46"/>
        <v>2.085229360077408E-5</v>
      </c>
      <c r="F650" s="82">
        <f t="shared" si="46"/>
        <v>2.1627937516103261E-5</v>
      </c>
      <c r="G650" s="83">
        <f t="shared" si="46"/>
        <v>2.2206817075155142E-5</v>
      </c>
    </row>
    <row r="651" spans="1:7" s="5" customFormat="1" ht="15" customHeight="1" x14ac:dyDescent="0.45">
      <c r="A651" s="42" t="str">
        <f t="shared" si="44"/>
        <v>F08</v>
      </c>
      <c r="B651" s="4" t="str">
        <f t="shared" si="44"/>
        <v>Salida Nacional / National exit</v>
      </c>
      <c r="C651" s="82">
        <f t="shared" si="46"/>
        <v>0</v>
      </c>
      <c r="D651" s="82">
        <f t="shared" si="46"/>
        <v>0</v>
      </c>
      <c r="E651" s="82">
        <f t="shared" si="46"/>
        <v>0</v>
      </c>
      <c r="F651" s="82">
        <f t="shared" si="46"/>
        <v>0</v>
      </c>
      <c r="G651" s="83">
        <f t="shared" si="46"/>
        <v>0</v>
      </c>
    </row>
    <row r="652" spans="1:7" s="5" customFormat="1" ht="15" customHeight="1" x14ac:dyDescent="0.45">
      <c r="A652" s="42" t="str">
        <f t="shared" si="44"/>
        <v>F11</v>
      </c>
      <c r="B652" s="4" t="str">
        <f t="shared" si="44"/>
        <v>Salida Nacional / National exit</v>
      </c>
      <c r="C652" s="82">
        <f t="shared" si="46"/>
        <v>1.0218365942539807E-4</v>
      </c>
      <c r="D652" s="82">
        <f t="shared" si="46"/>
        <v>1.0497698145979296E-4</v>
      </c>
      <c r="E652" s="82">
        <f t="shared" si="46"/>
        <v>1.0760199083946317E-4</v>
      </c>
      <c r="F652" s="82">
        <f t="shared" si="46"/>
        <v>1.0816566319681765E-4</v>
      </c>
      <c r="G652" s="83">
        <f t="shared" si="46"/>
        <v>1.0790081237652364E-4</v>
      </c>
    </row>
    <row r="653" spans="1:7" s="5" customFormat="1" ht="15" customHeight="1" x14ac:dyDescent="0.45">
      <c r="A653" s="42" t="str">
        <f t="shared" si="44"/>
        <v>F13</v>
      </c>
      <c r="B653" s="4" t="str">
        <f t="shared" si="44"/>
        <v>Salida Nacional / National exit</v>
      </c>
      <c r="C653" s="82">
        <f t="shared" si="46"/>
        <v>3.1684137840164308E-4</v>
      </c>
      <c r="D653" s="82">
        <f t="shared" si="46"/>
        <v>3.3328334714301353E-4</v>
      </c>
      <c r="E653" s="82">
        <f t="shared" si="46"/>
        <v>3.5065308696262485E-4</v>
      </c>
      <c r="F653" s="82">
        <f t="shared" si="46"/>
        <v>3.6262475115612724E-4</v>
      </c>
      <c r="G653" s="83">
        <f t="shared" si="46"/>
        <v>3.7136939595485243E-4</v>
      </c>
    </row>
    <row r="654" spans="1:7" s="5" customFormat="1" ht="15" customHeight="1" x14ac:dyDescent="0.45">
      <c r="A654" s="42" t="str">
        <f t="shared" si="44"/>
        <v>F14</v>
      </c>
      <c r="B654" s="4" t="str">
        <f t="shared" si="44"/>
        <v>Salida Nacional / National exit</v>
      </c>
      <c r="C654" s="82">
        <f t="shared" si="46"/>
        <v>2.4235887183134101E-4</v>
      </c>
      <c r="D654" s="82">
        <f t="shared" si="46"/>
        <v>2.54815532525212E-4</v>
      </c>
      <c r="E654" s="82">
        <f t="shared" si="46"/>
        <v>2.6803701928505402E-4</v>
      </c>
      <c r="F654" s="82">
        <f t="shared" si="46"/>
        <v>2.7714267132217675E-4</v>
      </c>
      <c r="G654" s="83">
        <f t="shared" si="46"/>
        <v>2.8377551463677932E-4</v>
      </c>
    </row>
    <row r="655" spans="1:7" s="5" customFormat="1" ht="15" customHeight="1" x14ac:dyDescent="0.45">
      <c r="A655" s="42" t="str">
        <f t="shared" si="44"/>
        <v>F19</v>
      </c>
      <c r="B655" s="4" t="str">
        <f t="shared" si="44"/>
        <v>Salida Nacional / National exit</v>
      </c>
      <c r="C655" s="82">
        <f t="shared" si="46"/>
        <v>1.2925585778737959E-2</v>
      </c>
      <c r="D655" s="82">
        <f t="shared" si="46"/>
        <v>1.314239624420341E-2</v>
      </c>
      <c r="E655" s="82">
        <f t="shared" si="46"/>
        <v>1.3574906994893079E-2</v>
      </c>
      <c r="F655" s="82">
        <f t="shared" si="46"/>
        <v>1.3715753961743253E-2</v>
      </c>
      <c r="G655" s="83">
        <f t="shared" si="46"/>
        <v>1.3668172447901892E-2</v>
      </c>
    </row>
    <row r="656" spans="1:7" s="5" customFormat="1" ht="15" customHeight="1" x14ac:dyDescent="0.45">
      <c r="A656" s="42" t="str">
        <f t="shared" si="44"/>
        <v>F21</v>
      </c>
      <c r="B656" s="4" t="str">
        <f t="shared" si="44"/>
        <v>Salida Nacional / National exit</v>
      </c>
      <c r="C656" s="82">
        <f t="shared" si="46"/>
        <v>5.261496192610957E-4</v>
      </c>
      <c r="D656" s="82">
        <f t="shared" si="46"/>
        <v>5.5784727984123275E-4</v>
      </c>
      <c r="E656" s="82">
        <f t="shared" si="46"/>
        <v>5.884779510009038E-4</v>
      </c>
      <c r="F656" s="82">
        <f t="shared" si="46"/>
        <v>6.1013803023105711E-4</v>
      </c>
      <c r="G656" s="83">
        <f t="shared" si="46"/>
        <v>6.2358352121747763E-4</v>
      </c>
    </row>
    <row r="657" spans="1:7" s="5" customFormat="1" ht="15" customHeight="1" x14ac:dyDescent="0.45">
      <c r="A657" s="42" t="str">
        <f t="shared" si="44"/>
        <v>F23</v>
      </c>
      <c r="B657" s="4" t="str">
        <f t="shared" si="44"/>
        <v>Salida Nacional / National exit</v>
      </c>
      <c r="C657" s="82">
        <f t="shared" si="46"/>
        <v>1.6035282288459258E-4</v>
      </c>
      <c r="D657" s="82">
        <f t="shared" si="46"/>
        <v>1.7155142008126606E-4</v>
      </c>
      <c r="E657" s="82">
        <f t="shared" si="46"/>
        <v>1.8167948815479327E-4</v>
      </c>
      <c r="F657" s="82">
        <f t="shared" si="46"/>
        <v>1.8916128887258937E-4</v>
      </c>
      <c r="G657" s="83">
        <f t="shared" si="46"/>
        <v>1.939981629155581E-4</v>
      </c>
    </row>
    <row r="658" spans="1:7" s="5" customFormat="1" ht="15" customHeight="1" x14ac:dyDescent="0.45">
      <c r="A658" s="42" t="str">
        <f t="shared" ref="A658:B677" si="47">A405</f>
        <v>F25</v>
      </c>
      <c r="B658" s="4" t="str">
        <f t="shared" si="47"/>
        <v>Salida Nacional / National exit</v>
      </c>
      <c r="C658" s="82">
        <f t="shared" ref="C658:G667" si="48">(C405*C152)/SUMPRODUCT(C$12:C$258,C$265:C$511)</f>
        <v>1.3461855725585151E-3</v>
      </c>
      <c r="D658" s="82">
        <f t="shared" si="48"/>
        <v>1.4390513700823946E-3</v>
      </c>
      <c r="E658" s="82">
        <f t="shared" si="48"/>
        <v>1.5225918999548212E-3</v>
      </c>
      <c r="F658" s="82">
        <f t="shared" si="48"/>
        <v>1.5834073632381217E-3</v>
      </c>
      <c r="G658" s="83">
        <f t="shared" si="48"/>
        <v>1.6223069790905857E-3</v>
      </c>
    </row>
    <row r="659" spans="1:7" s="5" customFormat="1" ht="15" customHeight="1" x14ac:dyDescent="0.45">
      <c r="A659" s="42" t="str">
        <f t="shared" si="47"/>
        <v>F26</v>
      </c>
      <c r="B659" s="4" t="str">
        <f t="shared" si="47"/>
        <v>Salida Nacional / National exit</v>
      </c>
      <c r="C659" s="82">
        <f t="shared" si="48"/>
        <v>6.1432155811230824E-3</v>
      </c>
      <c r="D659" s="82">
        <f t="shared" si="48"/>
        <v>5.6082420678673405E-3</v>
      </c>
      <c r="E659" s="82">
        <f t="shared" si="48"/>
        <v>5.1109110532132256E-3</v>
      </c>
      <c r="F659" s="82">
        <f t="shared" si="48"/>
        <v>4.6912861181756622E-3</v>
      </c>
      <c r="G659" s="83">
        <f t="shared" si="48"/>
        <v>4.3521886587696186E-3</v>
      </c>
    </row>
    <row r="660" spans="1:7" s="5" customFormat="1" ht="15" customHeight="1" x14ac:dyDescent="0.45">
      <c r="A660" s="42" t="str">
        <f t="shared" si="47"/>
        <v>F26.02</v>
      </c>
      <c r="B660" s="4" t="str">
        <f t="shared" si="47"/>
        <v>Salida Nacional / National exit</v>
      </c>
      <c r="C660" s="82">
        <f t="shared" si="48"/>
        <v>3.286384637075194E-4</v>
      </c>
      <c r="D660" s="82">
        <f t="shared" si="48"/>
        <v>3.3807490632697609E-4</v>
      </c>
      <c r="E660" s="82">
        <f t="shared" si="48"/>
        <v>3.507257344985403E-4</v>
      </c>
      <c r="F660" s="82">
        <f t="shared" si="48"/>
        <v>3.5632553672669846E-4</v>
      </c>
      <c r="G660" s="83">
        <f t="shared" si="48"/>
        <v>3.5709544254176515E-4</v>
      </c>
    </row>
    <row r="661" spans="1:7" s="5" customFormat="1" ht="15" customHeight="1" x14ac:dyDescent="0.45">
      <c r="A661" s="42" t="str">
        <f t="shared" si="47"/>
        <v>F26A</v>
      </c>
      <c r="B661" s="4" t="str">
        <f t="shared" si="47"/>
        <v>Salida Nacional / National exit</v>
      </c>
      <c r="C661" s="82">
        <f t="shared" si="48"/>
        <v>1.6473340696323815E-3</v>
      </c>
      <c r="D661" s="82">
        <f t="shared" si="48"/>
        <v>1.7457686297630212E-3</v>
      </c>
      <c r="E661" s="82">
        <f t="shared" si="48"/>
        <v>1.8388147691773616E-3</v>
      </c>
      <c r="F661" s="82">
        <f t="shared" si="48"/>
        <v>1.9032868207544658E-3</v>
      </c>
      <c r="G661" s="83">
        <f t="shared" si="48"/>
        <v>1.9425049775633413E-3</v>
      </c>
    </row>
    <row r="662" spans="1:7" s="5" customFormat="1" ht="15" customHeight="1" x14ac:dyDescent="0.45">
      <c r="A662" s="42" t="str">
        <f t="shared" si="47"/>
        <v>F27</v>
      </c>
      <c r="B662" s="4" t="str">
        <f t="shared" si="47"/>
        <v>Salida Nacional / National exit</v>
      </c>
      <c r="C662" s="82">
        <f t="shared" si="48"/>
        <v>1.0173280056449072E-4</v>
      </c>
      <c r="D662" s="82">
        <f t="shared" si="48"/>
        <v>1.0785363246488778E-4</v>
      </c>
      <c r="E662" s="82">
        <f t="shared" si="48"/>
        <v>1.1360521133398873E-4</v>
      </c>
      <c r="F662" s="82">
        <f t="shared" si="48"/>
        <v>1.1759095520417833E-4</v>
      </c>
      <c r="G662" s="83">
        <f t="shared" si="48"/>
        <v>1.200159585513373E-4</v>
      </c>
    </row>
    <row r="663" spans="1:7" s="5" customFormat="1" ht="15" customHeight="1" x14ac:dyDescent="0.45">
      <c r="A663" s="42" t="str">
        <f t="shared" si="47"/>
        <v>F27A</v>
      </c>
      <c r="B663" s="4" t="str">
        <f t="shared" si="47"/>
        <v>Salida Nacional / National exit</v>
      </c>
      <c r="C663" s="82">
        <f t="shared" si="48"/>
        <v>1.0872188302240569E-2</v>
      </c>
      <c r="D663" s="82">
        <f t="shared" si="48"/>
        <v>1.1123270836945176E-2</v>
      </c>
      <c r="E663" s="82">
        <f t="shared" si="48"/>
        <v>1.1520053780962892E-2</v>
      </c>
      <c r="F663" s="82">
        <f t="shared" si="48"/>
        <v>1.1702300743373624E-2</v>
      </c>
      <c r="G663" s="83">
        <f t="shared" si="48"/>
        <v>1.175505353070585E-2</v>
      </c>
    </row>
    <row r="664" spans="1:7" s="5" customFormat="1" ht="15" customHeight="1" x14ac:dyDescent="0.45">
      <c r="A664" s="42" t="str">
        <f t="shared" si="47"/>
        <v>F28</v>
      </c>
      <c r="B664" s="4" t="str">
        <f t="shared" si="47"/>
        <v>Salida Nacional / National exit</v>
      </c>
      <c r="C664" s="82">
        <f t="shared" si="48"/>
        <v>1.7619944713488189E-3</v>
      </c>
      <c r="D664" s="82">
        <f t="shared" si="48"/>
        <v>1.8032661479882625E-3</v>
      </c>
      <c r="E664" s="82">
        <f t="shared" si="48"/>
        <v>1.8676345626844576E-3</v>
      </c>
      <c r="F664" s="82">
        <f t="shared" si="48"/>
        <v>1.8972144961074717E-3</v>
      </c>
      <c r="G664" s="83">
        <f t="shared" si="48"/>
        <v>1.9057930140095795E-3</v>
      </c>
    </row>
    <row r="665" spans="1:7" s="5" customFormat="1" ht="15" customHeight="1" x14ac:dyDescent="0.45">
      <c r="A665" s="42" t="str">
        <f t="shared" si="47"/>
        <v>G03</v>
      </c>
      <c r="B665" s="4" t="str">
        <f t="shared" si="47"/>
        <v>Salida Nacional / National exit</v>
      </c>
      <c r="C665" s="82">
        <f t="shared" si="48"/>
        <v>1.3162285225425891E-4</v>
      </c>
      <c r="D665" s="82">
        <f t="shared" si="48"/>
        <v>1.4177859257630219E-4</v>
      </c>
      <c r="E665" s="82">
        <f t="shared" si="48"/>
        <v>1.5010082715551042E-4</v>
      </c>
      <c r="F665" s="82">
        <f t="shared" si="48"/>
        <v>1.5616572626071345E-4</v>
      </c>
      <c r="G665" s="83">
        <f t="shared" si="48"/>
        <v>1.6041349014003588E-4</v>
      </c>
    </row>
    <row r="666" spans="1:7" s="5" customFormat="1" ht="15" customHeight="1" x14ac:dyDescent="0.45">
      <c r="A666" s="42" t="str">
        <f t="shared" si="47"/>
        <v>G04</v>
      </c>
      <c r="B666" s="4" t="str">
        <f t="shared" si="47"/>
        <v>Salida Nacional / National exit</v>
      </c>
      <c r="C666" s="82">
        <f t="shared" si="48"/>
        <v>9.1495818891529007E-8</v>
      </c>
      <c r="D666" s="82">
        <f t="shared" si="48"/>
        <v>9.8521207588392266E-8</v>
      </c>
      <c r="E666" s="82">
        <f t="shared" si="48"/>
        <v>1.0428601422021874E-7</v>
      </c>
      <c r="F666" s="82">
        <f t="shared" si="48"/>
        <v>1.0847739037466149E-7</v>
      </c>
      <c r="G666" s="83">
        <f t="shared" si="48"/>
        <v>1.1141027466628225E-7</v>
      </c>
    </row>
    <row r="667" spans="1:7" s="5" customFormat="1" ht="15" customHeight="1" x14ac:dyDescent="0.45">
      <c r="A667" s="42" t="str">
        <f t="shared" si="47"/>
        <v>G07</v>
      </c>
      <c r="B667" s="4" t="str">
        <f t="shared" si="47"/>
        <v>Salida Nacional / National exit</v>
      </c>
      <c r="C667" s="82">
        <f t="shared" si="48"/>
        <v>5.5155540810376946E-5</v>
      </c>
      <c r="D667" s="82">
        <f t="shared" si="48"/>
        <v>5.7535867566180833E-5</v>
      </c>
      <c r="E667" s="82">
        <f t="shared" si="48"/>
        <v>6.0011180062037768E-5</v>
      </c>
      <c r="F667" s="82">
        <f t="shared" si="48"/>
        <v>6.1418197836082789E-5</v>
      </c>
      <c r="G667" s="83">
        <f t="shared" si="48"/>
        <v>6.2205307184188898E-5</v>
      </c>
    </row>
    <row r="668" spans="1:7" s="5" customFormat="1" ht="15" customHeight="1" x14ac:dyDescent="0.45">
      <c r="A668" s="42" t="str">
        <f t="shared" si="47"/>
        <v>H1</v>
      </c>
      <c r="B668" s="4" t="str">
        <f t="shared" si="47"/>
        <v>Salida Nacional / National exit</v>
      </c>
      <c r="C668" s="82">
        <f t="shared" ref="C668:G677" si="49">(C415*C162)/SUMPRODUCT(C$12:C$258,C$265:C$511)</f>
        <v>1.7514207940008516E-2</v>
      </c>
      <c r="D668" s="82">
        <f t="shared" si="49"/>
        <v>1.5976284733054895E-2</v>
      </c>
      <c r="E668" s="82">
        <f t="shared" si="49"/>
        <v>1.4948014717264663E-2</v>
      </c>
      <c r="F668" s="82">
        <f t="shared" si="49"/>
        <v>1.3941112450601168E-2</v>
      </c>
      <c r="G668" s="83">
        <f t="shared" si="49"/>
        <v>1.3337784804865197E-2</v>
      </c>
    </row>
    <row r="669" spans="1:7" s="5" customFormat="1" ht="15" customHeight="1" x14ac:dyDescent="0.45">
      <c r="A669" s="42" t="str">
        <f t="shared" si="47"/>
        <v>I001</v>
      </c>
      <c r="B669" s="4" t="str">
        <f t="shared" si="47"/>
        <v>Salida Nacional / National exit</v>
      </c>
      <c r="C669" s="82">
        <f t="shared" si="49"/>
        <v>5.0024917759329312E-3</v>
      </c>
      <c r="D669" s="82">
        <f t="shared" si="49"/>
        <v>4.9756279895608246E-3</v>
      </c>
      <c r="E669" s="82">
        <f t="shared" si="49"/>
        <v>4.9211555501669493E-3</v>
      </c>
      <c r="F669" s="82">
        <f t="shared" si="49"/>
        <v>4.8513137837443085E-3</v>
      </c>
      <c r="G669" s="83">
        <f t="shared" si="49"/>
        <v>4.7548553307034539E-3</v>
      </c>
    </row>
    <row r="670" spans="1:7" s="5" customFormat="1" ht="15" customHeight="1" x14ac:dyDescent="0.45">
      <c r="A670" s="42" t="str">
        <f t="shared" si="47"/>
        <v>I003</v>
      </c>
      <c r="B670" s="4" t="str">
        <f t="shared" si="47"/>
        <v>Salida Nacional / National exit</v>
      </c>
      <c r="C670" s="82">
        <f t="shared" si="49"/>
        <v>4.9883652880945633E-5</v>
      </c>
      <c r="D670" s="82">
        <f t="shared" si="49"/>
        <v>5.3230337410330223E-5</v>
      </c>
      <c r="E670" s="82">
        <f t="shared" si="49"/>
        <v>5.6199335632777113E-5</v>
      </c>
      <c r="F670" s="82">
        <f t="shared" si="49"/>
        <v>5.823036665025616E-5</v>
      </c>
      <c r="G670" s="83">
        <f t="shared" si="49"/>
        <v>5.9227095591159419E-5</v>
      </c>
    </row>
    <row r="671" spans="1:7" s="5" customFormat="1" ht="15" customHeight="1" x14ac:dyDescent="0.45">
      <c r="A671" s="42" t="str">
        <f t="shared" si="47"/>
        <v>I006</v>
      </c>
      <c r="B671" s="4" t="str">
        <f t="shared" si="47"/>
        <v>Salida Nacional / National exit</v>
      </c>
      <c r="C671" s="82">
        <f t="shared" si="49"/>
        <v>6.4520040706942262E-4</v>
      </c>
      <c r="D671" s="82">
        <f t="shared" si="49"/>
        <v>7.0199982156051084E-4</v>
      </c>
      <c r="E671" s="82">
        <f t="shared" si="49"/>
        <v>7.4783314542800671E-4</v>
      </c>
      <c r="F671" s="82">
        <f t="shared" si="49"/>
        <v>7.8243671982923925E-4</v>
      </c>
      <c r="G671" s="83">
        <f t="shared" si="49"/>
        <v>8.0224078988248143E-4</v>
      </c>
    </row>
    <row r="672" spans="1:7" s="5" customFormat="1" ht="15" customHeight="1" x14ac:dyDescent="0.45">
      <c r="A672" s="42" t="str">
        <f t="shared" si="47"/>
        <v>I008X</v>
      </c>
      <c r="B672" s="4" t="str">
        <f t="shared" si="47"/>
        <v>Salida Nacional / National exit</v>
      </c>
      <c r="C672" s="82">
        <f t="shared" si="49"/>
        <v>9.3970220045494265E-3</v>
      </c>
      <c r="D672" s="82">
        <f t="shared" si="49"/>
        <v>9.7743139479394333E-3</v>
      </c>
      <c r="E672" s="82">
        <f t="shared" si="49"/>
        <v>1.0177989285149531E-2</v>
      </c>
      <c r="F672" s="82">
        <f t="shared" si="49"/>
        <v>1.035843133763446E-2</v>
      </c>
      <c r="G672" s="83">
        <f t="shared" si="49"/>
        <v>1.0340294956678733E-2</v>
      </c>
    </row>
    <row r="673" spans="1:7" s="5" customFormat="1" ht="15" customHeight="1" x14ac:dyDescent="0.45">
      <c r="A673" s="42" t="str">
        <f t="shared" si="47"/>
        <v>I012</v>
      </c>
      <c r="B673" s="4" t="str">
        <f t="shared" si="47"/>
        <v>Salida Nacional / National exit</v>
      </c>
      <c r="C673" s="82">
        <f t="shared" si="49"/>
        <v>1.7999689403069398E-3</v>
      </c>
      <c r="D673" s="82">
        <f t="shared" si="49"/>
        <v>1.961536384951253E-3</v>
      </c>
      <c r="E673" s="82">
        <f t="shared" si="49"/>
        <v>2.0913693984067018E-3</v>
      </c>
      <c r="F673" s="82">
        <f t="shared" si="49"/>
        <v>2.1899499682047833E-3</v>
      </c>
      <c r="G673" s="83">
        <f t="shared" si="49"/>
        <v>2.2467186464741706E-3</v>
      </c>
    </row>
    <row r="674" spans="1:7" s="5" customFormat="1" ht="15" customHeight="1" x14ac:dyDescent="0.45">
      <c r="A674" s="42" t="str">
        <f t="shared" si="47"/>
        <v>I014</v>
      </c>
      <c r="B674" s="4" t="str">
        <f t="shared" si="47"/>
        <v>Salida Nacional / National exit</v>
      </c>
      <c r="C674" s="82">
        <f t="shared" si="49"/>
        <v>1.0544695155973007E-3</v>
      </c>
      <c r="D674" s="82">
        <f t="shared" si="49"/>
        <v>1.1528868536797847E-3</v>
      </c>
      <c r="E674" s="82">
        <f t="shared" si="49"/>
        <v>1.2310367250232819E-3</v>
      </c>
      <c r="F674" s="82">
        <f t="shared" si="49"/>
        <v>1.2911441465760229E-3</v>
      </c>
      <c r="G674" s="83">
        <f t="shared" si="49"/>
        <v>1.3264478753111399E-3</v>
      </c>
    </row>
    <row r="675" spans="1:7" s="5" customFormat="1" ht="15" customHeight="1" x14ac:dyDescent="0.45">
      <c r="A675" s="42" t="str">
        <f t="shared" si="47"/>
        <v>I015ERM</v>
      </c>
      <c r="B675" s="4" t="str">
        <f t="shared" si="47"/>
        <v>Salida Nacional / National exit</v>
      </c>
      <c r="C675" s="82">
        <f t="shared" si="49"/>
        <v>8.3258190065076977E-6</v>
      </c>
      <c r="D675" s="82">
        <f t="shared" si="49"/>
        <v>9.1032281172386784E-6</v>
      </c>
      <c r="E675" s="82">
        <f t="shared" si="49"/>
        <v>9.7205700445751454E-6</v>
      </c>
      <c r="F675" s="82">
        <f t="shared" si="49"/>
        <v>1.0195419181311417E-5</v>
      </c>
      <c r="G675" s="83">
        <f t="shared" si="49"/>
        <v>1.0474297188748933E-5</v>
      </c>
    </row>
    <row r="676" spans="1:7" s="5" customFormat="1" ht="15" customHeight="1" x14ac:dyDescent="0.45">
      <c r="A676" s="42" t="str">
        <f t="shared" si="47"/>
        <v>I016</v>
      </c>
      <c r="B676" s="4" t="str">
        <f t="shared" si="47"/>
        <v>Salida Nacional / National exit</v>
      </c>
      <c r="C676" s="82">
        <f t="shared" si="49"/>
        <v>6.2081351640855481E-3</v>
      </c>
      <c r="D676" s="82">
        <f t="shared" si="49"/>
        <v>6.6732872598688807E-3</v>
      </c>
      <c r="E676" s="82">
        <f t="shared" si="49"/>
        <v>6.9902205749109358E-3</v>
      </c>
      <c r="F676" s="82">
        <f t="shared" si="49"/>
        <v>7.1830052710737851E-3</v>
      </c>
      <c r="G676" s="83">
        <f t="shared" si="49"/>
        <v>7.2421757791483205E-3</v>
      </c>
    </row>
    <row r="677" spans="1:7" s="5" customFormat="1" ht="15" customHeight="1" x14ac:dyDescent="0.45">
      <c r="A677" s="42" t="str">
        <f t="shared" si="47"/>
        <v>I018</v>
      </c>
      <c r="B677" s="4" t="str">
        <f t="shared" si="47"/>
        <v>Salida Nacional / National exit</v>
      </c>
      <c r="C677" s="82">
        <f t="shared" si="49"/>
        <v>1.1038819247223973E-3</v>
      </c>
      <c r="D677" s="82">
        <f t="shared" si="49"/>
        <v>1.1990405216423525E-3</v>
      </c>
      <c r="E677" s="82">
        <f t="shared" si="49"/>
        <v>1.2765883564405352E-3</v>
      </c>
      <c r="F677" s="82">
        <f t="shared" si="49"/>
        <v>1.3347855885915091E-3</v>
      </c>
      <c r="G677" s="83">
        <f t="shared" si="49"/>
        <v>1.368232256257728E-3</v>
      </c>
    </row>
    <row r="678" spans="1:7" s="5" customFormat="1" ht="15" customHeight="1" x14ac:dyDescent="0.45">
      <c r="A678" s="42" t="str">
        <f t="shared" ref="A678:B697" si="50">A425</f>
        <v>I019</v>
      </c>
      <c r="B678" s="4" t="str">
        <f t="shared" si="50"/>
        <v>Salida Nacional / National exit</v>
      </c>
      <c r="C678" s="82">
        <f t="shared" ref="C678:G687" si="51">(C425*C172)/SUMPRODUCT(C$12:C$258,C$265:C$511)</f>
        <v>7.4900841329950617E-4</v>
      </c>
      <c r="D678" s="82">
        <f t="shared" si="51"/>
        <v>8.1329097983404933E-4</v>
      </c>
      <c r="E678" s="82">
        <f t="shared" si="51"/>
        <v>8.6576117601827726E-4</v>
      </c>
      <c r="F678" s="82">
        <f t="shared" si="51"/>
        <v>9.0510168928945457E-4</v>
      </c>
      <c r="G678" s="83">
        <f t="shared" si="51"/>
        <v>9.2777627146303874E-4</v>
      </c>
    </row>
    <row r="679" spans="1:7" s="5" customFormat="1" ht="15" customHeight="1" x14ac:dyDescent="0.45">
      <c r="A679" s="42" t="str">
        <f t="shared" si="50"/>
        <v>I020</v>
      </c>
      <c r="B679" s="4" t="str">
        <f t="shared" si="50"/>
        <v>Salida Nacional / National exit</v>
      </c>
      <c r="C679" s="82">
        <f t="shared" si="51"/>
        <v>1.0576663066801349E-3</v>
      </c>
      <c r="D679" s="82">
        <f t="shared" si="51"/>
        <v>1.1545063836695126E-3</v>
      </c>
      <c r="E679" s="82">
        <f t="shared" si="51"/>
        <v>1.2319274967816276E-3</v>
      </c>
      <c r="F679" s="82">
        <f t="shared" si="51"/>
        <v>1.2912421931614159E-3</v>
      </c>
      <c r="G679" s="83">
        <f t="shared" si="51"/>
        <v>1.3265267098293049E-3</v>
      </c>
    </row>
    <row r="680" spans="1:7" s="5" customFormat="1" ht="15" customHeight="1" x14ac:dyDescent="0.45">
      <c r="A680" s="42" t="str">
        <f t="shared" si="50"/>
        <v>I020A</v>
      </c>
      <c r="B680" s="4" t="str">
        <f t="shared" si="50"/>
        <v>Salida Nacional / National exit</v>
      </c>
      <c r="C680" s="82">
        <f t="shared" si="51"/>
        <v>2.4019857858540298E-4</v>
      </c>
      <c r="D680" s="82">
        <f t="shared" si="51"/>
        <v>2.6212450927731279E-4</v>
      </c>
      <c r="E680" s="82">
        <f t="shared" si="51"/>
        <v>2.7967216715107267E-4</v>
      </c>
      <c r="F680" s="82">
        <f t="shared" si="51"/>
        <v>2.9310764302742197E-4</v>
      </c>
      <c r="G680" s="83">
        <f t="shared" si="51"/>
        <v>3.0111588302208727E-4</v>
      </c>
    </row>
    <row r="681" spans="1:7" s="5" customFormat="1" ht="15" customHeight="1" x14ac:dyDescent="0.45">
      <c r="A681" s="42" t="str">
        <f t="shared" si="50"/>
        <v>I022</v>
      </c>
      <c r="B681" s="4" t="str">
        <f t="shared" si="50"/>
        <v>Salida Nacional / National exit</v>
      </c>
      <c r="C681" s="82">
        <f t="shared" si="51"/>
        <v>1.3419609781934762E-3</v>
      </c>
      <c r="D681" s="82">
        <f t="shared" si="51"/>
        <v>1.4576455730033616E-3</v>
      </c>
      <c r="E681" s="82">
        <f t="shared" si="51"/>
        <v>1.5519746560683442E-3</v>
      </c>
      <c r="F681" s="82">
        <f t="shared" si="51"/>
        <v>1.6229143759313037E-3</v>
      </c>
      <c r="G681" s="83">
        <f t="shared" si="51"/>
        <v>1.6644561265841047E-3</v>
      </c>
    </row>
    <row r="682" spans="1:7" s="5" customFormat="1" ht="15" customHeight="1" x14ac:dyDescent="0.45">
      <c r="A682" s="42" t="str">
        <f t="shared" si="50"/>
        <v>I023</v>
      </c>
      <c r="B682" s="4" t="str">
        <f t="shared" si="50"/>
        <v>Salida Nacional / National exit</v>
      </c>
      <c r="C682" s="82">
        <f t="shared" si="51"/>
        <v>1.3967035213482807E-4</v>
      </c>
      <c r="D682" s="82">
        <f t="shared" si="51"/>
        <v>1.4428329744644791E-4</v>
      </c>
      <c r="E682" s="82">
        <f t="shared" si="51"/>
        <v>1.5004521629093695E-4</v>
      </c>
      <c r="F682" s="82">
        <f t="shared" si="51"/>
        <v>1.5287874264545645E-4</v>
      </c>
      <c r="G682" s="83">
        <f t="shared" si="51"/>
        <v>1.5342542445368493E-4</v>
      </c>
    </row>
    <row r="683" spans="1:7" s="5" customFormat="1" ht="15" customHeight="1" x14ac:dyDescent="0.45">
      <c r="A683" s="42" t="str">
        <f t="shared" si="50"/>
        <v>I024</v>
      </c>
      <c r="B683" s="4" t="str">
        <f t="shared" si="50"/>
        <v>Salida Nacional / National exit</v>
      </c>
      <c r="C683" s="82">
        <f t="shared" si="51"/>
        <v>2.3476164711237414E-3</v>
      </c>
      <c r="D683" s="82">
        <f t="shared" si="51"/>
        <v>2.5525271431866866E-3</v>
      </c>
      <c r="E683" s="82">
        <f t="shared" si="51"/>
        <v>2.7189747373702515E-3</v>
      </c>
      <c r="F683" s="82">
        <f t="shared" si="51"/>
        <v>2.8447916911313628E-3</v>
      </c>
      <c r="G683" s="83">
        <f t="shared" si="51"/>
        <v>2.9195370076089446E-3</v>
      </c>
    </row>
    <row r="684" spans="1:7" s="5" customFormat="1" ht="15" customHeight="1" x14ac:dyDescent="0.45">
      <c r="A684" s="42" t="str">
        <f t="shared" si="50"/>
        <v>J01A</v>
      </c>
      <c r="B684" s="4" t="str">
        <f t="shared" si="50"/>
        <v>Salida Nacional / National exit</v>
      </c>
      <c r="C684" s="82">
        <f t="shared" si="51"/>
        <v>4.9487567856252183E-5</v>
      </c>
      <c r="D684" s="82">
        <f t="shared" si="51"/>
        <v>5.0342463934281556E-5</v>
      </c>
      <c r="E684" s="82">
        <f t="shared" si="51"/>
        <v>5.1979592997943066E-5</v>
      </c>
      <c r="F684" s="82">
        <f t="shared" si="51"/>
        <v>5.2625689264713527E-5</v>
      </c>
      <c r="G684" s="83">
        <f t="shared" si="51"/>
        <v>5.2740929048263037E-5</v>
      </c>
    </row>
    <row r="685" spans="1:7" s="5" customFormat="1" ht="15" customHeight="1" x14ac:dyDescent="0.45">
      <c r="A685" s="42" t="str">
        <f t="shared" si="50"/>
        <v>K02</v>
      </c>
      <c r="B685" s="4" t="str">
        <f t="shared" si="50"/>
        <v>Salida Nacional / National exit</v>
      </c>
      <c r="C685" s="82">
        <f t="shared" si="51"/>
        <v>4.1804045706778661E-2</v>
      </c>
      <c r="D685" s="82">
        <f t="shared" si="51"/>
        <v>3.8666992882819072E-2</v>
      </c>
      <c r="E685" s="82">
        <f t="shared" si="51"/>
        <v>3.655334592546023E-2</v>
      </c>
      <c r="F685" s="82">
        <f t="shared" si="51"/>
        <v>3.4505550325559811E-2</v>
      </c>
      <c r="G685" s="83">
        <f t="shared" si="51"/>
        <v>3.2784118577347345E-2</v>
      </c>
    </row>
    <row r="686" spans="1:7" s="5" customFormat="1" ht="15" customHeight="1" x14ac:dyDescent="0.45">
      <c r="A686" s="42" t="str">
        <f t="shared" si="50"/>
        <v>K11.01</v>
      </c>
      <c r="B686" s="4" t="str">
        <f t="shared" si="50"/>
        <v>Salida Nacional / National exit</v>
      </c>
      <c r="C686" s="82">
        <f t="shared" si="51"/>
        <v>1.3671471534683552E-2</v>
      </c>
      <c r="D686" s="82">
        <f t="shared" si="51"/>
        <v>1.20377129938535E-2</v>
      </c>
      <c r="E686" s="82">
        <f t="shared" si="51"/>
        <v>1.0680289657345993E-2</v>
      </c>
      <c r="F686" s="82">
        <f t="shared" si="51"/>
        <v>9.5635638142723464E-3</v>
      </c>
      <c r="G686" s="83">
        <f t="shared" si="51"/>
        <v>8.7144657354235096E-3</v>
      </c>
    </row>
    <row r="687" spans="1:7" s="5" customFormat="1" ht="15" customHeight="1" x14ac:dyDescent="0.45">
      <c r="A687" s="42" t="str">
        <f t="shared" si="50"/>
        <v>K19</v>
      </c>
      <c r="B687" s="4" t="str">
        <f t="shared" si="50"/>
        <v>Salida Nacional / National exit</v>
      </c>
      <c r="C687" s="82">
        <f t="shared" si="51"/>
        <v>7.4794371465689729E-4</v>
      </c>
      <c r="D687" s="82">
        <f t="shared" si="51"/>
        <v>7.879229091862915E-4</v>
      </c>
      <c r="E687" s="82">
        <f t="shared" si="51"/>
        <v>8.3014551157308111E-4</v>
      </c>
      <c r="F687" s="82">
        <f t="shared" si="51"/>
        <v>8.600418367365664E-4</v>
      </c>
      <c r="G687" s="83">
        <f t="shared" si="51"/>
        <v>8.8152618285437009E-4</v>
      </c>
    </row>
    <row r="688" spans="1:7" s="5" customFormat="1" ht="15" customHeight="1" x14ac:dyDescent="0.45">
      <c r="A688" s="42" t="str">
        <f t="shared" si="50"/>
        <v>K25</v>
      </c>
      <c r="B688" s="4" t="str">
        <f t="shared" si="50"/>
        <v>Salida Nacional / National exit</v>
      </c>
      <c r="C688" s="82">
        <f t="shared" ref="C688:G697" si="52">(C435*C182)/SUMPRODUCT(C$12:C$258,C$265:C$511)</f>
        <v>1.550436343098512E-4</v>
      </c>
      <c r="D688" s="82">
        <f t="shared" si="52"/>
        <v>1.6345342705779056E-4</v>
      </c>
      <c r="E688" s="82">
        <f t="shared" si="52"/>
        <v>1.7223687049945871E-4</v>
      </c>
      <c r="F688" s="82">
        <f t="shared" si="52"/>
        <v>1.7845573446999293E-4</v>
      </c>
      <c r="G688" s="83">
        <f t="shared" si="52"/>
        <v>1.8295615120953102E-4</v>
      </c>
    </row>
    <row r="689" spans="1:7" s="5" customFormat="1" ht="15" customHeight="1" x14ac:dyDescent="0.45">
      <c r="A689" s="42" t="str">
        <f t="shared" si="50"/>
        <v>K29</v>
      </c>
      <c r="B689" s="4" t="str">
        <f t="shared" si="50"/>
        <v>Salida Nacional / National exit</v>
      </c>
      <c r="C689" s="82">
        <f t="shared" si="52"/>
        <v>1.104116467060548E-2</v>
      </c>
      <c r="D689" s="82">
        <f t="shared" si="52"/>
        <v>1.0454644577561199E-2</v>
      </c>
      <c r="E689" s="82">
        <f t="shared" si="52"/>
        <v>1.0029413266081255E-2</v>
      </c>
      <c r="F689" s="82">
        <f t="shared" si="52"/>
        <v>9.6231759738983399E-3</v>
      </c>
      <c r="G689" s="83">
        <f t="shared" si="52"/>
        <v>9.2974819852042513E-3</v>
      </c>
    </row>
    <row r="690" spans="1:7" s="5" customFormat="1" ht="15" customHeight="1" x14ac:dyDescent="0.45">
      <c r="A690" s="42" t="str">
        <f t="shared" si="50"/>
        <v>K31</v>
      </c>
      <c r="B690" s="4" t="str">
        <f t="shared" si="50"/>
        <v>Salida Nacional / National exit</v>
      </c>
      <c r="C690" s="82">
        <f t="shared" si="52"/>
        <v>1.761561268100797E-4</v>
      </c>
      <c r="D690" s="82">
        <f t="shared" si="52"/>
        <v>1.8391702291669894E-4</v>
      </c>
      <c r="E690" s="82">
        <f t="shared" si="52"/>
        <v>1.929106634636425E-4</v>
      </c>
      <c r="F690" s="82">
        <f t="shared" si="52"/>
        <v>1.9887375666801345E-4</v>
      </c>
      <c r="G690" s="83">
        <f t="shared" si="52"/>
        <v>2.030822716858822E-4</v>
      </c>
    </row>
    <row r="691" spans="1:7" s="5" customFormat="1" ht="15" customHeight="1" x14ac:dyDescent="0.45">
      <c r="A691" s="42" t="str">
        <f t="shared" si="50"/>
        <v>K37</v>
      </c>
      <c r="B691" s="4" t="str">
        <f t="shared" si="50"/>
        <v>Salida Nacional / National exit</v>
      </c>
      <c r="C691" s="82">
        <f t="shared" si="52"/>
        <v>9.1604897394097582E-3</v>
      </c>
      <c r="D691" s="82">
        <f t="shared" si="52"/>
        <v>9.370563021646976E-3</v>
      </c>
      <c r="E691" s="82">
        <f t="shared" si="52"/>
        <v>9.6969606227076208E-3</v>
      </c>
      <c r="F691" s="82">
        <f t="shared" si="52"/>
        <v>9.8395938413297409E-3</v>
      </c>
      <c r="G691" s="83">
        <f t="shared" si="52"/>
        <v>9.8981295092422459E-3</v>
      </c>
    </row>
    <row r="692" spans="1:7" s="5" customFormat="1" ht="15" customHeight="1" x14ac:dyDescent="0.45">
      <c r="A692" s="42" t="str">
        <f t="shared" si="50"/>
        <v>K44</v>
      </c>
      <c r="B692" s="4" t="str">
        <f t="shared" si="50"/>
        <v>Salida Nacional / National exit</v>
      </c>
      <c r="C692" s="82">
        <f t="shared" si="52"/>
        <v>5.6618296336903047E-5</v>
      </c>
      <c r="D692" s="82">
        <f t="shared" si="52"/>
        <v>5.8462403835847606E-5</v>
      </c>
      <c r="E692" s="82">
        <f t="shared" si="52"/>
        <v>6.088421799430919E-5</v>
      </c>
      <c r="F692" s="82">
        <f t="shared" si="52"/>
        <v>6.2290699648945457E-5</v>
      </c>
      <c r="G692" s="83">
        <f t="shared" si="52"/>
        <v>6.3409391975984727E-5</v>
      </c>
    </row>
    <row r="693" spans="1:7" s="5" customFormat="1" ht="15" customHeight="1" x14ac:dyDescent="0.45">
      <c r="A693" s="42" t="str">
        <f t="shared" si="50"/>
        <v>K45</v>
      </c>
      <c r="B693" s="4" t="str">
        <f t="shared" si="50"/>
        <v>Salida Nacional / National exit</v>
      </c>
      <c r="C693" s="82">
        <f t="shared" si="52"/>
        <v>2.9858979439187946E-4</v>
      </c>
      <c r="D693" s="82">
        <f t="shared" si="52"/>
        <v>3.1451257900755037E-4</v>
      </c>
      <c r="E693" s="82">
        <f t="shared" si="52"/>
        <v>3.3046391834401305E-4</v>
      </c>
      <c r="F693" s="82">
        <f t="shared" si="52"/>
        <v>3.4137053769208695E-4</v>
      </c>
      <c r="G693" s="83">
        <f t="shared" si="52"/>
        <v>3.503025493658082E-4</v>
      </c>
    </row>
    <row r="694" spans="1:7" s="5" customFormat="1" ht="15" customHeight="1" x14ac:dyDescent="0.45">
      <c r="A694" s="42" t="str">
        <f t="shared" si="50"/>
        <v>K46</v>
      </c>
      <c r="B694" s="4" t="str">
        <f t="shared" si="50"/>
        <v>Salida Nacional / National exit</v>
      </c>
      <c r="C694" s="82">
        <f t="shared" si="52"/>
        <v>8.8041478582993215E-5</v>
      </c>
      <c r="D694" s="82">
        <f t="shared" si="52"/>
        <v>9.2784919386714381E-5</v>
      </c>
      <c r="E694" s="82">
        <f t="shared" si="52"/>
        <v>9.7476172608053433E-5</v>
      </c>
      <c r="F694" s="82">
        <f t="shared" si="52"/>
        <v>1.0067835231108795E-4</v>
      </c>
      <c r="G694" s="83">
        <f t="shared" si="52"/>
        <v>1.0331825900034884E-4</v>
      </c>
    </row>
    <row r="695" spans="1:7" s="5" customFormat="1" ht="15" customHeight="1" x14ac:dyDescent="0.45">
      <c r="A695" s="42" t="str">
        <f t="shared" si="50"/>
        <v>K47</v>
      </c>
      <c r="B695" s="4" t="str">
        <f t="shared" si="50"/>
        <v>Salida Nacional / National exit</v>
      </c>
      <c r="C695" s="82">
        <f t="shared" si="52"/>
        <v>8.7014598579578941E-4</v>
      </c>
      <c r="D695" s="82">
        <f t="shared" si="52"/>
        <v>9.0015451041312844E-4</v>
      </c>
      <c r="E695" s="82">
        <f t="shared" si="52"/>
        <v>9.3747283931046028E-4</v>
      </c>
      <c r="F695" s="82">
        <f t="shared" si="52"/>
        <v>9.5919314626796682E-4</v>
      </c>
      <c r="G695" s="83">
        <f t="shared" si="52"/>
        <v>9.7684010561234556E-4</v>
      </c>
    </row>
    <row r="696" spans="1:7" s="5" customFormat="1" ht="15" customHeight="1" x14ac:dyDescent="0.45">
      <c r="A696" s="42" t="str">
        <f t="shared" si="50"/>
        <v>K48</v>
      </c>
      <c r="B696" s="4" t="str">
        <f t="shared" si="50"/>
        <v>Salida Nacional / National exit</v>
      </c>
      <c r="C696" s="82">
        <f t="shared" si="52"/>
        <v>1.3239554386666906E-3</v>
      </c>
      <c r="D696" s="82">
        <f t="shared" si="52"/>
        <v>1.3758235868109054E-3</v>
      </c>
      <c r="E696" s="82">
        <f t="shared" si="52"/>
        <v>1.4354387466464901E-3</v>
      </c>
      <c r="F696" s="82">
        <f t="shared" si="52"/>
        <v>1.4715934658232879E-3</v>
      </c>
      <c r="G696" s="83">
        <f t="shared" si="52"/>
        <v>1.5013149669950766E-3</v>
      </c>
    </row>
    <row r="697" spans="1:7" s="5" customFormat="1" ht="15" customHeight="1" x14ac:dyDescent="0.45">
      <c r="A697" s="42" t="str">
        <f t="shared" si="50"/>
        <v>K48.02</v>
      </c>
      <c r="B697" s="4" t="str">
        <f t="shared" si="50"/>
        <v>Salida Nacional / National exit</v>
      </c>
      <c r="C697" s="82">
        <f t="shared" si="52"/>
        <v>6.8426058392920045E-6</v>
      </c>
      <c r="D697" s="82">
        <f t="shared" si="52"/>
        <v>7.1784903719740386E-6</v>
      </c>
      <c r="E697" s="82">
        <f t="shared" si="52"/>
        <v>7.5178801269519352E-6</v>
      </c>
      <c r="F697" s="82">
        <f t="shared" si="52"/>
        <v>7.7399126694028331E-6</v>
      </c>
      <c r="G697" s="83">
        <f t="shared" si="52"/>
        <v>7.9471521196401438E-6</v>
      </c>
    </row>
    <row r="698" spans="1:7" s="5" customFormat="1" ht="15" customHeight="1" x14ac:dyDescent="0.45">
      <c r="A698" s="42" t="str">
        <f t="shared" ref="A698:B717" si="53">A445</f>
        <v>K48.03</v>
      </c>
      <c r="B698" s="4" t="str">
        <f t="shared" si="53"/>
        <v>Salida Nacional / National exit</v>
      </c>
      <c r="C698" s="82">
        <f t="shared" ref="C698:G707" si="54">(C445*C192)/SUMPRODUCT(C$12:C$258,C$265:C$511)</f>
        <v>1.2844325408750218E-4</v>
      </c>
      <c r="D698" s="82">
        <f t="shared" si="54"/>
        <v>1.3449365588382416E-4</v>
      </c>
      <c r="E698" s="82">
        <f t="shared" si="54"/>
        <v>1.4070329250011918E-4</v>
      </c>
      <c r="F698" s="82">
        <f t="shared" si="54"/>
        <v>1.4470019184886827E-4</v>
      </c>
      <c r="G698" s="83">
        <f t="shared" si="54"/>
        <v>1.4859981494472213E-4</v>
      </c>
    </row>
    <row r="699" spans="1:7" s="5" customFormat="1" ht="15" customHeight="1" x14ac:dyDescent="0.45">
      <c r="A699" s="42" t="str">
        <f t="shared" si="53"/>
        <v>K48.05</v>
      </c>
      <c r="B699" s="4" t="str">
        <f t="shared" si="53"/>
        <v>Salida Nacional / National exit</v>
      </c>
      <c r="C699" s="82">
        <f t="shared" si="54"/>
        <v>5.5301127237116803E-5</v>
      </c>
      <c r="D699" s="82">
        <f t="shared" si="54"/>
        <v>5.7615777671291062E-5</v>
      </c>
      <c r="E699" s="82">
        <f t="shared" si="54"/>
        <v>6.0108194592916807E-5</v>
      </c>
      <c r="F699" s="82">
        <f t="shared" si="54"/>
        <v>6.1637747319626327E-5</v>
      </c>
      <c r="G699" s="83">
        <f t="shared" si="54"/>
        <v>6.3325488999885812E-5</v>
      </c>
    </row>
    <row r="700" spans="1:7" s="5" customFormat="1" ht="15" customHeight="1" x14ac:dyDescent="0.45">
      <c r="A700" s="42" t="str">
        <f t="shared" si="53"/>
        <v>K48.07</v>
      </c>
      <c r="B700" s="4" t="str">
        <f t="shared" si="53"/>
        <v>Salida Nacional / National exit</v>
      </c>
      <c r="C700" s="82">
        <f t="shared" si="54"/>
        <v>2.463007172525916E-4</v>
      </c>
      <c r="D700" s="82">
        <f t="shared" si="54"/>
        <v>2.5324928133600662E-4</v>
      </c>
      <c r="E700" s="82">
        <f t="shared" si="54"/>
        <v>2.6254591195340812E-4</v>
      </c>
      <c r="F700" s="82">
        <f t="shared" si="54"/>
        <v>2.674263039747273E-4</v>
      </c>
      <c r="G700" s="83">
        <f t="shared" si="54"/>
        <v>2.7374617836358562E-4</v>
      </c>
    </row>
    <row r="701" spans="1:7" s="5" customFormat="1" ht="15" customHeight="1" x14ac:dyDescent="0.45">
      <c r="A701" s="42" t="str">
        <f t="shared" si="53"/>
        <v>K48.08</v>
      </c>
      <c r="B701" s="4" t="str">
        <f t="shared" si="53"/>
        <v>Salida Nacional / National exit</v>
      </c>
      <c r="C701" s="82">
        <f t="shared" si="54"/>
        <v>3.1043968071882172E-5</v>
      </c>
      <c r="D701" s="82">
        <f t="shared" si="54"/>
        <v>3.2156454731833353E-5</v>
      </c>
      <c r="E701" s="82">
        <f t="shared" si="54"/>
        <v>3.3440737419810882E-5</v>
      </c>
      <c r="F701" s="82">
        <f t="shared" si="54"/>
        <v>3.417862730561938E-5</v>
      </c>
      <c r="G701" s="83">
        <f t="shared" si="54"/>
        <v>3.5130334224066633E-5</v>
      </c>
    </row>
    <row r="702" spans="1:7" s="5" customFormat="1" ht="15" customHeight="1" x14ac:dyDescent="0.45">
      <c r="A702" s="42" t="str">
        <f t="shared" si="53"/>
        <v>K48.10</v>
      </c>
      <c r="B702" s="4" t="str">
        <f t="shared" si="53"/>
        <v>Salida Nacional / National exit</v>
      </c>
      <c r="C702" s="82">
        <f t="shared" si="54"/>
        <v>8.9605426840430114E-5</v>
      </c>
      <c r="D702" s="82">
        <f t="shared" si="54"/>
        <v>9.2344829664983913E-5</v>
      </c>
      <c r="E702" s="82">
        <f t="shared" si="54"/>
        <v>9.5805576591586388E-5</v>
      </c>
      <c r="F702" s="82">
        <f t="shared" si="54"/>
        <v>9.7668100274319962E-5</v>
      </c>
      <c r="G702" s="83">
        <f t="shared" si="54"/>
        <v>1.0046561216807858E-4</v>
      </c>
    </row>
    <row r="703" spans="1:7" s="5" customFormat="1" ht="15" customHeight="1" x14ac:dyDescent="0.45">
      <c r="A703" s="42" t="str">
        <f t="shared" si="53"/>
        <v>K50</v>
      </c>
      <c r="B703" s="4" t="str">
        <f t="shared" si="53"/>
        <v>Salida Nacional / National exit</v>
      </c>
      <c r="C703" s="82">
        <f t="shared" si="54"/>
        <v>4.0498036931890276E-4</v>
      </c>
      <c r="D703" s="82">
        <f t="shared" si="54"/>
        <v>4.2129441841645676E-4</v>
      </c>
      <c r="E703" s="82">
        <f t="shared" si="54"/>
        <v>4.39729664793657E-4</v>
      </c>
      <c r="F703" s="82">
        <f t="shared" si="54"/>
        <v>4.5093683259207919E-4</v>
      </c>
      <c r="G703" s="83">
        <f t="shared" si="54"/>
        <v>4.5928316090867907E-4</v>
      </c>
    </row>
    <row r="704" spans="1:7" s="5" customFormat="1" ht="15" customHeight="1" x14ac:dyDescent="0.45">
      <c r="A704" s="42" t="str">
        <f t="shared" si="53"/>
        <v>K52</v>
      </c>
      <c r="B704" s="4" t="str">
        <f t="shared" si="53"/>
        <v>Salida Nacional / National exit</v>
      </c>
      <c r="C704" s="82">
        <f t="shared" si="54"/>
        <v>9.8456074224380439E-4</v>
      </c>
      <c r="D704" s="82">
        <f t="shared" si="54"/>
        <v>1.0057861638683649E-3</v>
      </c>
      <c r="E704" s="82">
        <f t="shared" si="54"/>
        <v>1.0392988345805242E-3</v>
      </c>
      <c r="F704" s="82">
        <f t="shared" si="54"/>
        <v>1.0518196712736613E-3</v>
      </c>
      <c r="G704" s="83">
        <f t="shared" si="54"/>
        <v>1.0538788354212787E-3</v>
      </c>
    </row>
    <row r="705" spans="1:7" s="5" customFormat="1" ht="15" customHeight="1" x14ac:dyDescent="0.45">
      <c r="A705" s="42" t="str">
        <f t="shared" si="53"/>
        <v>K54</v>
      </c>
      <c r="B705" s="4" t="str">
        <f t="shared" si="53"/>
        <v>Salida Nacional / National exit</v>
      </c>
      <c r="C705" s="82">
        <f t="shared" si="54"/>
        <v>1.2655085455712763E-4</v>
      </c>
      <c r="D705" s="82">
        <f t="shared" si="54"/>
        <v>1.3434473603153517E-4</v>
      </c>
      <c r="E705" s="82">
        <f t="shared" si="54"/>
        <v>1.4150169923259336E-4</v>
      </c>
      <c r="F705" s="82">
        <f t="shared" si="54"/>
        <v>1.4648596550483466E-4</v>
      </c>
      <c r="G705" s="83">
        <f t="shared" si="54"/>
        <v>1.4978503300264753E-4</v>
      </c>
    </row>
    <row r="706" spans="1:7" s="5" customFormat="1" ht="15" customHeight="1" x14ac:dyDescent="0.45">
      <c r="A706" s="42" t="str">
        <f t="shared" si="53"/>
        <v>M01</v>
      </c>
      <c r="B706" s="4" t="str">
        <f t="shared" si="53"/>
        <v>Salida Nacional / National exit</v>
      </c>
      <c r="C706" s="82">
        <f t="shared" si="54"/>
        <v>4.9319917469373966E-4</v>
      </c>
      <c r="D706" s="82">
        <f t="shared" si="54"/>
        <v>4.8891489296273556E-4</v>
      </c>
      <c r="E706" s="82">
        <f t="shared" si="54"/>
        <v>4.9739400994041098E-4</v>
      </c>
      <c r="F706" s="82">
        <f t="shared" si="54"/>
        <v>4.9633804525807184E-4</v>
      </c>
      <c r="G706" s="83">
        <f t="shared" si="54"/>
        <v>4.9851013945689348E-4</v>
      </c>
    </row>
    <row r="707" spans="1:7" s="5" customFormat="1" ht="15" customHeight="1" x14ac:dyDescent="0.45">
      <c r="A707" s="42" t="str">
        <f t="shared" si="53"/>
        <v>M09</v>
      </c>
      <c r="B707" s="4" t="str">
        <f t="shared" si="53"/>
        <v>Salida Nacional / National exit</v>
      </c>
      <c r="C707" s="82">
        <f t="shared" si="54"/>
        <v>3.1127151775623535E-4</v>
      </c>
      <c r="D707" s="82">
        <f t="shared" si="54"/>
        <v>3.0607572511143574E-4</v>
      </c>
      <c r="E707" s="82">
        <f t="shared" si="54"/>
        <v>3.1046318417672939E-4</v>
      </c>
      <c r="F707" s="82">
        <f t="shared" si="54"/>
        <v>3.0872090317976059E-4</v>
      </c>
      <c r="G707" s="83">
        <f t="shared" si="54"/>
        <v>3.0985915066520406E-4</v>
      </c>
    </row>
    <row r="708" spans="1:7" s="5" customFormat="1" ht="15" customHeight="1" x14ac:dyDescent="0.45">
      <c r="A708" s="42" t="str">
        <f t="shared" si="53"/>
        <v>N07</v>
      </c>
      <c r="B708" s="4" t="str">
        <f t="shared" si="53"/>
        <v>Salida Nacional / National exit</v>
      </c>
      <c r="C708" s="82">
        <f t="shared" ref="C708:G717" si="55">(C455*C202)/SUMPRODUCT(C$12:C$258,C$265:C$511)</f>
        <v>2.9136757889252837E-3</v>
      </c>
      <c r="D708" s="82">
        <f t="shared" si="55"/>
        <v>3.0569619533561852E-3</v>
      </c>
      <c r="E708" s="82">
        <f t="shared" si="55"/>
        <v>3.2107644712474131E-3</v>
      </c>
      <c r="F708" s="82">
        <f t="shared" si="55"/>
        <v>3.3140389714627133E-3</v>
      </c>
      <c r="G708" s="83">
        <f t="shared" si="55"/>
        <v>3.3884620644257851E-3</v>
      </c>
    </row>
    <row r="709" spans="1:7" s="5" customFormat="1" ht="15" customHeight="1" x14ac:dyDescent="0.45">
      <c r="A709" s="42" t="str">
        <f t="shared" si="53"/>
        <v>N08</v>
      </c>
      <c r="B709" s="4" t="str">
        <f t="shared" si="53"/>
        <v>Salida Nacional / National exit</v>
      </c>
      <c r="C709" s="82">
        <f t="shared" si="55"/>
        <v>1.2959199045784074E-4</v>
      </c>
      <c r="D709" s="82">
        <f t="shared" si="55"/>
        <v>1.3691584114592162E-4</v>
      </c>
      <c r="E709" s="82">
        <f t="shared" si="55"/>
        <v>1.443058780886911E-4</v>
      </c>
      <c r="F709" s="82">
        <f t="shared" si="55"/>
        <v>1.4941559426319149E-4</v>
      </c>
      <c r="G709" s="83">
        <f t="shared" si="55"/>
        <v>1.5239832802283764E-4</v>
      </c>
    </row>
    <row r="710" spans="1:7" s="5" customFormat="1" ht="15" customHeight="1" x14ac:dyDescent="0.45">
      <c r="A710" s="42" t="str">
        <f t="shared" si="53"/>
        <v>N09</v>
      </c>
      <c r="B710" s="4" t="str">
        <f t="shared" si="53"/>
        <v>Salida Nacional / National exit</v>
      </c>
      <c r="C710" s="82">
        <f t="shared" si="55"/>
        <v>9.7867563134620733E-4</v>
      </c>
      <c r="D710" s="82">
        <f t="shared" si="55"/>
        <v>1.0200794593386913E-3</v>
      </c>
      <c r="E710" s="82">
        <f t="shared" si="55"/>
        <v>1.0683599889434237E-3</v>
      </c>
      <c r="F710" s="82">
        <f t="shared" si="55"/>
        <v>1.0985640455038002E-3</v>
      </c>
      <c r="G710" s="83">
        <f t="shared" si="55"/>
        <v>1.1142109823382618E-3</v>
      </c>
    </row>
    <row r="711" spans="1:7" s="5" customFormat="1" ht="15" customHeight="1" x14ac:dyDescent="0.45">
      <c r="A711" s="42" t="str">
        <f t="shared" si="53"/>
        <v>N10.1</v>
      </c>
      <c r="B711" s="4" t="str">
        <f t="shared" si="53"/>
        <v>Salida Nacional / National exit</v>
      </c>
      <c r="C711" s="82">
        <f t="shared" si="55"/>
        <v>6.7382062543715898E-4</v>
      </c>
      <c r="D711" s="82">
        <f t="shared" si="55"/>
        <v>7.0225314180089927E-4</v>
      </c>
      <c r="E711" s="82">
        <f t="shared" si="55"/>
        <v>7.3543458559023102E-4</v>
      </c>
      <c r="F711" s="82">
        <f t="shared" si="55"/>
        <v>7.5616699194872776E-4</v>
      </c>
      <c r="G711" s="83">
        <f t="shared" si="55"/>
        <v>7.6694856367167904E-4</v>
      </c>
    </row>
    <row r="712" spans="1:7" s="5" customFormat="1" ht="15" customHeight="1" x14ac:dyDescent="0.45">
      <c r="A712" s="42" t="str">
        <f t="shared" si="53"/>
        <v>O01</v>
      </c>
      <c r="B712" s="4" t="str">
        <f t="shared" si="53"/>
        <v>Salida Nacional / National exit</v>
      </c>
      <c r="C712" s="82">
        <f t="shared" si="55"/>
        <v>0</v>
      </c>
      <c r="D712" s="82">
        <f t="shared" si="55"/>
        <v>0</v>
      </c>
      <c r="E712" s="82">
        <f t="shared" si="55"/>
        <v>0</v>
      </c>
      <c r="F712" s="82">
        <f t="shared" si="55"/>
        <v>0</v>
      </c>
      <c r="G712" s="83">
        <f t="shared" si="55"/>
        <v>0</v>
      </c>
    </row>
    <row r="713" spans="1:7" s="5" customFormat="1" ht="15" customHeight="1" x14ac:dyDescent="0.45">
      <c r="A713" s="42" t="str">
        <f t="shared" si="53"/>
        <v>O01A</v>
      </c>
      <c r="B713" s="4" t="str">
        <f t="shared" si="53"/>
        <v>Salida Nacional / National exit</v>
      </c>
      <c r="C713" s="82">
        <f t="shared" si="55"/>
        <v>2.9485421290480644E-2</v>
      </c>
      <c r="D713" s="82">
        <f t="shared" si="55"/>
        <v>2.9304080860293784E-2</v>
      </c>
      <c r="E713" s="82">
        <f t="shared" si="55"/>
        <v>2.8977670485386173E-2</v>
      </c>
      <c r="F713" s="82">
        <f t="shared" si="55"/>
        <v>2.8562168710653178E-2</v>
      </c>
      <c r="G713" s="83">
        <f t="shared" si="55"/>
        <v>2.799056087829091E-2</v>
      </c>
    </row>
    <row r="714" spans="1:7" s="5" customFormat="1" ht="15" customHeight="1" x14ac:dyDescent="0.45">
      <c r="A714" s="42" t="str">
        <f t="shared" si="53"/>
        <v>O02</v>
      </c>
      <c r="B714" s="4" t="str">
        <f t="shared" si="53"/>
        <v>Salida Nacional / National exit</v>
      </c>
      <c r="C714" s="82">
        <f t="shared" si="55"/>
        <v>4.899377122268313E-4</v>
      </c>
      <c r="D714" s="82">
        <f t="shared" si="55"/>
        <v>4.8684998820490774E-4</v>
      </c>
      <c r="E714" s="82">
        <f t="shared" si="55"/>
        <v>4.8140836178731013E-4</v>
      </c>
      <c r="F714" s="82">
        <f t="shared" si="55"/>
        <v>4.7449243016148236E-4</v>
      </c>
      <c r="G714" s="83">
        <f t="shared" si="55"/>
        <v>4.649805446938492E-4</v>
      </c>
    </row>
    <row r="715" spans="1:7" s="5" customFormat="1" ht="15" customHeight="1" x14ac:dyDescent="0.45">
      <c r="A715" s="42" t="str">
        <f t="shared" si="53"/>
        <v>O05</v>
      </c>
      <c r="B715" s="4" t="str">
        <f t="shared" si="53"/>
        <v>Salida Nacional / National exit</v>
      </c>
      <c r="C715" s="82">
        <f t="shared" si="55"/>
        <v>4.8378378624178804E-4</v>
      </c>
      <c r="D715" s="82">
        <f t="shared" si="55"/>
        <v>5.2546449801771844E-4</v>
      </c>
      <c r="E715" s="82">
        <f t="shared" si="55"/>
        <v>5.5946933460161534E-4</v>
      </c>
      <c r="F715" s="82">
        <f t="shared" si="55"/>
        <v>5.8516207481211231E-4</v>
      </c>
      <c r="G715" s="83">
        <f t="shared" si="55"/>
        <v>5.9975930942817715E-4</v>
      </c>
    </row>
    <row r="716" spans="1:7" s="5" customFormat="1" ht="15" customHeight="1" x14ac:dyDescent="0.45">
      <c r="A716" s="42" t="str">
        <f t="shared" si="53"/>
        <v>O06</v>
      </c>
      <c r="B716" s="4" t="str">
        <f t="shared" si="53"/>
        <v>Salida Nacional / National exit</v>
      </c>
      <c r="C716" s="82">
        <f t="shared" si="55"/>
        <v>1.3966255781202093E-3</v>
      </c>
      <c r="D716" s="82">
        <f t="shared" si="55"/>
        <v>1.507727565953655E-3</v>
      </c>
      <c r="E716" s="82">
        <f t="shared" si="55"/>
        <v>1.6007298539019678E-3</v>
      </c>
      <c r="F716" s="82">
        <f t="shared" si="55"/>
        <v>1.6686486178516386E-3</v>
      </c>
      <c r="G716" s="83">
        <f t="shared" si="55"/>
        <v>1.7051056390775794E-3</v>
      </c>
    </row>
    <row r="717" spans="1:7" s="5" customFormat="1" ht="15" customHeight="1" x14ac:dyDescent="0.45">
      <c r="A717" s="42" t="str">
        <f t="shared" si="53"/>
        <v>O07</v>
      </c>
      <c r="B717" s="4" t="str">
        <f t="shared" si="53"/>
        <v>Salida Nacional / National exit</v>
      </c>
      <c r="C717" s="82">
        <f t="shared" si="55"/>
        <v>1.714727543086475E-3</v>
      </c>
      <c r="D717" s="82">
        <f t="shared" si="55"/>
        <v>1.8683150442852668E-3</v>
      </c>
      <c r="E717" s="82">
        <f t="shared" si="55"/>
        <v>1.9922970180183946E-3</v>
      </c>
      <c r="F717" s="82">
        <f t="shared" si="55"/>
        <v>2.0874106896533692E-3</v>
      </c>
      <c r="G717" s="83">
        <f t="shared" si="55"/>
        <v>2.1428891530955686E-3</v>
      </c>
    </row>
    <row r="718" spans="1:7" s="5" customFormat="1" ht="15" customHeight="1" x14ac:dyDescent="0.45">
      <c r="A718" s="42" t="str">
        <f t="shared" ref="A718:B737" si="56">A465</f>
        <v>O09</v>
      </c>
      <c r="B718" s="4" t="str">
        <f t="shared" si="56"/>
        <v>Salida Nacional / National exit</v>
      </c>
      <c r="C718" s="82">
        <f t="shared" ref="C718:G727" si="57">(C465*C212)/SUMPRODUCT(C$12:C$258,C$265:C$511)</f>
        <v>1.7244777888053992E-4</v>
      </c>
      <c r="D718" s="82">
        <f t="shared" si="57"/>
        <v>1.8784054041668484E-4</v>
      </c>
      <c r="E718" s="82">
        <f t="shared" si="57"/>
        <v>2.0027412952231208E-4</v>
      </c>
      <c r="F718" s="82">
        <f t="shared" si="57"/>
        <v>2.0980909318405681E-4</v>
      </c>
      <c r="G718" s="83">
        <f t="shared" si="57"/>
        <v>2.1537039007250061E-4</v>
      </c>
    </row>
    <row r="719" spans="1:7" s="5" customFormat="1" ht="15" customHeight="1" x14ac:dyDescent="0.45">
      <c r="A719" s="42" t="str">
        <f t="shared" si="56"/>
        <v>O11</v>
      </c>
      <c r="B719" s="4" t="str">
        <f t="shared" si="56"/>
        <v>Salida Nacional / National exit</v>
      </c>
      <c r="C719" s="82">
        <f t="shared" si="57"/>
        <v>2.6724758122200626E-4</v>
      </c>
      <c r="D719" s="82">
        <f t="shared" si="57"/>
        <v>2.7566817906485779E-4</v>
      </c>
      <c r="E719" s="82">
        <f t="shared" si="57"/>
        <v>2.8650580398369504E-4</v>
      </c>
      <c r="F719" s="82">
        <f t="shared" si="57"/>
        <v>2.918362197112169E-4</v>
      </c>
      <c r="G719" s="83">
        <f t="shared" si="57"/>
        <v>2.9261922660144148E-4</v>
      </c>
    </row>
    <row r="720" spans="1:7" s="5" customFormat="1" ht="15" customHeight="1" x14ac:dyDescent="0.45">
      <c r="A720" s="42" t="str">
        <f t="shared" si="56"/>
        <v>O12</v>
      </c>
      <c r="B720" s="4" t="str">
        <f t="shared" si="56"/>
        <v>Salida Nacional / National exit</v>
      </c>
      <c r="C720" s="82">
        <f t="shared" si="57"/>
        <v>6.0678234765241816E-8</v>
      </c>
      <c r="D720" s="82">
        <f t="shared" si="57"/>
        <v>6.6005142640222958E-8</v>
      </c>
      <c r="E720" s="82">
        <f t="shared" si="57"/>
        <v>7.0347753908057601E-8</v>
      </c>
      <c r="F720" s="82">
        <f t="shared" si="57"/>
        <v>7.3673673520579111E-8</v>
      </c>
      <c r="G720" s="83">
        <f t="shared" si="57"/>
        <v>7.5615098403163745E-8</v>
      </c>
    </row>
    <row r="721" spans="1:7" s="5" customFormat="1" ht="15" customHeight="1" x14ac:dyDescent="0.45">
      <c r="A721" s="42" t="str">
        <f t="shared" si="56"/>
        <v>O14</v>
      </c>
      <c r="B721" s="4" t="str">
        <f t="shared" si="56"/>
        <v>Salida Nacional / National exit</v>
      </c>
      <c r="C721" s="82">
        <f t="shared" si="57"/>
        <v>2.6491631344783026E-3</v>
      </c>
      <c r="D721" s="82">
        <f t="shared" si="57"/>
        <v>2.8158156950373985E-3</v>
      </c>
      <c r="E721" s="82">
        <f t="shared" si="57"/>
        <v>2.9354461274686671E-3</v>
      </c>
      <c r="F721" s="82">
        <f t="shared" si="57"/>
        <v>3.0022691808525496E-3</v>
      </c>
      <c r="G721" s="83">
        <f t="shared" si="57"/>
        <v>3.015575951564427E-3</v>
      </c>
    </row>
    <row r="722" spans="1:7" s="5" customFormat="1" ht="15" customHeight="1" x14ac:dyDescent="0.45">
      <c r="A722" s="42" t="str">
        <f t="shared" si="56"/>
        <v>O14A</v>
      </c>
      <c r="B722" s="4" t="str">
        <f t="shared" si="56"/>
        <v>Salida Nacional / National exit</v>
      </c>
      <c r="C722" s="82">
        <f t="shared" si="57"/>
        <v>1.2468574766690363E-4</v>
      </c>
      <c r="D722" s="82">
        <f t="shared" si="57"/>
        <v>1.3482186140835814E-4</v>
      </c>
      <c r="E722" s="82">
        <f t="shared" si="57"/>
        <v>1.4338694270892176E-4</v>
      </c>
      <c r="F722" s="82">
        <f t="shared" si="57"/>
        <v>1.4982944222760358E-4</v>
      </c>
      <c r="G722" s="83">
        <f t="shared" si="57"/>
        <v>1.5351398302169787E-4</v>
      </c>
    </row>
    <row r="723" spans="1:7" s="5" customFormat="1" ht="15" customHeight="1" x14ac:dyDescent="0.45">
      <c r="A723" s="42" t="str">
        <f t="shared" si="56"/>
        <v>O16</v>
      </c>
      <c r="B723" s="4" t="str">
        <f t="shared" si="56"/>
        <v>Salida Nacional / National exit</v>
      </c>
      <c r="C723" s="82">
        <f t="shared" si="57"/>
        <v>3.3638073525596896E-4</v>
      </c>
      <c r="D723" s="82">
        <f t="shared" si="57"/>
        <v>3.4668672649434729E-4</v>
      </c>
      <c r="E723" s="82">
        <f t="shared" si="57"/>
        <v>3.6064668321717695E-4</v>
      </c>
      <c r="F723" s="82">
        <f t="shared" si="57"/>
        <v>3.6778183657721979E-4</v>
      </c>
      <c r="G723" s="83">
        <f t="shared" si="57"/>
        <v>3.6923566996504182E-4</v>
      </c>
    </row>
    <row r="724" spans="1:7" s="5" customFormat="1" ht="15" customHeight="1" x14ac:dyDescent="0.45">
      <c r="A724" s="42" t="str">
        <f t="shared" si="56"/>
        <v>O17</v>
      </c>
      <c r="B724" s="4" t="str">
        <f t="shared" si="56"/>
        <v>Salida Nacional / National exit</v>
      </c>
      <c r="C724" s="82">
        <f t="shared" si="57"/>
        <v>8.256109952325056E-5</v>
      </c>
      <c r="D724" s="82">
        <f t="shared" si="57"/>
        <v>8.9481904607418384E-5</v>
      </c>
      <c r="E724" s="82">
        <f t="shared" si="57"/>
        <v>9.5317251620528581E-5</v>
      </c>
      <c r="F724" s="82">
        <f t="shared" si="57"/>
        <v>9.9773412216560563E-5</v>
      </c>
      <c r="G724" s="83">
        <f t="shared" si="57"/>
        <v>1.0238396286335808E-4</v>
      </c>
    </row>
    <row r="725" spans="1:7" s="5" customFormat="1" ht="15" customHeight="1" x14ac:dyDescent="0.45">
      <c r="A725" s="42" t="str">
        <f t="shared" si="56"/>
        <v>O19</v>
      </c>
      <c r="B725" s="4" t="str">
        <f t="shared" si="56"/>
        <v>Salida Nacional / National exit</v>
      </c>
      <c r="C725" s="82">
        <f t="shared" si="57"/>
        <v>3.2229690737860901E-4</v>
      </c>
      <c r="D725" s="82">
        <f t="shared" si="57"/>
        <v>3.3023142165137793E-4</v>
      </c>
      <c r="E725" s="82">
        <f t="shared" si="57"/>
        <v>3.4277286625847384E-4</v>
      </c>
      <c r="F725" s="82">
        <f t="shared" si="57"/>
        <v>3.4873081383846185E-4</v>
      </c>
      <c r="G725" s="83">
        <f t="shared" si="57"/>
        <v>3.4955740542570577E-4</v>
      </c>
    </row>
    <row r="726" spans="1:7" s="5" customFormat="1" ht="15" customHeight="1" x14ac:dyDescent="0.45">
      <c r="A726" s="42" t="str">
        <f t="shared" si="56"/>
        <v>O24</v>
      </c>
      <c r="B726" s="4" t="str">
        <f t="shared" si="56"/>
        <v>Salida Nacional / National exit</v>
      </c>
      <c r="C726" s="82">
        <f t="shared" si="57"/>
        <v>2.5862866817774107E-3</v>
      </c>
      <c r="D726" s="82">
        <f t="shared" si="57"/>
        <v>2.7380398393774745E-3</v>
      </c>
      <c r="E726" s="82">
        <f t="shared" si="57"/>
        <v>2.8882874097497279E-3</v>
      </c>
      <c r="F726" s="82">
        <f t="shared" si="57"/>
        <v>2.9929894118101083E-3</v>
      </c>
      <c r="G726" s="83">
        <f t="shared" si="57"/>
        <v>3.052278777421581E-3</v>
      </c>
    </row>
    <row r="727" spans="1:7" s="5" customFormat="1" ht="15" customHeight="1" x14ac:dyDescent="0.45">
      <c r="A727" s="42" t="str">
        <f t="shared" si="56"/>
        <v>P01</v>
      </c>
      <c r="B727" s="4" t="str">
        <f t="shared" si="56"/>
        <v>Salida Nacional / National exit</v>
      </c>
      <c r="C727" s="82">
        <f t="shared" si="57"/>
        <v>6.0666342264127367E-4</v>
      </c>
      <c r="D727" s="82">
        <f t="shared" si="57"/>
        <v>6.6053868030840175E-4</v>
      </c>
      <c r="E727" s="82">
        <f t="shared" si="57"/>
        <v>7.0390626135727959E-4</v>
      </c>
      <c r="F727" s="82">
        <f t="shared" si="57"/>
        <v>7.3709650114285575E-4</v>
      </c>
      <c r="G727" s="83">
        <f t="shared" si="57"/>
        <v>7.5656503980301804E-4</v>
      </c>
    </row>
    <row r="728" spans="1:7" s="5" customFormat="1" ht="15" customHeight="1" x14ac:dyDescent="0.45">
      <c r="A728" s="42" t="str">
        <f t="shared" si="56"/>
        <v>P03</v>
      </c>
      <c r="B728" s="4" t="str">
        <f t="shared" si="56"/>
        <v>Salida Nacional / National exit</v>
      </c>
      <c r="C728" s="82">
        <f t="shared" ref="C728:G737" si="58">(C475*C222)/SUMPRODUCT(C$12:C$258,C$265:C$511)</f>
        <v>6.6368417882381094E-3</v>
      </c>
      <c r="D728" s="82">
        <f t="shared" si="58"/>
        <v>7.0578325965074459E-3</v>
      </c>
      <c r="E728" s="82">
        <f t="shared" si="58"/>
        <v>7.3992816734673398E-3</v>
      </c>
      <c r="F728" s="82">
        <f t="shared" si="58"/>
        <v>7.6090737717221749E-3</v>
      </c>
      <c r="G728" s="83">
        <f t="shared" si="58"/>
        <v>7.6843590319381023E-3</v>
      </c>
    </row>
    <row r="729" spans="1:7" s="5" customFormat="1" ht="15" customHeight="1" x14ac:dyDescent="0.45">
      <c r="A729" s="42" t="str">
        <f t="shared" si="56"/>
        <v>P04</v>
      </c>
      <c r="B729" s="4" t="str">
        <f t="shared" si="56"/>
        <v>Salida Nacional / National exit</v>
      </c>
      <c r="C729" s="82">
        <f t="shared" si="58"/>
        <v>4.4863897079765822E-3</v>
      </c>
      <c r="D729" s="82">
        <f t="shared" si="58"/>
        <v>4.742068426795672E-3</v>
      </c>
      <c r="E729" s="82">
        <f t="shared" si="58"/>
        <v>4.9583378328422077E-3</v>
      </c>
      <c r="F729" s="82">
        <f t="shared" si="58"/>
        <v>5.084128598722721E-3</v>
      </c>
      <c r="G729" s="83">
        <f t="shared" si="58"/>
        <v>5.1223257914298423E-3</v>
      </c>
    </row>
    <row r="730" spans="1:7" s="5" customFormat="1" ht="15" customHeight="1" x14ac:dyDescent="0.45">
      <c r="A730" s="42" t="str">
        <f t="shared" si="56"/>
        <v>P04A</v>
      </c>
      <c r="B730" s="4" t="str">
        <f t="shared" si="56"/>
        <v>Salida Nacional / National exit</v>
      </c>
      <c r="C730" s="82">
        <f t="shared" si="58"/>
        <v>1.7268519216555009E-5</v>
      </c>
      <c r="D730" s="82">
        <f t="shared" si="58"/>
        <v>1.8796977621581068E-5</v>
      </c>
      <c r="E730" s="82">
        <f t="shared" si="58"/>
        <v>2.0018596323902462E-5</v>
      </c>
      <c r="F730" s="82">
        <f t="shared" si="58"/>
        <v>2.0950798045107056E-5</v>
      </c>
      <c r="G730" s="83">
        <f t="shared" si="58"/>
        <v>2.1503056587413978E-5</v>
      </c>
    </row>
    <row r="731" spans="1:7" s="5" customFormat="1" ht="15" customHeight="1" x14ac:dyDescent="0.45">
      <c r="A731" s="42" t="str">
        <f t="shared" si="56"/>
        <v>P06</v>
      </c>
      <c r="B731" s="4" t="str">
        <f t="shared" si="56"/>
        <v>Salida Nacional / National exit</v>
      </c>
      <c r="C731" s="82">
        <f t="shared" si="58"/>
        <v>1.186763814495781E-4</v>
      </c>
      <c r="D731" s="82">
        <f t="shared" si="58"/>
        <v>1.2914306291988612E-4</v>
      </c>
      <c r="E731" s="82">
        <f t="shared" si="58"/>
        <v>1.3750440541233173E-4</v>
      </c>
      <c r="F731" s="82">
        <f t="shared" si="58"/>
        <v>1.4388005571598099E-4</v>
      </c>
      <c r="G731" s="83">
        <f t="shared" si="58"/>
        <v>1.4766207486607057E-4</v>
      </c>
    </row>
    <row r="732" spans="1:7" s="5" customFormat="1" ht="15" customHeight="1" x14ac:dyDescent="0.45">
      <c r="A732" s="42" t="str">
        <f t="shared" si="56"/>
        <v>13A</v>
      </c>
      <c r="B732" s="4" t="str">
        <f t="shared" si="56"/>
        <v>Salida Nacional / National exit</v>
      </c>
      <c r="C732" s="82">
        <f t="shared" si="58"/>
        <v>5.5728337969577855E-3</v>
      </c>
      <c r="D732" s="82">
        <f t="shared" si="58"/>
        <v>4.7561314164154276E-3</v>
      </c>
      <c r="E732" s="82">
        <f t="shared" si="58"/>
        <v>4.0611633150480133E-3</v>
      </c>
      <c r="F732" s="82">
        <f t="shared" si="58"/>
        <v>3.4941845402248666E-3</v>
      </c>
      <c r="G732" s="83">
        <f t="shared" si="58"/>
        <v>3.11859130261598E-3</v>
      </c>
    </row>
    <row r="733" spans="1:7" s="5" customFormat="1" ht="15" customHeight="1" x14ac:dyDescent="0.45">
      <c r="A733" s="42" t="str">
        <f t="shared" si="56"/>
        <v>15.20.04</v>
      </c>
      <c r="B733" s="4" t="str">
        <f t="shared" si="56"/>
        <v>Salida Nacional / National exit</v>
      </c>
      <c r="C733" s="82">
        <f t="shared" si="58"/>
        <v>7.455225577788623E-5</v>
      </c>
      <c r="D733" s="82">
        <f t="shared" si="58"/>
        <v>7.5281286152200784E-5</v>
      </c>
      <c r="E733" s="82">
        <f t="shared" si="58"/>
        <v>7.7371741091540513E-5</v>
      </c>
      <c r="F733" s="82">
        <f t="shared" si="58"/>
        <v>7.8064688590053741E-5</v>
      </c>
      <c r="G733" s="83">
        <f t="shared" si="58"/>
        <v>7.9638655440778948E-5</v>
      </c>
    </row>
    <row r="734" spans="1:7" s="5" customFormat="1" ht="15" customHeight="1" x14ac:dyDescent="0.45">
      <c r="A734" s="42" t="str">
        <f t="shared" si="56"/>
        <v>15.31A.2</v>
      </c>
      <c r="B734" s="4" t="str">
        <f t="shared" si="56"/>
        <v>Salida Nacional / National exit</v>
      </c>
      <c r="C734" s="82">
        <f t="shared" si="58"/>
        <v>5.3220482163042649E-6</v>
      </c>
      <c r="D734" s="82">
        <f t="shared" si="58"/>
        <v>5.2120492966445196E-6</v>
      </c>
      <c r="E734" s="82">
        <f t="shared" si="58"/>
        <v>5.2746641995247809E-6</v>
      </c>
      <c r="F734" s="82">
        <f t="shared" si="58"/>
        <v>5.2321265058824374E-6</v>
      </c>
      <c r="G734" s="83">
        <f t="shared" si="58"/>
        <v>5.2545312186307014E-6</v>
      </c>
    </row>
    <row r="735" spans="1:7" s="5" customFormat="1" ht="15" customHeight="1" x14ac:dyDescent="0.45">
      <c r="A735" s="42" t="str">
        <f t="shared" si="56"/>
        <v>D07A</v>
      </c>
      <c r="B735" s="4" t="str">
        <f t="shared" si="56"/>
        <v>Salida Nacional / National exit</v>
      </c>
      <c r="C735" s="82">
        <f t="shared" si="58"/>
        <v>5.2580031640188389E-5</v>
      </c>
      <c r="D735" s="82">
        <f t="shared" si="58"/>
        <v>5.4430754340390952E-5</v>
      </c>
      <c r="E735" s="82">
        <f t="shared" si="58"/>
        <v>5.6598496066850387E-5</v>
      </c>
      <c r="F735" s="82">
        <f t="shared" si="58"/>
        <v>5.7668889965283743E-5</v>
      </c>
      <c r="G735" s="83">
        <f t="shared" si="58"/>
        <v>5.7862906947969629E-5</v>
      </c>
    </row>
    <row r="736" spans="1:7" s="5" customFormat="1" ht="15" customHeight="1" x14ac:dyDescent="0.45">
      <c r="A736" s="42" t="str">
        <f t="shared" si="56"/>
        <v>D08A</v>
      </c>
      <c r="B736" s="4" t="str">
        <f t="shared" si="56"/>
        <v>Salida Nacional / National exit</v>
      </c>
      <c r="C736" s="82">
        <f t="shared" si="58"/>
        <v>3.9488617660711787E-5</v>
      </c>
      <c r="D736" s="82">
        <f t="shared" si="58"/>
        <v>4.0879879539971582E-5</v>
      </c>
      <c r="E736" s="82">
        <f t="shared" si="58"/>
        <v>4.2510101346526702E-5</v>
      </c>
      <c r="F736" s="82">
        <f t="shared" si="58"/>
        <v>4.3315893355989703E-5</v>
      </c>
      <c r="G736" s="83">
        <f t="shared" si="58"/>
        <v>4.3462119914063432E-5</v>
      </c>
    </row>
    <row r="737" spans="1:7" s="5" customFormat="1" ht="15" customHeight="1" x14ac:dyDescent="0.45">
      <c r="A737" s="42" t="str">
        <f t="shared" si="56"/>
        <v>D10A</v>
      </c>
      <c r="B737" s="4" t="str">
        <f t="shared" si="56"/>
        <v>Salida Nacional / National exit</v>
      </c>
      <c r="C737" s="82">
        <f t="shared" si="58"/>
        <v>8.1351882307915802E-5</v>
      </c>
      <c r="D737" s="82">
        <f t="shared" si="58"/>
        <v>8.4224420936041068E-5</v>
      </c>
      <c r="E737" s="82">
        <f t="shared" si="58"/>
        <v>8.7593405224044464E-5</v>
      </c>
      <c r="F737" s="82">
        <f t="shared" si="58"/>
        <v>8.926252192173184E-5</v>
      </c>
      <c r="G737" s="83">
        <f t="shared" si="58"/>
        <v>8.9566226444879628E-5</v>
      </c>
    </row>
    <row r="738" spans="1:7" s="5" customFormat="1" ht="15" customHeight="1" x14ac:dyDescent="0.45">
      <c r="A738" s="42" t="str">
        <f t="shared" ref="A738:B738" si="59">A485</f>
        <v>D15</v>
      </c>
      <c r="B738" s="4" t="str">
        <f t="shared" si="59"/>
        <v>Salida Nacional / National exit</v>
      </c>
      <c r="C738" s="82">
        <f t="shared" ref="C738:G738" si="60">(C485*C232)/SUMPRODUCT(C$12:C$258,C$265:C$511)</f>
        <v>1.2628584460018047E-4</v>
      </c>
      <c r="D738" s="82">
        <f t="shared" si="60"/>
        <v>1.3075136543667747E-4</v>
      </c>
      <c r="E738" s="82">
        <f t="shared" si="60"/>
        <v>1.3604462604867263E-4</v>
      </c>
      <c r="F738" s="82">
        <f t="shared" si="60"/>
        <v>1.3869508345031953E-4</v>
      </c>
      <c r="G738" s="83">
        <f t="shared" si="60"/>
        <v>1.3916891164843305E-4</v>
      </c>
    </row>
    <row r="739" spans="1:7" s="5" customFormat="1" ht="15" customHeight="1" x14ac:dyDescent="0.45">
      <c r="A739" s="42" t="str">
        <f t="shared" ref="A739:B739" si="61">A486</f>
        <v>I005</v>
      </c>
      <c r="B739" s="4" t="str">
        <f t="shared" si="61"/>
        <v>Salida Nacional / National exit</v>
      </c>
      <c r="C739" s="82">
        <f t="shared" ref="C739:G739" si="62">(C486*C233)/SUMPRODUCT(C$12:C$258,C$265:C$511)</f>
        <v>4.7994370688614903E-5</v>
      </c>
      <c r="D739" s="82">
        <f t="shared" si="62"/>
        <v>4.9700943855216256E-5</v>
      </c>
      <c r="E739" s="82">
        <f t="shared" si="62"/>
        <v>5.17301815940076E-5</v>
      </c>
      <c r="F739" s="82">
        <f t="shared" si="62"/>
        <v>5.27531251834925E-5</v>
      </c>
      <c r="G739" s="83">
        <f t="shared" si="62"/>
        <v>5.2936189474178151E-5</v>
      </c>
    </row>
    <row r="740" spans="1:7" s="5" customFormat="1" ht="15" customHeight="1" x14ac:dyDescent="0.45">
      <c r="A740" s="42" t="str">
        <f t="shared" ref="A740:B740" si="63">A487</f>
        <v>I007</v>
      </c>
      <c r="B740" s="4" t="str">
        <f t="shared" si="63"/>
        <v>Salida Nacional / National exit</v>
      </c>
      <c r="C740" s="82">
        <f t="shared" ref="C740:G740" si="64">(C487*C234)/SUMPRODUCT(C$12:C$258,C$265:C$511)</f>
        <v>4.2418026123090319E-6</v>
      </c>
      <c r="D740" s="82">
        <f t="shared" si="64"/>
        <v>4.3931099757187513E-6</v>
      </c>
      <c r="E740" s="82">
        <f t="shared" si="64"/>
        <v>4.5728691157315787E-6</v>
      </c>
      <c r="F740" s="82">
        <f t="shared" si="64"/>
        <v>4.6636151600975126E-6</v>
      </c>
      <c r="G740" s="83">
        <f t="shared" si="64"/>
        <v>4.6799514353543141E-6</v>
      </c>
    </row>
    <row r="741" spans="1:7" s="5" customFormat="1" ht="15" customHeight="1" x14ac:dyDescent="0.45">
      <c r="A741" s="42" t="str">
        <f t="shared" ref="A741:B741" si="65">A488</f>
        <v>K05</v>
      </c>
      <c r="B741" s="4" t="str">
        <f t="shared" si="65"/>
        <v>Salida Nacional / National exit</v>
      </c>
      <c r="C741" s="82">
        <f t="shared" ref="C741:G741" si="66">(C488*C235)/SUMPRODUCT(C$12:C$258,C$265:C$511)</f>
        <v>1.378820461724588E-6</v>
      </c>
      <c r="D741" s="82">
        <f t="shared" si="66"/>
        <v>1.3738877068171487E-6</v>
      </c>
      <c r="E741" s="82">
        <f t="shared" si="66"/>
        <v>1.4109239711855188E-6</v>
      </c>
      <c r="F741" s="82">
        <f t="shared" si="66"/>
        <v>1.4212617988723219E-6</v>
      </c>
      <c r="G741" s="83">
        <f t="shared" si="66"/>
        <v>1.4223985851746148E-6</v>
      </c>
    </row>
    <row r="742" spans="1:7" s="5" customFormat="1" ht="15" customHeight="1" x14ac:dyDescent="0.45">
      <c r="A742" s="42" t="str">
        <f t="shared" ref="A742:B742" si="67">A489</f>
        <v>K07</v>
      </c>
      <c r="B742" s="4" t="str">
        <f t="shared" si="67"/>
        <v>Salida Nacional / National exit</v>
      </c>
      <c r="C742" s="82">
        <f t="shared" ref="C742:G742" si="68">(C489*C236)/SUMPRODUCT(C$12:C$258,C$265:C$511)</f>
        <v>4.1613098030287732E-6</v>
      </c>
      <c r="D742" s="82">
        <f t="shared" si="68"/>
        <v>4.1481884603076564E-6</v>
      </c>
      <c r="E742" s="82">
        <f t="shared" si="68"/>
        <v>4.2601917867798234E-6</v>
      </c>
      <c r="F742" s="82">
        <f t="shared" si="68"/>
        <v>4.2915212738069284E-6</v>
      </c>
      <c r="G742" s="83">
        <f t="shared" si="68"/>
        <v>4.295246380357542E-6</v>
      </c>
    </row>
    <row r="743" spans="1:7" s="5" customFormat="1" ht="15" customHeight="1" x14ac:dyDescent="0.45">
      <c r="A743" s="42" t="str">
        <f t="shared" ref="A743:B743" si="69">A490</f>
        <v>K41</v>
      </c>
      <c r="B743" s="4" t="str">
        <f t="shared" si="69"/>
        <v>Salida Nacional / National exit</v>
      </c>
      <c r="C743" s="82">
        <f t="shared" ref="C743:G743" si="70">(C490*C237)/SUMPRODUCT(C$12:C$258,C$265:C$511)</f>
        <v>1.9298331828546768E-5</v>
      </c>
      <c r="D743" s="82">
        <f t="shared" si="70"/>
        <v>1.9232482156318887E-5</v>
      </c>
      <c r="E743" s="82">
        <f t="shared" si="70"/>
        <v>1.9710520469578961E-5</v>
      </c>
      <c r="F743" s="82">
        <f t="shared" si="70"/>
        <v>1.9808518718974032E-5</v>
      </c>
      <c r="G743" s="83">
        <f t="shared" si="70"/>
        <v>1.9854485701057735E-5</v>
      </c>
    </row>
    <row r="744" spans="1:7" s="5" customFormat="1" ht="15" customHeight="1" x14ac:dyDescent="0.45">
      <c r="A744" s="42" t="str">
        <f t="shared" ref="A744:B744" si="71">A491</f>
        <v>M05</v>
      </c>
      <c r="B744" s="4" t="str">
        <f t="shared" si="71"/>
        <v>Salida Nacional / National exit</v>
      </c>
      <c r="C744" s="82">
        <f t="shared" ref="C744:G744" si="72">(C491*C238)/SUMPRODUCT(C$12:C$258,C$265:C$511)</f>
        <v>5.161780416285867E-4</v>
      </c>
      <c r="D744" s="82">
        <f t="shared" si="72"/>
        <v>5.3078104475220284E-4</v>
      </c>
      <c r="E744" s="82">
        <f t="shared" si="72"/>
        <v>5.4957386689504721E-4</v>
      </c>
      <c r="F744" s="82">
        <f t="shared" si="72"/>
        <v>5.5912174040155212E-4</v>
      </c>
      <c r="G744" s="83">
        <f t="shared" si="72"/>
        <v>5.7169463428447399E-4</v>
      </c>
    </row>
    <row r="745" spans="1:7" s="5" customFormat="1" ht="15" customHeight="1" x14ac:dyDescent="0.45">
      <c r="A745" s="42" t="str">
        <f t="shared" ref="A745:B745" si="73">A492</f>
        <v>O03</v>
      </c>
      <c r="B745" s="4" t="str">
        <f t="shared" si="73"/>
        <v>Salida Nacional / National exit</v>
      </c>
      <c r="C745" s="82">
        <f t="shared" ref="C745:G745" si="74">(C492*C239)/SUMPRODUCT(C$12:C$258,C$265:C$511)</f>
        <v>1.1041318676562142E-4</v>
      </c>
      <c r="D745" s="82">
        <f t="shared" si="74"/>
        <v>1.1418321748164316E-4</v>
      </c>
      <c r="E745" s="82">
        <f t="shared" si="74"/>
        <v>1.187927985577126E-4</v>
      </c>
      <c r="F745" s="82">
        <f t="shared" si="74"/>
        <v>1.2110094875894226E-4</v>
      </c>
      <c r="G745" s="83">
        <f t="shared" si="74"/>
        <v>1.214875422762196E-4</v>
      </c>
    </row>
    <row r="746" spans="1:7" s="5" customFormat="1" ht="15" customHeight="1" x14ac:dyDescent="0.45">
      <c r="A746" s="42" t="str">
        <f t="shared" ref="A746:B746" si="75">A493</f>
        <v>O22</v>
      </c>
      <c r="B746" s="4" t="str">
        <f t="shared" si="75"/>
        <v>Salida Nacional / National exit</v>
      </c>
      <c r="C746" s="82">
        <f t="shared" ref="C746:G746" si="76">(C493*C240)/SUMPRODUCT(C$12:C$258,C$265:C$511)</f>
        <v>6.8342863138271502E-4</v>
      </c>
      <c r="D746" s="82">
        <f t="shared" si="76"/>
        <v>6.9927499726330378E-4</v>
      </c>
      <c r="E746" s="82">
        <f t="shared" si="76"/>
        <v>7.2563391730940871E-4</v>
      </c>
      <c r="F746" s="82">
        <f t="shared" si="76"/>
        <v>7.3821862834541553E-4</v>
      </c>
      <c r="G746" s="83">
        <f t="shared" si="76"/>
        <v>7.4066524637874667E-4</v>
      </c>
    </row>
    <row r="747" spans="1:7" s="5" customFormat="1" ht="15" customHeight="1" x14ac:dyDescent="0.45">
      <c r="A747" s="42" t="str">
        <f t="shared" ref="A747:B747" si="77">A494</f>
        <v>41.01</v>
      </c>
      <c r="B747" s="4" t="str">
        <f t="shared" si="77"/>
        <v>Salida Nacional / National exit</v>
      </c>
      <c r="C747" s="82">
        <f t="shared" ref="C747:G747" si="78">(C494*C241)/SUMPRODUCT(C$12:C$258,C$265:C$511)</f>
        <v>2.8908400361457468E-4</v>
      </c>
      <c r="D747" s="82">
        <f t="shared" si="78"/>
        <v>3.169227631494858E-4</v>
      </c>
      <c r="E747" s="82">
        <f t="shared" si="78"/>
        <v>3.3812535046334405E-4</v>
      </c>
      <c r="F747" s="82">
        <f t="shared" si="78"/>
        <v>3.5439868333334116E-4</v>
      </c>
      <c r="G747" s="83">
        <f t="shared" si="78"/>
        <v>3.6403836013553333E-4</v>
      </c>
    </row>
    <row r="748" spans="1:7" s="5" customFormat="1" ht="15" customHeight="1" x14ac:dyDescent="0.45">
      <c r="A748" s="42" t="str">
        <f t="shared" ref="A748:B748" si="79">A495</f>
        <v>41.10</v>
      </c>
      <c r="B748" s="4" t="str">
        <f t="shared" si="79"/>
        <v>Salida Nacional / National exit</v>
      </c>
      <c r="C748" s="82">
        <f t="shared" ref="C748:G748" si="80">(C495*C242)/SUMPRODUCT(C$12:C$258,C$265:C$511)</f>
        <v>1.6755374369606041E-4</v>
      </c>
      <c r="D748" s="82">
        <f t="shared" si="80"/>
        <v>1.8309951497757896E-4</v>
      </c>
      <c r="E748" s="82">
        <f t="shared" si="80"/>
        <v>1.951158282682863E-4</v>
      </c>
      <c r="F748" s="82">
        <f t="shared" si="80"/>
        <v>2.0427878193763707E-4</v>
      </c>
      <c r="G748" s="83">
        <f t="shared" si="80"/>
        <v>2.0979960994688631E-4</v>
      </c>
    </row>
    <row r="749" spans="1:7" s="5" customFormat="1" ht="15" customHeight="1" x14ac:dyDescent="0.45">
      <c r="A749" s="42" t="str">
        <f t="shared" ref="A749:B749" si="81">A496</f>
        <v>D01A</v>
      </c>
      <c r="B749" s="4" t="str">
        <f t="shared" si="81"/>
        <v>Salida Nacional / National exit</v>
      </c>
      <c r="C749" s="82">
        <f t="shared" ref="C749:G749" si="82">(C496*C243)/SUMPRODUCT(C$12:C$258,C$265:C$511)</f>
        <v>9.5142295757864669E-5</v>
      </c>
      <c r="D749" s="82">
        <f t="shared" si="82"/>
        <v>1.0390083569660795E-4</v>
      </c>
      <c r="E749" s="82">
        <f t="shared" si="82"/>
        <v>1.1074031113783621E-4</v>
      </c>
      <c r="F749" s="82">
        <f t="shared" si="82"/>
        <v>1.1596843809130969E-4</v>
      </c>
      <c r="G749" s="83">
        <f t="shared" si="82"/>
        <v>1.1908922770428702E-4</v>
      </c>
    </row>
    <row r="750" spans="1:7" s="5" customFormat="1" ht="15" customHeight="1" x14ac:dyDescent="0.45">
      <c r="A750" s="42" t="str">
        <f t="shared" ref="A750:B750" si="83">A497</f>
        <v>PR Barcelona</v>
      </c>
      <c r="B750" s="4" t="str">
        <f t="shared" si="83"/>
        <v>Planta GNL / LNG Plant</v>
      </c>
      <c r="C750" s="82">
        <f t="shared" ref="C750:G750" si="84">(C497*C244)/SUMPRODUCT(C$12:C$258,C$265:C$511)</f>
        <v>6.9117340421305171E-4</v>
      </c>
      <c r="D750" s="82">
        <f t="shared" si="84"/>
        <v>6.6186668254493105E-4</v>
      </c>
      <c r="E750" s="82">
        <f t="shared" si="84"/>
        <v>6.9140747002416087E-4</v>
      </c>
      <c r="F750" s="82">
        <f t="shared" si="84"/>
        <v>7.0173537088801051E-4</v>
      </c>
      <c r="G750" s="83">
        <f t="shared" si="84"/>
        <v>7.0223051830625846E-4</v>
      </c>
    </row>
    <row r="751" spans="1:7" s="5" customFormat="1" ht="15" customHeight="1" x14ac:dyDescent="0.45">
      <c r="A751" s="42" t="str">
        <f t="shared" ref="A751:B751" si="85">A498</f>
        <v>PR Cartagena</v>
      </c>
      <c r="B751" s="4" t="str">
        <f t="shared" si="85"/>
        <v>Planta GNL / LNG Plant</v>
      </c>
      <c r="C751" s="82">
        <f t="shared" ref="C751:G751" si="86">(C498*C245)/SUMPRODUCT(C$12:C$258,C$265:C$511)</f>
        <v>6.252433786093516E-4</v>
      </c>
      <c r="D751" s="82">
        <f t="shared" si="86"/>
        <v>5.8118613927102389E-4</v>
      </c>
      <c r="E751" s="82">
        <f t="shared" si="86"/>
        <v>5.9863002986852048E-4</v>
      </c>
      <c r="F751" s="82">
        <f t="shared" si="86"/>
        <v>5.994066665210852E-4</v>
      </c>
      <c r="G751" s="83">
        <f t="shared" si="86"/>
        <v>5.9892467052520451E-4</v>
      </c>
    </row>
    <row r="752" spans="1:7" s="5" customFormat="1" ht="15" customHeight="1" x14ac:dyDescent="0.45">
      <c r="A752" s="42" t="str">
        <f t="shared" ref="A752:B752" si="87">A499</f>
        <v>PR Huelva</v>
      </c>
      <c r="B752" s="4" t="str">
        <f t="shared" si="87"/>
        <v>Planta GNL / LNG Plant</v>
      </c>
      <c r="C752" s="82">
        <f t="shared" ref="C752:G752" si="88">(C499*C246)/SUMPRODUCT(C$12:C$258,C$265:C$511)</f>
        <v>9.4167858854881617E-4</v>
      </c>
      <c r="D752" s="82">
        <f t="shared" si="88"/>
        <v>8.9365494255327655E-4</v>
      </c>
      <c r="E752" s="82">
        <f t="shared" si="88"/>
        <v>9.3431091214390082E-4</v>
      </c>
      <c r="F752" s="82">
        <f t="shared" si="88"/>
        <v>9.4982624969148534E-4</v>
      </c>
      <c r="G752" s="83">
        <f t="shared" si="88"/>
        <v>9.4782629814099478E-4</v>
      </c>
    </row>
    <row r="753" spans="1:7" s="5" customFormat="1" ht="15" customHeight="1" x14ac:dyDescent="0.45">
      <c r="A753" s="42" t="str">
        <f t="shared" ref="A753:B753" si="89">A500</f>
        <v>PR Bilbao</v>
      </c>
      <c r="B753" s="4" t="str">
        <f t="shared" si="89"/>
        <v>Planta GNL / LNG Plant</v>
      </c>
      <c r="C753" s="82">
        <f t="shared" ref="C753:G753" si="90">(C500*C247)/SUMPRODUCT(C$12:C$258,C$265:C$511)</f>
        <v>8.1102492908135529E-4</v>
      </c>
      <c r="D753" s="82">
        <f t="shared" si="90"/>
        <v>7.7562375410200352E-4</v>
      </c>
      <c r="E753" s="82">
        <f t="shared" si="90"/>
        <v>8.0972954215274969E-4</v>
      </c>
      <c r="F753" s="82">
        <f t="shared" si="90"/>
        <v>8.2188894782825881E-4</v>
      </c>
      <c r="G753" s="83">
        <f t="shared" si="90"/>
        <v>8.2128985047145412E-4</v>
      </c>
    </row>
    <row r="754" spans="1:7" s="5" customFormat="1" ht="15" customHeight="1" x14ac:dyDescent="0.45">
      <c r="A754" s="42" t="str">
        <f t="shared" ref="A754:B754" si="91">A501</f>
        <v>PR Sagunto</v>
      </c>
      <c r="B754" s="4" t="str">
        <f t="shared" si="91"/>
        <v>Planta GNL / LNG Plant</v>
      </c>
      <c r="C754" s="82">
        <f t="shared" ref="C754:G754" si="92">(C501*C248)/SUMPRODUCT(C$12:C$258,C$265:C$511)</f>
        <v>2.6114321095680208E-4</v>
      </c>
      <c r="D754" s="82">
        <f t="shared" si="92"/>
        <v>2.4548811246338786E-4</v>
      </c>
      <c r="E754" s="82">
        <f t="shared" si="92"/>
        <v>2.5422554662608046E-4</v>
      </c>
      <c r="F754" s="82">
        <f t="shared" si="92"/>
        <v>2.5575631058299568E-4</v>
      </c>
      <c r="G754" s="83">
        <f t="shared" si="92"/>
        <v>2.5612932645474655E-4</v>
      </c>
    </row>
    <row r="755" spans="1:7" s="5" customFormat="1" ht="15" customHeight="1" x14ac:dyDescent="0.45">
      <c r="A755" s="42" t="str">
        <f t="shared" ref="A755:B756" si="93">A502</f>
        <v>PR Mugardos</v>
      </c>
      <c r="B755" s="4" t="str">
        <f t="shared" si="93"/>
        <v>Planta GNL / LNG Plant</v>
      </c>
      <c r="C755" s="82">
        <f t="shared" ref="C755:G756" si="94">(C502*C249)/SUMPRODUCT(C$12:C$258,C$265:C$511)</f>
        <v>5.6104566258112715E-4</v>
      </c>
      <c r="D755" s="82">
        <f t="shared" si="94"/>
        <v>5.4481278711203602E-4</v>
      </c>
      <c r="E755" s="82">
        <f t="shared" si="94"/>
        <v>5.7396987265254833E-4</v>
      </c>
      <c r="F755" s="82">
        <f t="shared" si="94"/>
        <v>5.8751432879620112E-4</v>
      </c>
      <c r="G755" s="83">
        <f t="shared" si="94"/>
        <v>5.8732414531732335E-4</v>
      </c>
    </row>
    <row r="756" spans="1:7" s="5" customFormat="1" ht="15" customHeight="1" x14ac:dyDescent="0.45">
      <c r="A756" s="42" t="str">
        <f t="shared" si="93"/>
        <v>CI Tarifa</v>
      </c>
      <c r="B756" s="4" t="str">
        <f t="shared" si="93"/>
        <v>CI Tarifa</v>
      </c>
      <c r="C756" s="82">
        <f t="shared" si="94"/>
        <v>0</v>
      </c>
      <c r="D756" s="82">
        <f t="shared" si="94"/>
        <v>0</v>
      </c>
      <c r="E756" s="82">
        <f t="shared" si="94"/>
        <v>0</v>
      </c>
      <c r="F756" s="82">
        <f t="shared" si="94"/>
        <v>0</v>
      </c>
      <c r="G756" s="83">
        <f t="shared" si="94"/>
        <v>0</v>
      </c>
    </row>
    <row r="757" spans="1:7" s="5" customFormat="1" ht="15" customHeight="1" x14ac:dyDescent="0.45">
      <c r="A757" s="42" t="str">
        <f t="shared" ref="A757:B757" si="95">A504</f>
        <v>Irún</v>
      </c>
      <c r="B757" s="4" t="str">
        <f t="shared" si="95"/>
        <v>VIP Pirineos</v>
      </c>
      <c r="C757" s="82">
        <f t="shared" ref="C757:G757" si="96">(C504*C251)/SUMPRODUCT(C$12:C$258,C$265:C$511)</f>
        <v>2.2854882336526008E-2</v>
      </c>
      <c r="D757" s="82">
        <f t="shared" si="96"/>
        <v>2.3466855475245081E-2</v>
      </c>
      <c r="E757" s="82">
        <f t="shared" si="96"/>
        <v>2.4212563329550508E-2</v>
      </c>
      <c r="F757" s="82">
        <f t="shared" si="96"/>
        <v>2.4639913781835866E-2</v>
      </c>
      <c r="G757" s="83">
        <f t="shared" si="96"/>
        <v>2.4638892623384482E-2</v>
      </c>
    </row>
    <row r="758" spans="1:7" s="5" customFormat="1" ht="15" customHeight="1" x14ac:dyDescent="0.45">
      <c r="A758" s="42" t="str">
        <f t="shared" ref="A758:B758" si="97">A505</f>
        <v>Larrau</v>
      </c>
      <c r="B758" s="4" t="str">
        <f t="shared" si="97"/>
        <v>VIP Pirineos</v>
      </c>
      <c r="C758" s="82">
        <f t="shared" ref="C758:G758" si="98">(C505*C252)/SUMPRODUCT(C$12:C$258,C$265:C$511)</f>
        <v>6.2123775654988E-2</v>
      </c>
      <c r="D758" s="82">
        <f t="shared" si="98"/>
        <v>6.294919189061994E-2</v>
      </c>
      <c r="E758" s="82">
        <f t="shared" si="98"/>
        <v>6.4574983988945164E-2</v>
      </c>
      <c r="F758" s="82">
        <f t="shared" si="98"/>
        <v>6.5333320906949127E-2</v>
      </c>
      <c r="G758" s="83">
        <f t="shared" si="98"/>
        <v>6.5414156945498916E-2</v>
      </c>
    </row>
    <row r="759" spans="1:7" s="5" customFormat="1" ht="15" customHeight="1" x14ac:dyDescent="0.45">
      <c r="A759" s="42" t="str">
        <f t="shared" ref="A759:B759" si="99">A506</f>
        <v>Badajoz</v>
      </c>
      <c r="B759" s="4" t="str">
        <f t="shared" si="99"/>
        <v>VIP Ibérico</v>
      </c>
      <c r="C759" s="82">
        <f t="shared" ref="C759:G759" si="100">(C506*C253)/SUMPRODUCT(C$12:C$258,C$265:C$511)</f>
        <v>1.6926768347504673E-2</v>
      </c>
      <c r="D759" s="82">
        <f t="shared" si="100"/>
        <v>1.7035178138114015E-2</v>
      </c>
      <c r="E759" s="82">
        <f t="shared" si="100"/>
        <v>9.8673690607884862E-3</v>
      </c>
      <c r="F759" s="82">
        <f t="shared" si="100"/>
        <v>1.3492477076981787E-2</v>
      </c>
      <c r="G759" s="83">
        <f t="shared" si="100"/>
        <v>1.7520991683325132E-2</v>
      </c>
    </row>
    <row r="760" spans="1:7" s="5" customFormat="1" ht="15" customHeight="1" x14ac:dyDescent="0.45">
      <c r="A760" s="42" t="str">
        <f t="shared" ref="A760:B760" si="101">A507</f>
        <v>Tuy</v>
      </c>
      <c r="B760" s="4" t="str">
        <f t="shared" si="101"/>
        <v>VIP Ibérico</v>
      </c>
      <c r="C760" s="82">
        <f t="shared" ref="C760:G760" si="102">(C507*C254)/SUMPRODUCT(C$12:C$258,C$265:C$511)</f>
        <v>1.9146259891192792E-3</v>
      </c>
      <c r="D760" s="82">
        <f t="shared" si="102"/>
        <v>1.9593413442910985E-3</v>
      </c>
      <c r="E760" s="82">
        <f t="shared" si="102"/>
        <v>1.1410044678599486E-3</v>
      </c>
      <c r="F760" s="82">
        <f t="shared" si="102"/>
        <v>1.5676564104120485E-3</v>
      </c>
      <c r="G760" s="83">
        <f t="shared" si="102"/>
        <v>2.0383920769173345E-3</v>
      </c>
    </row>
    <row r="761" spans="1:7" s="5" customFormat="1" ht="15" customHeight="1" x14ac:dyDescent="0.45">
      <c r="A761" s="42" t="str">
        <f t="shared" ref="A761:B761" si="103">A508</f>
        <v>AASS Serrablo</v>
      </c>
      <c r="B761" s="4" t="str">
        <f t="shared" si="103"/>
        <v>AA.SS / Storage facilities</v>
      </c>
      <c r="C761" s="82">
        <f t="shared" ref="C761:G761" si="104">(C508*C255)/SUMPRODUCT(C$12:C$258,C$265:C$511)</f>
        <v>1.2102173683841597E-2</v>
      </c>
      <c r="D761" s="82">
        <f t="shared" si="104"/>
        <v>1.2664880992726054E-2</v>
      </c>
      <c r="E761" s="82">
        <f t="shared" si="104"/>
        <v>1.3032336231676022E-2</v>
      </c>
      <c r="F761" s="82">
        <f t="shared" si="104"/>
        <v>1.3138334429257596E-2</v>
      </c>
      <c r="G761" s="83">
        <f t="shared" si="104"/>
        <v>1.3130246014267056E-2</v>
      </c>
    </row>
    <row r="762" spans="1:7" s="5" customFormat="1" ht="15" customHeight="1" x14ac:dyDescent="0.45">
      <c r="A762" s="42" t="str">
        <f t="shared" ref="A762:B762" si="105">A509</f>
        <v>AASS Gaviota</v>
      </c>
      <c r="B762" s="4" t="str">
        <f t="shared" si="105"/>
        <v>AA.SS / Storage facilities</v>
      </c>
      <c r="C762" s="82">
        <f t="shared" ref="C762:G762" si="106">(C509*C256)/SUMPRODUCT(C$12:C$258,C$265:C$511)</f>
        <v>1.1711206839593449E-2</v>
      </c>
      <c r="D762" s="82">
        <f t="shared" si="106"/>
        <v>1.256129454267743E-2</v>
      </c>
      <c r="E762" s="82">
        <f t="shared" si="106"/>
        <v>1.3104609821327195E-2</v>
      </c>
      <c r="F762" s="82">
        <f t="shared" si="106"/>
        <v>1.3391319675776532E-2</v>
      </c>
      <c r="G762" s="83">
        <f t="shared" si="106"/>
        <v>1.336649680103443E-2</v>
      </c>
    </row>
    <row r="763" spans="1:7" s="5" customFormat="1" ht="15" customHeight="1" x14ac:dyDescent="0.45">
      <c r="A763" s="42" t="str">
        <f t="shared" ref="A763:B763" si="107">A510</f>
        <v>AASS Yela</v>
      </c>
      <c r="B763" s="4" t="str">
        <f t="shared" si="107"/>
        <v>AA.SS / Storage facilities</v>
      </c>
      <c r="C763" s="82">
        <f t="shared" ref="C763:G763" si="108">(C510*C257)/SUMPRODUCT(C$12:C$258,C$265:C$511)</f>
        <v>8.5053924196404011E-3</v>
      </c>
      <c r="D763" s="82">
        <f t="shared" si="108"/>
        <v>8.9461062785154422E-3</v>
      </c>
      <c r="E763" s="82">
        <f t="shared" si="108"/>
        <v>9.2397591684073733E-3</v>
      </c>
      <c r="F763" s="82">
        <f t="shared" si="108"/>
        <v>9.3550622477642682E-3</v>
      </c>
      <c r="G763" s="83">
        <f t="shared" si="108"/>
        <v>9.3253800432995491E-3</v>
      </c>
    </row>
    <row r="764" spans="1:7" s="5" customFormat="1" ht="15" customHeight="1" thickBot="1" x14ac:dyDescent="0.5">
      <c r="A764" s="42" t="str">
        <f t="shared" ref="A764:B764" si="109">A511</f>
        <v>YAC/AS Marismas</v>
      </c>
      <c r="B764" s="4" t="str">
        <f t="shared" si="109"/>
        <v>AA.SS / Storage facilities</v>
      </c>
      <c r="C764" s="82">
        <f t="shared" ref="C764:G764" si="110">(C511*C258)/SUMPRODUCT(C$12:C$258,C$265:C$511)</f>
        <v>2.7946871129503718E-3</v>
      </c>
      <c r="D764" s="82">
        <f t="shared" si="110"/>
        <v>2.9122810513873758E-3</v>
      </c>
      <c r="E764" s="82">
        <f t="shared" si="110"/>
        <v>3.003752536318773E-3</v>
      </c>
      <c r="F764" s="82">
        <f t="shared" si="110"/>
        <v>3.036238242166527E-3</v>
      </c>
      <c r="G764" s="83">
        <f t="shared" si="110"/>
        <v>3.0293221946309399E-3</v>
      </c>
    </row>
    <row r="765" spans="1:7" ht="18.75" customHeight="1" thickBot="1" x14ac:dyDescent="0.5">
      <c r="A765" s="29" t="s">
        <v>7</v>
      </c>
      <c r="B765" s="30"/>
      <c r="C765" s="126">
        <f>SUM(C518:C764)</f>
        <v>0.99999999999999967</v>
      </c>
      <c r="D765" s="126">
        <f>SUM(D518:D764)</f>
        <v>1.0000000000000007</v>
      </c>
      <c r="E765" s="126">
        <f>SUM(E518:E764)</f>
        <v>1.0000000000000002</v>
      </c>
      <c r="F765" s="126">
        <f>SUM(F518:F764)</f>
        <v>1.0000000000000009</v>
      </c>
      <c r="G765" s="127">
        <f>SUM(G518:G764)</f>
        <v>0.99999999999999967</v>
      </c>
    </row>
    <row r="767" spans="1:7" ht="27.75" customHeight="1" x14ac:dyDescent="0.45">
      <c r="A767" s="91" t="s">
        <v>93</v>
      </c>
      <c r="B767" s="19"/>
      <c r="C767" s="20"/>
      <c r="D767" s="20"/>
      <c r="E767" s="20"/>
      <c r="F767" s="20"/>
      <c r="G767" s="20"/>
    </row>
    <row r="768" spans="1:7" ht="5.0999999999999996" customHeight="1" thickBot="1" x14ac:dyDescent="0.5"/>
    <row r="769" spans="1:7" ht="15" customHeight="1" x14ac:dyDescent="0.45">
      <c r="A769" s="199" t="s">
        <v>37</v>
      </c>
      <c r="B769" s="197" t="s">
        <v>166</v>
      </c>
      <c r="C769" s="23" t="s">
        <v>11</v>
      </c>
      <c r="D769" s="24"/>
      <c r="E769" s="24"/>
      <c r="F769" s="24"/>
      <c r="G769" s="25"/>
    </row>
    <row r="770" spans="1:7" ht="33" customHeight="1" x14ac:dyDescent="0.45">
      <c r="A770" s="200"/>
      <c r="B770" s="198"/>
      <c r="C770" s="22" t="s">
        <v>58</v>
      </c>
      <c r="D770" s="22" t="s">
        <v>59</v>
      </c>
      <c r="E770" s="22" t="s">
        <v>60</v>
      </c>
      <c r="F770" s="22" t="s">
        <v>61</v>
      </c>
      <c r="G770" s="26" t="s">
        <v>62</v>
      </c>
    </row>
    <row r="771" spans="1:7" s="5" customFormat="1" ht="15" customHeight="1" x14ac:dyDescent="0.45">
      <c r="A771" s="49" t="str">
        <f>A518</f>
        <v>01.1A</v>
      </c>
      <c r="B771" s="4" t="str">
        <f>B518</f>
        <v>Salida Nacional / National exit</v>
      </c>
      <c r="C771" s="47">
        <f>(Input!C$18*Input!C$190)*C518</f>
        <v>1731483.5838149022</v>
      </c>
      <c r="D771" s="47">
        <f>(Input!D$18*Input!D$190)*D518</f>
        <v>1341900.2770303539</v>
      </c>
      <c r="E771" s="47">
        <f>(Input!E$18*Input!E$190)*E518</f>
        <v>1006589.7119876629</v>
      </c>
      <c r="F771" s="47">
        <f>(Input!F$18*Input!F$190)*F518</f>
        <v>742465.05083884927</v>
      </c>
      <c r="G771" s="52">
        <f>(Input!G$18*Input!G$190)*G518</f>
        <v>546739.93177960801</v>
      </c>
    </row>
    <row r="772" spans="1:7" s="5" customFormat="1" ht="15" customHeight="1" x14ac:dyDescent="0.45">
      <c r="A772" s="42" t="str">
        <f>A519</f>
        <v>03A</v>
      </c>
      <c r="B772" s="4" t="str">
        <f>B519</f>
        <v>Salida Nacional / National exit</v>
      </c>
      <c r="C772" s="47">
        <f>(Input!C$18*Input!C$190)*C519</f>
        <v>3562598.2386860973</v>
      </c>
      <c r="D772" s="47">
        <f>(Input!D$18*Input!D$190)*D519</f>
        <v>2762721.1461895811</v>
      </c>
      <c r="E772" s="47">
        <f>(Input!E$18*Input!E$190)*E519</f>
        <v>2074214.1514860976</v>
      </c>
      <c r="F772" s="47">
        <f>(Input!F$18*Input!F$190)*F519</f>
        <v>1531292.0512319217</v>
      </c>
      <c r="G772" s="52">
        <f>(Input!G$18*Input!G$190)*G519</f>
        <v>1128568.1690556754</v>
      </c>
    </row>
    <row r="773" spans="1:7" s="5" customFormat="1" ht="15" customHeight="1" x14ac:dyDescent="0.45">
      <c r="A773" s="42" t="str">
        <f t="shared" ref="A773:B773" si="111">A520</f>
        <v>03B</v>
      </c>
      <c r="B773" s="4" t="str">
        <f t="shared" si="111"/>
        <v>Salida Nacional / National exit</v>
      </c>
      <c r="C773" s="47">
        <f>(Input!C$18*Input!C$190)*C520</f>
        <v>4424560.6728396872</v>
      </c>
      <c r="D773" s="47">
        <f>(Input!D$18*Input!D$190)*D520</f>
        <v>4103091.3218215839</v>
      </c>
      <c r="E773" s="47">
        <f>(Input!E$18*Input!E$190)*E520</f>
        <v>3666788.1695837011</v>
      </c>
      <c r="F773" s="47">
        <f>(Input!F$18*Input!F$190)*F520</f>
        <v>3135408.2599880132</v>
      </c>
      <c r="G773" s="52">
        <f>(Input!G$18*Input!G$190)*G520</f>
        <v>2602806.2436148077</v>
      </c>
    </row>
    <row r="774" spans="1:7" s="5" customFormat="1" ht="15" customHeight="1" x14ac:dyDescent="0.45">
      <c r="A774" s="42" t="str">
        <f t="shared" ref="A774:B774" si="112">A521</f>
        <v>1.01</v>
      </c>
      <c r="B774" s="4" t="str">
        <f t="shared" si="112"/>
        <v>Salida Nacional / National exit</v>
      </c>
      <c r="C774" s="47">
        <f>(Input!C$18*Input!C$190)*C521</f>
        <v>127725.15527752494</v>
      </c>
      <c r="D774" s="47">
        <f>(Input!D$18*Input!D$190)*D521</f>
        <v>109549.58362038953</v>
      </c>
      <c r="E774" s="47">
        <f>(Input!E$18*Input!E$190)*E521</f>
        <v>95354.913207699254</v>
      </c>
      <c r="F774" s="47">
        <f>(Input!F$18*Input!F$190)*F521</f>
        <v>79133.492005774649</v>
      </c>
      <c r="G774" s="52">
        <f>(Input!G$18*Input!G$190)*G521</f>
        <v>65626.823501587831</v>
      </c>
    </row>
    <row r="775" spans="1:7" s="5" customFormat="1" ht="15" customHeight="1" x14ac:dyDescent="0.45">
      <c r="A775" s="42" t="str">
        <f t="shared" ref="A775:B775" si="113">A522</f>
        <v>10</v>
      </c>
      <c r="B775" s="4" t="str">
        <f t="shared" si="113"/>
        <v>Salida Nacional / National exit</v>
      </c>
      <c r="C775" s="47">
        <f>(Input!C$18*Input!C$190)*C522</f>
        <v>6894.4194891207535</v>
      </c>
      <c r="D775" s="47">
        <f>(Input!D$18*Input!D$190)*D522</f>
        <v>6229.6509101413676</v>
      </c>
      <c r="E775" s="47">
        <f>(Input!E$18*Input!E$190)*E522</f>
        <v>5565.3367682090166</v>
      </c>
      <c r="F775" s="47">
        <f>(Input!F$18*Input!F$190)*F522</f>
        <v>4764.8128479645484</v>
      </c>
      <c r="G775" s="52">
        <f>(Input!G$18*Input!G$190)*G522</f>
        <v>4066.1597081598488</v>
      </c>
    </row>
    <row r="776" spans="1:7" s="5" customFormat="1" ht="15" customHeight="1" x14ac:dyDescent="0.45">
      <c r="A776" s="42" t="str">
        <f t="shared" ref="A776:B776" si="114">A523</f>
        <v>11</v>
      </c>
      <c r="B776" s="4" t="str">
        <f t="shared" si="114"/>
        <v>Salida Nacional / National exit</v>
      </c>
      <c r="C776" s="47">
        <f>(Input!C$18*Input!C$190)*C523</f>
        <v>8708156.2999303862</v>
      </c>
      <c r="D776" s="47">
        <f>(Input!D$18*Input!D$190)*D523</f>
        <v>7634723.6244578194</v>
      </c>
      <c r="E776" s="47">
        <f>(Input!E$18*Input!E$190)*E523</f>
        <v>6620470.728645796</v>
      </c>
      <c r="F776" s="47">
        <f>(Input!F$18*Input!F$190)*F523</f>
        <v>5494477.4339855518</v>
      </c>
      <c r="G776" s="52">
        <f>(Input!G$18*Input!G$190)*G523</f>
        <v>4556806.269462199</v>
      </c>
    </row>
    <row r="777" spans="1:7" s="5" customFormat="1" ht="15" customHeight="1" x14ac:dyDescent="0.45">
      <c r="A777" s="42" t="str">
        <f t="shared" ref="A777:B777" si="115">A524</f>
        <v>12</v>
      </c>
      <c r="B777" s="4" t="str">
        <f t="shared" si="115"/>
        <v>Salida Nacional / National exit</v>
      </c>
      <c r="C777" s="47">
        <f>(Input!C$18*Input!C$190)*C524</f>
        <v>2170141.8622235861</v>
      </c>
      <c r="D777" s="47">
        <f>(Input!D$18*Input!D$190)*D524</f>
        <v>1903115.4454492209</v>
      </c>
      <c r="E777" s="47">
        <f>(Input!E$18*Input!E$190)*E524</f>
        <v>1650459.4630511797</v>
      </c>
      <c r="F777" s="47">
        <f>(Input!F$18*Input!F$190)*F524</f>
        <v>1369903.4830296573</v>
      </c>
      <c r="G777" s="52">
        <f>(Input!G$18*Input!G$190)*G524</f>
        <v>1136086.7957396016</v>
      </c>
    </row>
    <row r="778" spans="1:7" s="5" customFormat="1" ht="15" customHeight="1" x14ac:dyDescent="0.45">
      <c r="A778" s="42" t="str">
        <f t="shared" ref="A778:B778" si="116">A525</f>
        <v>13</v>
      </c>
      <c r="B778" s="4" t="str">
        <f t="shared" si="116"/>
        <v>Salida Nacional / National exit</v>
      </c>
      <c r="C778" s="47">
        <f>(Input!C$18*Input!C$190)*C525</f>
        <v>45761.685069093655</v>
      </c>
      <c r="D778" s="47">
        <f>(Input!D$18*Input!D$190)*D525</f>
        <v>40157.517609390714</v>
      </c>
      <c r="E778" s="47">
        <f>(Input!E$18*Input!E$190)*E525</f>
        <v>34835.513513006386</v>
      </c>
      <c r="F778" s="47">
        <f>(Input!F$18*Input!F$190)*F525</f>
        <v>28922.232887679431</v>
      </c>
      <c r="G778" s="52">
        <f>(Input!G$18*Input!G$190)*G525</f>
        <v>23983.928736261103</v>
      </c>
    </row>
    <row r="779" spans="1:7" s="5" customFormat="1" ht="15" customHeight="1" x14ac:dyDescent="0.45">
      <c r="A779" s="42" t="str">
        <f t="shared" ref="A779:B779" si="117">A526</f>
        <v>14</v>
      </c>
      <c r="B779" s="4" t="str">
        <f t="shared" si="117"/>
        <v>Salida Nacional / National exit</v>
      </c>
      <c r="C779" s="47">
        <f>(Input!C$18*Input!C$190)*C526</f>
        <v>1126.8238997600574</v>
      </c>
      <c r="D779" s="47">
        <f>(Input!D$18*Input!D$190)*D526</f>
        <v>989.26083866257034</v>
      </c>
      <c r="E779" s="47">
        <f>(Input!E$18*Input!E$190)*E526</f>
        <v>858.30651581869881</v>
      </c>
      <c r="F779" s="47">
        <f>(Input!F$18*Input!F$190)*F526</f>
        <v>712.7447900827209</v>
      </c>
      <c r="G779" s="52">
        <f>(Input!G$18*Input!G$190)*G526</f>
        <v>591.01811325453434</v>
      </c>
    </row>
    <row r="780" spans="1:7" s="5" customFormat="1" ht="15" customHeight="1" x14ac:dyDescent="0.45">
      <c r="A780" s="42" t="str">
        <f t="shared" ref="A780:B780" si="118">A527</f>
        <v>15</v>
      </c>
      <c r="B780" s="4" t="str">
        <f t="shared" si="118"/>
        <v>Salida Nacional / National exit</v>
      </c>
      <c r="C780" s="47">
        <f>(Input!C$18*Input!C$190)*C527</f>
        <v>2711.7186298712686</v>
      </c>
      <c r="D780" s="47">
        <f>(Input!D$18*Input!D$190)*D527</f>
        <v>2327.9216405870543</v>
      </c>
      <c r="E780" s="47">
        <f>(Input!E$18*Input!E$190)*E527</f>
        <v>2029.9838256563785</v>
      </c>
      <c r="F780" s="47">
        <f>(Input!F$18*Input!F$190)*F527</f>
        <v>1692.1273372003993</v>
      </c>
      <c r="G780" s="52">
        <f>(Input!G$18*Input!G$190)*G527</f>
        <v>1410.0557688401548</v>
      </c>
    </row>
    <row r="781" spans="1:7" s="5" customFormat="1" ht="15" customHeight="1" x14ac:dyDescent="0.45">
      <c r="A781" s="42" t="str">
        <f t="shared" ref="A781:B781" si="119">A528</f>
        <v>15.02</v>
      </c>
      <c r="B781" s="4" t="str">
        <f t="shared" si="119"/>
        <v>Salida Nacional / National exit</v>
      </c>
      <c r="C781" s="47">
        <f>(Input!C$18*Input!C$190)*C528</f>
        <v>776704.04722897068</v>
      </c>
      <c r="D781" s="47">
        <f>(Input!D$18*Input!D$190)*D528</f>
        <v>701073.20778215386</v>
      </c>
      <c r="E781" s="47">
        <f>(Input!E$18*Input!E$190)*E528</f>
        <v>625972.03227994929</v>
      </c>
      <c r="F781" s="47">
        <f>(Input!F$18*Input!F$190)*F528</f>
        <v>535668.13907080749</v>
      </c>
      <c r="G781" s="52">
        <f>(Input!G$18*Input!G$190)*G528</f>
        <v>456784.61556697328</v>
      </c>
    </row>
    <row r="782" spans="1:7" s="5" customFormat="1" ht="15" customHeight="1" x14ac:dyDescent="0.45">
      <c r="A782" s="42" t="str">
        <f t="shared" ref="A782:B782" si="120">A529</f>
        <v>15.03A</v>
      </c>
      <c r="B782" s="4" t="str">
        <f t="shared" si="120"/>
        <v>Salida Nacional / National exit</v>
      </c>
      <c r="C782" s="47">
        <f>(Input!C$18*Input!C$190)*C529</f>
        <v>47653.282918243647</v>
      </c>
      <c r="D782" s="47">
        <f>(Input!D$18*Input!D$190)*D529</f>
        <v>42935.753534649622</v>
      </c>
      <c r="E782" s="47">
        <f>(Input!E$18*Input!E$190)*E529</f>
        <v>38305.794676440804</v>
      </c>
      <c r="F782" s="47">
        <f>(Input!F$18*Input!F$190)*F529</f>
        <v>32754.934583533097</v>
      </c>
      <c r="G782" s="52">
        <f>(Input!G$18*Input!G$190)*G529</f>
        <v>27941.435785186775</v>
      </c>
    </row>
    <row r="783" spans="1:7" s="5" customFormat="1" ht="15" customHeight="1" x14ac:dyDescent="0.45">
      <c r="A783" s="42" t="str">
        <f t="shared" ref="A783:B783" si="121">A530</f>
        <v>15.06A</v>
      </c>
      <c r="B783" s="4" t="str">
        <f t="shared" si="121"/>
        <v>Salida Nacional / National exit</v>
      </c>
      <c r="C783" s="47">
        <f>(Input!C$18*Input!C$190)*C530</f>
        <v>0</v>
      </c>
      <c r="D783" s="47">
        <f>(Input!D$18*Input!D$190)*D530</f>
        <v>0</v>
      </c>
      <c r="E783" s="47">
        <f>(Input!E$18*Input!E$190)*E530</f>
        <v>0</v>
      </c>
      <c r="F783" s="47">
        <f>(Input!F$18*Input!F$190)*F530</f>
        <v>0</v>
      </c>
      <c r="G783" s="52">
        <f>(Input!G$18*Input!G$190)*G530</f>
        <v>0</v>
      </c>
    </row>
    <row r="784" spans="1:7" s="5" customFormat="1" ht="15" customHeight="1" x14ac:dyDescent="0.45">
      <c r="A784" s="42" t="str">
        <f t="shared" ref="A784:B784" si="122">A531</f>
        <v>15.07</v>
      </c>
      <c r="B784" s="4" t="str">
        <f t="shared" si="122"/>
        <v>Salida Nacional / National exit</v>
      </c>
      <c r="C784" s="47">
        <f>(Input!C$18*Input!C$190)*C531</f>
        <v>1351785.5330131536</v>
      </c>
      <c r="D784" s="47">
        <f>(Input!D$18*Input!D$190)*D531</f>
        <v>1212533.8670777753</v>
      </c>
      <c r="E784" s="47">
        <f>(Input!E$18*Input!E$190)*E531</f>
        <v>1079692.4605960604</v>
      </c>
      <c r="F784" s="47">
        <f>(Input!F$18*Input!F$190)*F531</f>
        <v>921394.40313004062</v>
      </c>
      <c r="G784" s="52">
        <f>(Input!G$18*Input!G$190)*G531</f>
        <v>785297.53922792734</v>
      </c>
    </row>
    <row r="785" spans="1:7" s="5" customFormat="1" ht="15" customHeight="1" x14ac:dyDescent="0.45">
      <c r="A785" s="42" t="str">
        <f t="shared" ref="A785:B785" si="123">A532</f>
        <v>15.08</v>
      </c>
      <c r="B785" s="4" t="str">
        <f t="shared" si="123"/>
        <v>Salida Nacional / National exit</v>
      </c>
      <c r="C785" s="47">
        <f>(Input!C$18*Input!C$190)*C532</f>
        <v>0</v>
      </c>
      <c r="D785" s="47">
        <f>(Input!D$18*Input!D$190)*D532</f>
        <v>0</v>
      </c>
      <c r="E785" s="47">
        <f>(Input!E$18*Input!E$190)*E532</f>
        <v>0</v>
      </c>
      <c r="F785" s="47">
        <f>(Input!F$18*Input!F$190)*F532</f>
        <v>0</v>
      </c>
      <c r="G785" s="52">
        <f>(Input!G$18*Input!G$190)*G532</f>
        <v>0</v>
      </c>
    </row>
    <row r="786" spans="1:7" s="5" customFormat="1" ht="15" customHeight="1" x14ac:dyDescent="0.45">
      <c r="A786" s="42" t="str">
        <f t="shared" ref="A786:B786" si="124">A533</f>
        <v>15.08A</v>
      </c>
      <c r="B786" s="4" t="str">
        <f t="shared" si="124"/>
        <v>Salida Nacional / National exit</v>
      </c>
      <c r="C786" s="47">
        <f>(Input!C$18*Input!C$190)*C533</f>
        <v>0</v>
      </c>
      <c r="D786" s="47">
        <f>(Input!D$18*Input!D$190)*D533</f>
        <v>0</v>
      </c>
      <c r="E786" s="47">
        <f>(Input!E$18*Input!E$190)*E533</f>
        <v>0</v>
      </c>
      <c r="F786" s="47">
        <f>(Input!F$18*Input!F$190)*F533</f>
        <v>0</v>
      </c>
      <c r="G786" s="52">
        <f>(Input!G$18*Input!G$190)*G533</f>
        <v>0</v>
      </c>
    </row>
    <row r="787" spans="1:7" s="5" customFormat="1" ht="15" customHeight="1" x14ac:dyDescent="0.45">
      <c r="A787" s="42" t="str">
        <f t="shared" ref="A787:B787" si="125">A534</f>
        <v>15.09</v>
      </c>
      <c r="B787" s="4" t="str">
        <f t="shared" si="125"/>
        <v>Salida Nacional / National exit</v>
      </c>
      <c r="C787" s="47">
        <f>(Input!C$18*Input!C$190)*C534</f>
        <v>7860132.3108266788</v>
      </c>
      <c r="D787" s="47">
        <f>(Input!D$18*Input!D$190)*D534</f>
        <v>7051570.7104990408</v>
      </c>
      <c r="E787" s="47">
        <f>(Input!E$18*Input!E$190)*E534</f>
        <v>6279771.3472478725</v>
      </c>
      <c r="F787" s="47">
        <f>(Input!F$18*Input!F$190)*F534</f>
        <v>5360152.3278107913</v>
      </c>
      <c r="G787" s="52">
        <f>(Input!G$18*Input!G$190)*G534</f>
        <v>4572097.0337820025</v>
      </c>
    </row>
    <row r="788" spans="1:7" s="5" customFormat="1" ht="15" customHeight="1" x14ac:dyDescent="0.45">
      <c r="A788" s="42" t="str">
        <f t="shared" ref="A788:B788" si="126">A535</f>
        <v>15.09AD</v>
      </c>
      <c r="B788" s="4" t="str">
        <f t="shared" si="126"/>
        <v>Salida Nacional / National exit</v>
      </c>
      <c r="C788" s="47">
        <f>(Input!C$18*Input!C$190)*C535</f>
        <v>3376850.3459898722</v>
      </c>
      <c r="D788" s="47">
        <f>(Input!D$18*Input!D$190)*D535</f>
        <v>2672843.4255738994</v>
      </c>
      <c r="E788" s="47">
        <f>(Input!E$18*Input!E$190)*E535</f>
        <v>2144953.3145847959</v>
      </c>
      <c r="F788" s="47">
        <f>(Input!F$18*Input!F$190)*F535</f>
        <v>1674161.2498071839</v>
      </c>
      <c r="G788" s="52">
        <f>(Input!G$18*Input!G$190)*G535</f>
        <v>1328478.7806326584</v>
      </c>
    </row>
    <row r="789" spans="1:7" s="5" customFormat="1" ht="15" customHeight="1" x14ac:dyDescent="0.45">
      <c r="A789" s="42" t="str">
        <f t="shared" ref="A789:B789" si="127">A536</f>
        <v>15.09X</v>
      </c>
      <c r="B789" s="4" t="str">
        <f t="shared" si="127"/>
        <v>Salida Nacional / National exit</v>
      </c>
      <c r="C789" s="47">
        <f>(Input!C$18*Input!C$190)*C536</f>
        <v>945471.92845390423</v>
      </c>
      <c r="D789" s="47">
        <f>(Input!D$18*Input!D$190)*D536</f>
        <v>834220.45901188604</v>
      </c>
      <c r="E789" s="47">
        <f>(Input!E$18*Input!E$190)*E536</f>
        <v>736925.51696081471</v>
      </c>
      <c r="F789" s="47">
        <f>(Input!F$18*Input!F$190)*F536</f>
        <v>623085.53418852191</v>
      </c>
      <c r="G789" s="52">
        <f>(Input!G$18*Input!G$190)*G536</f>
        <v>527000.11415232182</v>
      </c>
    </row>
    <row r="790" spans="1:7" s="5" customFormat="1" ht="15" customHeight="1" x14ac:dyDescent="0.45">
      <c r="A790" s="42" t="str">
        <f t="shared" ref="A790:B790" si="128">A537</f>
        <v>15.09X.3</v>
      </c>
      <c r="B790" s="4" t="str">
        <f t="shared" si="128"/>
        <v>Salida Nacional / National exit</v>
      </c>
      <c r="C790" s="47">
        <f>(Input!C$18*Input!C$190)*C537</f>
        <v>634541.12030340708</v>
      </c>
      <c r="D790" s="47">
        <f>(Input!D$18*Input!D$190)*D537</f>
        <v>547731.84693864186</v>
      </c>
      <c r="E790" s="47">
        <f>(Input!E$18*Input!E$190)*E537</f>
        <v>478528.72493721056</v>
      </c>
      <c r="F790" s="47">
        <f>(Input!F$18*Input!F$190)*F537</f>
        <v>399256.7184629119</v>
      </c>
      <c r="G790" s="52">
        <f>(Input!G$18*Input!G$190)*G537</f>
        <v>333423.77317411243</v>
      </c>
    </row>
    <row r="791" spans="1:7" s="5" customFormat="1" ht="15" customHeight="1" x14ac:dyDescent="0.45">
      <c r="A791" s="42" t="str">
        <f t="shared" ref="A791:B791" si="129">A538</f>
        <v>15.10</v>
      </c>
      <c r="B791" s="4" t="str">
        <f t="shared" si="129"/>
        <v>Salida Nacional / National exit</v>
      </c>
      <c r="C791" s="47">
        <f>(Input!C$18*Input!C$190)*C538</f>
        <v>112478.41990150018</v>
      </c>
      <c r="D791" s="47">
        <f>(Input!D$18*Input!D$190)*D538</f>
        <v>100668.42207235059</v>
      </c>
      <c r="E791" s="47">
        <f>(Input!E$18*Input!E$190)*E538</f>
        <v>89555.551512922248</v>
      </c>
      <c r="F791" s="47">
        <f>(Input!F$18*Input!F$190)*F538</f>
        <v>76356.508108162598</v>
      </c>
      <c r="G791" s="52">
        <f>(Input!G$18*Input!G$190)*G538</f>
        <v>65104.585652789843</v>
      </c>
    </row>
    <row r="792" spans="1:7" s="5" customFormat="1" ht="15" customHeight="1" x14ac:dyDescent="0.45">
      <c r="A792" s="42" t="str">
        <f t="shared" ref="A792:B792" si="130">A539</f>
        <v>15.11</v>
      </c>
      <c r="B792" s="4" t="str">
        <f t="shared" si="130"/>
        <v>Salida Nacional / National exit</v>
      </c>
      <c r="C792" s="47">
        <f>(Input!C$18*Input!C$190)*C539</f>
        <v>802081.7835411639</v>
      </c>
      <c r="D792" s="47">
        <f>(Input!D$18*Input!D$190)*D539</f>
        <v>697367.5739135982</v>
      </c>
      <c r="E792" s="47">
        <f>(Input!E$18*Input!E$190)*E539</f>
        <v>602657.90668044472</v>
      </c>
      <c r="F792" s="47">
        <f>(Input!F$18*Input!F$190)*F539</f>
        <v>498034.12413270527</v>
      </c>
      <c r="G792" s="52">
        <f>(Input!G$18*Input!G$190)*G539</f>
        <v>412805.24504945986</v>
      </c>
    </row>
    <row r="793" spans="1:7" s="5" customFormat="1" ht="15" customHeight="1" x14ac:dyDescent="0.45">
      <c r="A793" s="42" t="str">
        <f t="shared" ref="A793:B793" si="131">A540</f>
        <v>15.12</v>
      </c>
      <c r="B793" s="4" t="str">
        <f t="shared" si="131"/>
        <v>Salida Nacional / National exit</v>
      </c>
      <c r="C793" s="47">
        <f>(Input!C$18*Input!C$190)*C540</f>
        <v>0</v>
      </c>
      <c r="D793" s="47">
        <f>(Input!D$18*Input!D$190)*D540</f>
        <v>0</v>
      </c>
      <c r="E793" s="47">
        <f>(Input!E$18*Input!E$190)*E540</f>
        <v>0</v>
      </c>
      <c r="F793" s="47">
        <f>(Input!F$18*Input!F$190)*F540</f>
        <v>0</v>
      </c>
      <c r="G793" s="52">
        <f>(Input!G$18*Input!G$190)*G540</f>
        <v>0</v>
      </c>
    </row>
    <row r="794" spans="1:7" s="5" customFormat="1" ht="15" customHeight="1" x14ac:dyDescent="0.45">
      <c r="A794" s="42" t="str">
        <f t="shared" ref="A794:B794" si="132">A541</f>
        <v>15.14</v>
      </c>
      <c r="B794" s="4" t="str">
        <f t="shared" si="132"/>
        <v>Salida Nacional / National exit</v>
      </c>
      <c r="C794" s="47">
        <f>(Input!C$18*Input!C$190)*C541</f>
        <v>1627469.5448600699</v>
      </c>
      <c r="D794" s="47">
        <f>(Input!D$18*Input!D$190)*D541</f>
        <v>1440576.0805986912</v>
      </c>
      <c r="E794" s="47">
        <f>(Input!E$18*Input!E$190)*E541</f>
        <v>1275393.3389412696</v>
      </c>
      <c r="F794" s="47">
        <f>(Input!F$18*Input!F$190)*F541</f>
        <v>1081963.4788607529</v>
      </c>
      <c r="G794" s="52">
        <f>(Input!G$18*Input!G$190)*G541</f>
        <v>919231.3252745939</v>
      </c>
    </row>
    <row r="795" spans="1:7" s="5" customFormat="1" ht="15" customHeight="1" x14ac:dyDescent="0.45">
      <c r="A795" s="42" t="str">
        <f t="shared" ref="A795:B795" si="133">A542</f>
        <v>15.15</v>
      </c>
      <c r="B795" s="4" t="str">
        <f t="shared" si="133"/>
        <v>Salida Nacional / National exit</v>
      </c>
      <c r="C795" s="47">
        <f>(Input!C$18*Input!C$190)*C542</f>
        <v>29849.872266283375</v>
      </c>
      <c r="D795" s="47">
        <f>(Input!D$18*Input!D$190)*D542</f>
        <v>26411.801284209418</v>
      </c>
      <c r="E795" s="47">
        <f>(Input!E$18*Input!E$190)*E542</f>
        <v>23380.381733880426</v>
      </c>
      <c r="F795" s="47">
        <f>(Input!F$18*Input!F$190)*F542</f>
        <v>19832.343963155592</v>
      </c>
      <c r="G795" s="52">
        <f>(Input!G$18*Input!G$190)*G542</f>
        <v>16848.212938926787</v>
      </c>
    </row>
    <row r="796" spans="1:7" s="5" customFormat="1" ht="15" customHeight="1" x14ac:dyDescent="0.45">
      <c r="A796" s="42" t="str">
        <f t="shared" ref="A796:B796" si="134">A543</f>
        <v>15.16</v>
      </c>
      <c r="B796" s="4" t="str">
        <f t="shared" si="134"/>
        <v>Salida Nacional / National exit</v>
      </c>
      <c r="C796" s="47">
        <f>(Input!C$18*Input!C$190)*C543</f>
        <v>477945.79180175444</v>
      </c>
      <c r="D796" s="47">
        <f>(Input!D$18*Input!D$190)*D543</f>
        <v>405502.12074441387</v>
      </c>
      <c r="E796" s="47">
        <f>(Input!E$18*Input!E$190)*E543</f>
        <v>351376.57272051089</v>
      </c>
      <c r="F796" s="47">
        <f>(Input!F$18*Input!F$190)*F543</f>
        <v>290393.62588237249</v>
      </c>
      <c r="G796" s="52">
        <f>(Input!G$18*Input!G$190)*G543</f>
        <v>240502.790170719</v>
      </c>
    </row>
    <row r="797" spans="1:7" s="5" customFormat="1" ht="15" customHeight="1" x14ac:dyDescent="0.45">
      <c r="A797" s="42" t="str">
        <f t="shared" ref="A797:B797" si="135">A544</f>
        <v>15.17</v>
      </c>
      <c r="B797" s="4" t="str">
        <f t="shared" si="135"/>
        <v>Salida Nacional / National exit</v>
      </c>
      <c r="C797" s="47">
        <f>(Input!C$18*Input!C$190)*C544</f>
        <v>533480.29181092733</v>
      </c>
      <c r="D797" s="47">
        <f>(Input!D$18*Input!D$190)*D544</f>
        <v>458437.24612951337</v>
      </c>
      <c r="E797" s="47">
        <f>(Input!E$18*Input!E$190)*E544</f>
        <v>399314.18916423636</v>
      </c>
      <c r="F797" s="47">
        <f>(Input!F$18*Input!F$190)*F544</f>
        <v>332836.95259519294</v>
      </c>
      <c r="G797" s="52">
        <f>(Input!G$18*Input!G$190)*G544</f>
        <v>278533.95893844683</v>
      </c>
    </row>
    <row r="798" spans="1:7" s="5" customFormat="1" ht="15" customHeight="1" x14ac:dyDescent="0.45">
      <c r="A798" s="42" t="str">
        <f t="shared" ref="A798:B798" si="136">A545</f>
        <v>15.19</v>
      </c>
      <c r="B798" s="4" t="str">
        <f t="shared" si="136"/>
        <v>Salida Nacional / National exit</v>
      </c>
      <c r="C798" s="47">
        <f>(Input!C$18*Input!C$190)*C545</f>
        <v>181537.07391324861</v>
      </c>
      <c r="D798" s="47">
        <f>(Input!D$18*Input!D$190)*D545</f>
        <v>161820.57911924284</v>
      </c>
      <c r="E798" s="47">
        <f>(Input!E$18*Input!E$190)*E545</f>
        <v>143794.33941287035</v>
      </c>
      <c r="F798" s="47">
        <f>(Input!F$18*Input!F$190)*F545</f>
        <v>122495.93207624365</v>
      </c>
      <c r="G798" s="52">
        <f>(Input!G$18*Input!G$190)*G545</f>
        <v>104396.283551666</v>
      </c>
    </row>
    <row r="799" spans="1:7" s="5" customFormat="1" ht="15" customHeight="1" x14ac:dyDescent="0.45">
      <c r="A799" s="42" t="str">
        <f t="shared" ref="A799:B799" si="137">A546</f>
        <v>15.20.05</v>
      </c>
      <c r="B799" s="4" t="str">
        <f t="shared" si="137"/>
        <v>Salida Nacional / National exit</v>
      </c>
      <c r="C799" s="47">
        <f>(Input!C$18*Input!C$190)*C546</f>
        <v>0</v>
      </c>
      <c r="D799" s="47">
        <f>(Input!D$18*Input!D$190)*D546</f>
        <v>0</v>
      </c>
      <c r="E799" s="47">
        <f>(Input!E$18*Input!E$190)*E546</f>
        <v>0</v>
      </c>
      <c r="F799" s="47">
        <f>(Input!F$18*Input!F$190)*F546</f>
        <v>0</v>
      </c>
      <c r="G799" s="52">
        <f>(Input!G$18*Input!G$190)*G546</f>
        <v>0</v>
      </c>
    </row>
    <row r="800" spans="1:7" s="5" customFormat="1" ht="15" customHeight="1" x14ac:dyDescent="0.45">
      <c r="A800" s="42" t="str">
        <f t="shared" ref="A800:B800" si="138">A547</f>
        <v>15.20.06</v>
      </c>
      <c r="B800" s="4" t="str">
        <f t="shared" si="138"/>
        <v>Salida Nacional / National exit</v>
      </c>
      <c r="C800" s="47">
        <f>(Input!C$18*Input!C$190)*C547</f>
        <v>1278379.7306112822</v>
      </c>
      <c r="D800" s="47">
        <f>(Input!D$18*Input!D$190)*D547</f>
        <v>1108451.5072738694</v>
      </c>
      <c r="E800" s="47">
        <f>(Input!E$18*Input!E$190)*E547</f>
        <v>970393.54300114675</v>
      </c>
      <c r="F800" s="47">
        <f>(Input!F$18*Input!F$190)*F547</f>
        <v>813097.22177536762</v>
      </c>
      <c r="G800" s="52">
        <f>(Input!G$18*Input!G$190)*G547</f>
        <v>679929.30070824421</v>
      </c>
    </row>
    <row r="801" spans="1:7" s="5" customFormat="1" ht="15" customHeight="1" x14ac:dyDescent="0.45">
      <c r="A801" s="42" t="str">
        <f t="shared" ref="A801:B801" si="139">A548</f>
        <v>15.20A.1</v>
      </c>
      <c r="B801" s="4" t="str">
        <f t="shared" si="139"/>
        <v>Salida Nacional / National exit</v>
      </c>
      <c r="C801" s="47">
        <f>(Input!C$18*Input!C$190)*C548</f>
        <v>689374.12131544785</v>
      </c>
      <c r="D801" s="47">
        <f>(Input!D$18*Input!D$190)*D548</f>
        <v>614019.78757342102</v>
      </c>
      <c r="E801" s="47">
        <f>(Input!E$18*Input!E$190)*E548</f>
        <v>545349.75316478382</v>
      </c>
      <c r="F801" s="47">
        <f>(Input!F$18*Input!F$190)*F548</f>
        <v>464303.41027120425</v>
      </c>
      <c r="G801" s="52">
        <f>(Input!G$18*Input!G$190)*G548</f>
        <v>395390.86189933994</v>
      </c>
    </row>
    <row r="802" spans="1:7" s="5" customFormat="1" ht="15" customHeight="1" x14ac:dyDescent="0.45">
      <c r="A802" s="42" t="str">
        <f t="shared" ref="A802:B802" si="140">A549</f>
        <v>15.21</v>
      </c>
      <c r="B802" s="4" t="str">
        <f t="shared" si="140"/>
        <v>Salida Nacional / National exit</v>
      </c>
      <c r="C802" s="47">
        <f>(Input!C$18*Input!C$190)*C549</f>
        <v>290372.65609097882</v>
      </c>
      <c r="D802" s="47">
        <f>(Input!D$18*Input!D$190)*D549</f>
        <v>258396.40852579428</v>
      </c>
      <c r="E802" s="47">
        <f>(Input!E$18*Input!E$190)*E549</f>
        <v>229389.54497000499</v>
      </c>
      <c r="F802" s="47">
        <f>(Input!F$18*Input!F$190)*F549</f>
        <v>195213.5883047294</v>
      </c>
      <c r="G802" s="52">
        <f>(Input!G$18*Input!G$190)*G549</f>
        <v>166153.40214658395</v>
      </c>
    </row>
    <row r="803" spans="1:7" s="5" customFormat="1" ht="15" customHeight="1" x14ac:dyDescent="0.45">
      <c r="A803" s="42" t="str">
        <f t="shared" ref="A803:B803" si="141">A550</f>
        <v>15.22</v>
      </c>
      <c r="B803" s="4" t="str">
        <f t="shared" si="141"/>
        <v>Salida Nacional / National exit</v>
      </c>
      <c r="C803" s="47">
        <f>(Input!C$18*Input!C$190)*C550</f>
        <v>131535.12781039297</v>
      </c>
      <c r="D803" s="47">
        <f>(Input!D$18*Input!D$190)*D550</f>
        <v>112202.84544345491</v>
      </c>
      <c r="E803" s="47">
        <f>(Input!E$18*Input!E$190)*E550</f>
        <v>97653.647879608587</v>
      </c>
      <c r="F803" s="47">
        <f>(Input!F$18*Input!F$190)*F550</f>
        <v>81315.48554059476</v>
      </c>
      <c r="G803" s="52">
        <f>(Input!G$18*Input!G$190)*G550</f>
        <v>67948.749606590995</v>
      </c>
    </row>
    <row r="804" spans="1:7" s="5" customFormat="1" ht="15" customHeight="1" x14ac:dyDescent="0.45">
      <c r="A804" s="42" t="str">
        <f t="shared" ref="A804:B804" si="142">A551</f>
        <v>15.23</v>
      </c>
      <c r="B804" s="4" t="str">
        <f t="shared" si="142"/>
        <v>Salida Nacional / National exit</v>
      </c>
      <c r="C804" s="47">
        <f>(Input!C$18*Input!C$190)*C551</f>
        <v>14156.21230786299</v>
      </c>
      <c r="D804" s="47">
        <f>(Input!D$18*Input!D$190)*D551</f>
        <v>12130.255587672264</v>
      </c>
      <c r="E804" s="47">
        <f>(Input!E$18*Input!E$190)*E551</f>
        <v>10579.541199764833</v>
      </c>
      <c r="F804" s="47">
        <f>(Input!F$18*Input!F$190)*F551</f>
        <v>8830.2750871196913</v>
      </c>
      <c r="G804" s="52">
        <f>(Input!G$18*Input!G$190)*G551</f>
        <v>7392.596772630267</v>
      </c>
    </row>
    <row r="805" spans="1:7" s="5" customFormat="1" ht="15" customHeight="1" x14ac:dyDescent="0.45">
      <c r="A805" s="42" t="str">
        <f t="shared" ref="A805:B805" si="143">A552</f>
        <v>15.24</v>
      </c>
      <c r="B805" s="4" t="str">
        <f t="shared" si="143"/>
        <v>Salida Nacional / National exit</v>
      </c>
      <c r="C805" s="47">
        <f>(Input!C$18*Input!C$190)*C552</f>
        <v>610012.16756257135</v>
      </c>
      <c r="D805" s="47">
        <f>(Input!D$18*Input!D$190)*D552</f>
        <v>535124.70623878739</v>
      </c>
      <c r="E805" s="47">
        <f>(Input!E$18*Input!E$190)*E552</f>
        <v>471852.28938013921</v>
      </c>
      <c r="F805" s="47">
        <f>(Input!F$18*Input!F$190)*F552</f>
        <v>398627.75233071076</v>
      </c>
      <c r="G805" s="52">
        <f>(Input!G$18*Input!G$190)*G552</f>
        <v>337078.38008955261</v>
      </c>
    </row>
    <row r="806" spans="1:7" s="5" customFormat="1" ht="15" customHeight="1" x14ac:dyDescent="0.45">
      <c r="A806" s="42" t="str">
        <f t="shared" ref="A806:B806" si="144">A553</f>
        <v>15.26</v>
      </c>
      <c r="B806" s="4" t="str">
        <f t="shared" si="144"/>
        <v>Salida Nacional / National exit</v>
      </c>
      <c r="C806" s="47">
        <f>(Input!C$18*Input!C$190)*C553</f>
        <v>89972.124687908465</v>
      </c>
      <c r="D806" s="47">
        <f>(Input!D$18*Input!D$190)*D553</f>
        <v>78981.487553722007</v>
      </c>
      <c r="E806" s="47">
        <f>(Input!E$18*Input!E$190)*E553</f>
        <v>69655.121750149017</v>
      </c>
      <c r="F806" s="47">
        <f>(Input!F$18*Input!F$190)*F553</f>
        <v>58857.631446319967</v>
      </c>
      <c r="G806" s="52">
        <f>(Input!G$18*Input!G$190)*G553</f>
        <v>49762.845933115575</v>
      </c>
    </row>
    <row r="807" spans="1:7" s="5" customFormat="1" ht="15" customHeight="1" x14ac:dyDescent="0.45">
      <c r="A807" s="42" t="str">
        <f t="shared" ref="A807:B807" si="145">A554</f>
        <v>15.28-16</v>
      </c>
      <c r="B807" s="4" t="str">
        <f t="shared" si="145"/>
        <v>Salida Nacional / National exit</v>
      </c>
      <c r="C807" s="47">
        <f>(Input!C$18*Input!C$190)*C554</f>
        <v>117224.44357200453</v>
      </c>
      <c r="D807" s="47">
        <f>(Input!D$18*Input!D$190)*D554</f>
        <v>104362.04305194275</v>
      </c>
      <c r="E807" s="47">
        <f>(Input!E$18*Input!E$190)*E554</f>
        <v>92622.930620042942</v>
      </c>
      <c r="F807" s="47">
        <f>(Input!F$18*Input!F$190)*F554</f>
        <v>78805.071703276742</v>
      </c>
      <c r="G807" s="52">
        <f>(Input!G$18*Input!G$190)*G554</f>
        <v>66992.139014143482</v>
      </c>
    </row>
    <row r="808" spans="1:7" s="5" customFormat="1" ht="15" customHeight="1" x14ac:dyDescent="0.45">
      <c r="A808" s="42" t="str">
        <f t="shared" ref="A808:B808" si="146">A555</f>
        <v>15.30</v>
      </c>
      <c r="B808" s="4" t="str">
        <f t="shared" si="146"/>
        <v>Salida Nacional / National exit</v>
      </c>
      <c r="C808" s="47">
        <f>(Input!C$18*Input!C$190)*C555</f>
        <v>102060.45010883943</v>
      </c>
      <c r="D808" s="47">
        <f>(Input!D$18*Input!D$190)*D555</f>
        <v>89264.702882944897</v>
      </c>
      <c r="E808" s="47">
        <f>(Input!E$18*Input!E$190)*E555</f>
        <v>78159.321780046637</v>
      </c>
      <c r="F808" s="47">
        <f>(Input!F$18*Input!F$190)*F555</f>
        <v>65539.377416382151</v>
      </c>
      <c r="G808" s="52">
        <f>(Input!G$18*Input!G$190)*G555</f>
        <v>54981.983646042689</v>
      </c>
    </row>
    <row r="809" spans="1:7" s="5" customFormat="1" ht="15" customHeight="1" x14ac:dyDescent="0.45">
      <c r="A809" s="42" t="str">
        <f t="shared" ref="A809:B809" si="147">A556</f>
        <v>15.31</v>
      </c>
      <c r="B809" s="4" t="str">
        <f t="shared" si="147"/>
        <v>Salida Nacional / National exit</v>
      </c>
      <c r="C809" s="47">
        <f>(Input!C$18*Input!C$190)*C556</f>
        <v>1830969.8566267381</v>
      </c>
      <c r="D809" s="47">
        <f>(Input!D$18*Input!D$190)*D556</f>
        <v>1447781.0743202064</v>
      </c>
      <c r="E809" s="47">
        <f>(Input!E$18*Input!E$190)*E556</f>
        <v>1161762.3788744281</v>
      </c>
      <c r="F809" s="47">
        <f>(Input!F$18*Input!F$190)*F556</f>
        <v>906789.4975773195</v>
      </c>
      <c r="G809" s="52">
        <f>(Input!G$18*Input!G$190)*G556</f>
        <v>718295.03350096999</v>
      </c>
    </row>
    <row r="810" spans="1:7" s="5" customFormat="1" ht="15" customHeight="1" x14ac:dyDescent="0.45">
      <c r="A810" s="42" t="str">
        <f t="shared" ref="A810:B810" si="148">A557</f>
        <v>15.31.1A</v>
      </c>
      <c r="B810" s="4" t="str">
        <f t="shared" si="148"/>
        <v>Salida Nacional / National exit</v>
      </c>
      <c r="C810" s="47">
        <f>(Input!C$18*Input!C$190)*C557</f>
        <v>0</v>
      </c>
      <c r="D810" s="47">
        <f>(Input!D$18*Input!D$190)*D557</f>
        <v>0</v>
      </c>
      <c r="E810" s="47">
        <f>(Input!E$18*Input!E$190)*E557</f>
        <v>0</v>
      </c>
      <c r="F810" s="47">
        <f>(Input!F$18*Input!F$190)*F557</f>
        <v>0</v>
      </c>
      <c r="G810" s="52">
        <f>(Input!G$18*Input!G$190)*G557</f>
        <v>0</v>
      </c>
    </row>
    <row r="811" spans="1:7" s="5" customFormat="1" ht="15" customHeight="1" x14ac:dyDescent="0.45">
      <c r="A811" s="42" t="str">
        <f t="shared" ref="A811:B811" si="149">A558</f>
        <v>15.31.3</v>
      </c>
      <c r="B811" s="4" t="str">
        <f t="shared" si="149"/>
        <v>Salida Nacional / National exit</v>
      </c>
      <c r="C811" s="47">
        <f>(Input!C$18*Input!C$190)*C558</f>
        <v>1759041.0272341277</v>
      </c>
      <c r="D811" s="47">
        <f>(Input!D$18*Input!D$190)*D558</f>
        <v>1547799.7054207332</v>
      </c>
      <c r="E811" s="47">
        <f>(Input!E$18*Input!E$190)*E558</f>
        <v>1360866.4156305385</v>
      </c>
      <c r="F811" s="47">
        <f>(Input!F$18*Input!F$190)*F558</f>
        <v>1146315.3396392744</v>
      </c>
      <c r="G811" s="52">
        <f>(Input!G$18*Input!G$190)*G558</f>
        <v>964157.84638627816</v>
      </c>
    </row>
    <row r="812" spans="1:7" s="5" customFormat="1" ht="15" customHeight="1" x14ac:dyDescent="0.45">
      <c r="A812" s="42" t="str">
        <f t="shared" ref="A812:B812" si="150">A559</f>
        <v>15.31A.4</v>
      </c>
      <c r="B812" s="4" t="str">
        <f t="shared" si="150"/>
        <v>Salida Nacional / National exit</v>
      </c>
      <c r="C812" s="47">
        <f>(Input!C$18*Input!C$190)*C559</f>
        <v>246664.31832691675</v>
      </c>
      <c r="D812" s="47">
        <f>(Input!D$18*Input!D$190)*D559</f>
        <v>218939.85610328472</v>
      </c>
      <c r="E812" s="47">
        <f>(Input!E$18*Input!E$190)*E559</f>
        <v>194073.43321588601</v>
      </c>
      <c r="F812" s="47">
        <f>(Input!F$18*Input!F$190)*F559</f>
        <v>164905.88214039474</v>
      </c>
      <c r="G812" s="52">
        <f>(Input!G$18*Input!G$190)*G559</f>
        <v>139715.60069118667</v>
      </c>
    </row>
    <row r="813" spans="1:7" s="5" customFormat="1" ht="15" customHeight="1" x14ac:dyDescent="0.45">
      <c r="A813" s="42" t="str">
        <f t="shared" ref="A813:B813" si="151">A560</f>
        <v>15.34</v>
      </c>
      <c r="B813" s="4" t="str">
        <f t="shared" si="151"/>
        <v>Salida Nacional / National exit</v>
      </c>
      <c r="C813" s="47">
        <f>(Input!C$18*Input!C$190)*C560</f>
        <v>9353414.9397589657</v>
      </c>
      <c r="D813" s="47">
        <f>(Input!D$18*Input!D$190)*D560</f>
        <v>7397416.4345779652</v>
      </c>
      <c r="E813" s="47">
        <f>(Input!E$18*Input!E$190)*E560</f>
        <v>5936693.955395787</v>
      </c>
      <c r="F813" s="47">
        <f>(Input!F$18*Input!F$190)*F560</f>
        <v>4634273.7314113611</v>
      </c>
      <c r="G813" s="52">
        <f>(Input!G$18*Input!G$190)*G560</f>
        <v>3671025.4086009953</v>
      </c>
    </row>
    <row r="814" spans="1:7" s="5" customFormat="1" ht="15" customHeight="1" x14ac:dyDescent="0.45">
      <c r="A814" s="42" t="str">
        <f t="shared" ref="A814:B814" si="152">A561</f>
        <v>16A</v>
      </c>
      <c r="B814" s="4" t="str">
        <f t="shared" si="152"/>
        <v>Salida Nacional / National exit</v>
      </c>
      <c r="C814" s="47">
        <f>(Input!C$18*Input!C$190)*C561</f>
        <v>28725.867599350851</v>
      </c>
      <c r="D814" s="47">
        <f>(Input!D$18*Input!D$190)*D561</f>
        <v>24663.928278564286</v>
      </c>
      <c r="E814" s="47">
        <f>(Input!E$18*Input!E$190)*E561</f>
        <v>21509.593455758753</v>
      </c>
      <c r="F814" s="47">
        <f>(Input!F$18*Input!F$190)*F561</f>
        <v>17932.548463652867</v>
      </c>
      <c r="G814" s="52">
        <f>(Input!G$18*Input!G$190)*G561</f>
        <v>14944.670396578176</v>
      </c>
    </row>
    <row r="815" spans="1:7" s="5" customFormat="1" ht="15" customHeight="1" x14ac:dyDescent="0.45">
      <c r="A815" s="42" t="str">
        <f t="shared" ref="A815:B815" si="153">A562</f>
        <v>19</v>
      </c>
      <c r="B815" s="4" t="str">
        <f t="shared" si="153"/>
        <v>Salida Nacional / National exit</v>
      </c>
      <c r="C815" s="47">
        <f>(Input!C$18*Input!C$190)*C562</f>
        <v>1204171.6638067665</v>
      </c>
      <c r="D815" s="47">
        <f>(Input!D$18*Input!D$190)*D562</f>
        <v>1074482.7726567066</v>
      </c>
      <c r="E815" s="47">
        <f>(Input!E$18*Input!E$190)*E562</f>
        <v>950127.23842691479</v>
      </c>
      <c r="F815" s="47">
        <f>(Input!F$18*Input!F$190)*F562</f>
        <v>804359.93906831741</v>
      </c>
      <c r="G815" s="52">
        <f>(Input!G$18*Input!G$190)*G562</f>
        <v>675583.91953088192</v>
      </c>
    </row>
    <row r="816" spans="1:7" s="5" customFormat="1" ht="15" customHeight="1" x14ac:dyDescent="0.45">
      <c r="A816" s="42" t="str">
        <f t="shared" ref="A816:B816" si="154">A563</f>
        <v>20</v>
      </c>
      <c r="B816" s="4" t="str">
        <f t="shared" si="154"/>
        <v>Salida Nacional / National exit</v>
      </c>
      <c r="C816" s="47">
        <f>(Input!C$18*Input!C$190)*C563</f>
        <v>2674018.3288810663</v>
      </c>
      <c r="D816" s="47">
        <f>(Input!D$18*Input!D$190)*D563</f>
        <v>2080165.2454641152</v>
      </c>
      <c r="E816" s="47">
        <f>(Input!E$18*Input!E$190)*E563</f>
        <v>1624616.617359298</v>
      </c>
      <c r="F816" s="47">
        <f>(Input!F$18*Input!F$190)*F563</f>
        <v>1243784.1762239044</v>
      </c>
      <c r="G816" s="52">
        <f>(Input!G$18*Input!G$190)*G563</f>
        <v>964370.88707946613</v>
      </c>
    </row>
    <row r="817" spans="1:7" s="5" customFormat="1" ht="15" customHeight="1" x14ac:dyDescent="0.45">
      <c r="A817" s="42" t="str">
        <f t="shared" ref="A817:B817" si="155">A564</f>
        <v>20.00A</v>
      </c>
      <c r="B817" s="4" t="str">
        <f t="shared" si="155"/>
        <v>Salida Nacional / National exit</v>
      </c>
      <c r="C817" s="47">
        <f>(Input!C$18*Input!C$190)*C564</f>
        <v>94012.832922264555</v>
      </c>
      <c r="D817" s="47">
        <f>(Input!D$18*Input!D$190)*D564</f>
        <v>71100.167274354128</v>
      </c>
      <c r="E817" s="47">
        <f>(Input!E$18*Input!E$190)*E564</f>
        <v>53970.395610449494</v>
      </c>
      <c r="F817" s="47">
        <f>(Input!F$18*Input!F$190)*F564</f>
        <v>40249.180957850207</v>
      </c>
      <c r="G817" s="52">
        <f>(Input!G$18*Input!G$190)*G564</f>
        <v>30498.594690151516</v>
      </c>
    </row>
    <row r="818" spans="1:7" s="5" customFormat="1" ht="15" customHeight="1" x14ac:dyDescent="0.45">
      <c r="A818" s="42" t="str">
        <f t="shared" ref="A818:B818" si="156">A565</f>
        <v>21</v>
      </c>
      <c r="B818" s="4" t="str">
        <f t="shared" si="156"/>
        <v>Salida Nacional / National exit</v>
      </c>
      <c r="C818" s="47">
        <f>(Input!C$18*Input!C$190)*C565</f>
        <v>66483.827591785041</v>
      </c>
      <c r="D818" s="47">
        <f>(Input!D$18*Input!D$190)*D565</f>
        <v>50358.724148003334</v>
      </c>
      <c r="E818" s="47">
        <f>(Input!E$18*Input!E$190)*E565</f>
        <v>38258.530116832</v>
      </c>
      <c r="F818" s="47">
        <f>(Input!F$18*Input!F$190)*F565</f>
        <v>28556.756838897149</v>
      </c>
      <c r="G818" s="52">
        <f>(Input!G$18*Input!G$190)*G565</f>
        <v>21635.922506060411</v>
      </c>
    </row>
    <row r="819" spans="1:7" s="5" customFormat="1" ht="15" customHeight="1" x14ac:dyDescent="0.45">
      <c r="A819" s="42" t="str">
        <f t="shared" ref="A819:B819" si="157">A566</f>
        <v>22</v>
      </c>
      <c r="B819" s="4" t="str">
        <f t="shared" si="157"/>
        <v>Salida Nacional / National exit</v>
      </c>
      <c r="C819" s="47">
        <f>(Input!C$18*Input!C$190)*C566</f>
        <v>299452.83654323185</v>
      </c>
      <c r="D819" s="47">
        <f>(Input!D$18*Input!D$190)*D566</f>
        <v>265199.59693781065</v>
      </c>
      <c r="E819" s="47">
        <f>(Input!E$18*Input!E$190)*E566</f>
        <v>233927.74214028302</v>
      </c>
      <c r="F819" s="47">
        <f>(Input!F$18*Input!F$190)*F566</f>
        <v>197318.24584608618</v>
      </c>
      <c r="G819" s="52">
        <f>(Input!G$18*Input!G$190)*G566</f>
        <v>164640.59149317248</v>
      </c>
    </row>
    <row r="820" spans="1:7" s="5" customFormat="1" ht="15" customHeight="1" x14ac:dyDescent="0.45">
      <c r="A820" s="42" t="str">
        <f t="shared" ref="A820:B820" si="158">A567</f>
        <v>23</v>
      </c>
      <c r="B820" s="4" t="str">
        <f t="shared" si="158"/>
        <v>Salida Nacional / National exit</v>
      </c>
      <c r="C820" s="47">
        <f>(Input!C$18*Input!C$190)*C567</f>
        <v>2310772.1522727967</v>
      </c>
      <c r="D820" s="47">
        <f>(Input!D$18*Input!D$190)*D567</f>
        <v>2048996.3084971127</v>
      </c>
      <c r="E820" s="47">
        <f>(Input!E$18*Input!E$190)*E567</f>
        <v>1808603.1402754346</v>
      </c>
      <c r="F820" s="47">
        <f>(Input!F$18*Input!F$190)*F567</f>
        <v>1526614.8142851777</v>
      </c>
      <c r="G820" s="52">
        <f>(Input!G$18*Input!G$190)*G567</f>
        <v>1273663.2019940231</v>
      </c>
    </row>
    <row r="821" spans="1:7" s="5" customFormat="1" ht="15" customHeight="1" x14ac:dyDescent="0.45">
      <c r="A821" s="42" t="str">
        <f t="shared" ref="A821:B821" si="159">A568</f>
        <v>23A</v>
      </c>
      <c r="B821" s="4" t="str">
        <f t="shared" si="159"/>
        <v>Salida Nacional / National exit</v>
      </c>
      <c r="C821" s="47">
        <f>(Input!C$18*Input!C$190)*C568</f>
        <v>103496.68428391886</v>
      </c>
      <c r="D821" s="47">
        <f>(Input!D$18*Input!D$190)*D568</f>
        <v>91914.462515051026</v>
      </c>
      <c r="E821" s="47">
        <f>(Input!E$18*Input!E$190)*E568</f>
        <v>81199.074793683219</v>
      </c>
      <c r="F821" s="47">
        <f>(Input!F$18*Input!F$190)*F568</f>
        <v>68597.941985670041</v>
      </c>
      <c r="G821" s="52">
        <f>(Input!G$18*Input!G$190)*G568</f>
        <v>57224.350849684735</v>
      </c>
    </row>
    <row r="822" spans="1:7" s="5" customFormat="1" ht="15" customHeight="1" x14ac:dyDescent="0.45">
      <c r="A822" s="42" t="str">
        <f t="shared" ref="A822:B822" si="160">A569</f>
        <v>24</v>
      </c>
      <c r="B822" s="4" t="str">
        <f t="shared" si="160"/>
        <v>Salida Nacional / National exit</v>
      </c>
      <c r="C822" s="47">
        <f>(Input!C$18*Input!C$190)*C569</f>
        <v>31597.672766397322</v>
      </c>
      <c r="D822" s="47">
        <f>(Input!D$18*Input!D$190)*D569</f>
        <v>28088.309349671737</v>
      </c>
      <c r="E822" s="47">
        <f>(Input!E$18*Input!E$190)*E569</f>
        <v>24826.550927921813</v>
      </c>
      <c r="F822" s="47">
        <f>(Input!F$18*Input!F$190)*F569</f>
        <v>20984.806140691886</v>
      </c>
      <c r="G822" s="52">
        <f>(Input!G$18*Input!G$190)*G569</f>
        <v>17504.146185388381</v>
      </c>
    </row>
    <row r="823" spans="1:7" s="5" customFormat="1" ht="15" customHeight="1" x14ac:dyDescent="0.45">
      <c r="A823" s="42" t="str">
        <f t="shared" ref="A823:B823" si="161">A570</f>
        <v>24A</v>
      </c>
      <c r="B823" s="4" t="str">
        <f t="shared" si="161"/>
        <v>Salida Nacional / National exit</v>
      </c>
      <c r="C823" s="47">
        <f>(Input!C$18*Input!C$190)*C570</f>
        <v>269477.29441423545</v>
      </c>
      <c r="D823" s="47">
        <f>(Input!D$18*Input!D$190)*D570</f>
        <v>240230.56305056054</v>
      </c>
      <c r="E823" s="47">
        <f>(Input!E$18*Input!E$190)*E570</f>
        <v>213409.10344705233</v>
      </c>
      <c r="F823" s="47">
        <f>(Input!F$18*Input!F$190)*F570</f>
        <v>181477.62085796459</v>
      </c>
      <c r="G823" s="52">
        <f>(Input!G$18*Input!G$190)*G570</f>
        <v>152289.1850781941</v>
      </c>
    </row>
    <row r="824" spans="1:7" s="5" customFormat="1" ht="15" customHeight="1" x14ac:dyDescent="0.45">
      <c r="A824" s="42" t="str">
        <f t="shared" ref="A824:B824" si="162">A571</f>
        <v>25A</v>
      </c>
      <c r="B824" s="4" t="str">
        <f t="shared" si="162"/>
        <v>Salida Nacional / National exit</v>
      </c>
      <c r="C824" s="47">
        <f>(Input!C$18*Input!C$190)*C571</f>
        <v>57924.600085754755</v>
      </c>
      <c r="D824" s="47">
        <f>(Input!D$18*Input!D$190)*D571</f>
        <v>51623.383920439985</v>
      </c>
      <c r="E824" s="47">
        <f>(Input!E$18*Input!E$190)*E571</f>
        <v>45690.057934458593</v>
      </c>
      <c r="F824" s="47">
        <f>(Input!F$18*Input!F$190)*F571</f>
        <v>38672.466636800476</v>
      </c>
      <c r="G824" s="52">
        <f>(Input!G$18*Input!G$190)*G571</f>
        <v>32252.246332062572</v>
      </c>
    </row>
    <row r="825" spans="1:7" s="5" customFormat="1" ht="15" customHeight="1" x14ac:dyDescent="0.45">
      <c r="A825" s="42" t="str">
        <f t="shared" ref="A825:B825" si="163">A572</f>
        <v>25X</v>
      </c>
      <c r="B825" s="4" t="str">
        <f t="shared" si="163"/>
        <v>Salida Nacional / National exit</v>
      </c>
      <c r="C825" s="47">
        <f>(Input!C$18*Input!C$190)*C572</f>
        <v>369977.98984562111</v>
      </c>
      <c r="D825" s="47">
        <f>(Input!D$18*Input!D$190)*D572</f>
        <v>334128.50352573884</v>
      </c>
      <c r="E825" s="47">
        <f>(Input!E$18*Input!E$190)*E572</f>
        <v>293418.62185875187</v>
      </c>
      <c r="F825" s="47">
        <f>(Input!F$18*Input!F$190)*F572</f>
        <v>246473.67530184097</v>
      </c>
      <c r="G825" s="52">
        <f>(Input!G$18*Input!G$190)*G572</f>
        <v>203879.8642106195</v>
      </c>
    </row>
    <row r="826" spans="1:7" s="5" customFormat="1" ht="15" customHeight="1" x14ac:dyDescent="0.45">
      <c r="A826" s="42" t="str">
        <f t="shared" ref="A826:B826" si="164">A573</f>
        <v>26A</v>
      </c>
      <c r="B826" s="4" t="str">
        <f t="shared" si="164"/>
        <v>Salida Nacional / National exit</v>
      </c>
      <c r="C826" s="47">
        <f>(Input!C$18*Input!C$190)*C573</f>
        <v>300505.42416752042</v>
      </c>
      <c r="D826" s="47">
        <f>(Input!D$18*Input!D$190)*D573</f>
        <v>274130.3022392593</v>
      </c>
      <c r="E826" s="47">
        <f>(Input!E$18*Input!E$190)*E573</f>
        <v>246215.62520263239</v>
      </c>
      <c r="F826" s="47">
        <f>(Input!F$18*Input!F$190)*F573</f>
        <v>211884.12701686879</v>
      </c>
      <c r="G826" s="52">
        <f>(Input!G$18*Input!G$190)*G573</f>
        <v>179211.28180650561</v>
      </c>
    </row>
    <row r="827" spans="1:7" s="5" customFormat="1" ht="15" customHeight="1" x14ac:dyDescent="0.45">
      <c r="A827" s="42" t="str">
        <f t="shared" ref="A827:B827" si="165">A574</f>
        <v>27X</v>
      </c>
      <c r="B827" s="4" t="str">
        <f t="shared" si="165"/>
        <v>Salida Nacional / National exit</v>
      </c>
      <c r="C827" s="47">
        <f>(Input!C$18*Input!C$190)*C574</f>
        <v>212777.72742264348</v>
      </c>
      <c r="D827" s="47">
        <f>(Input!D$18*Input!D$190)*D574</f>
        <v>195993.91694263174</v>
      </c>
      <c r="E827" s="47">
        <f>(Input!E$18*Input!E$190)*E574</f>
        <v>176845.65614097833</v>
      </c>
      <c r="F827" s="47">
        <f>(Input!F$18*Input!F$190)*F574</f>
        <v>152933.57281234124</v>
      </c>
      <c r="G827" s="52">
        <f>(Input!G$18*Input!G$190)*G574</f>
        <v>129726.7603220653</v>
      </c>
    </row>
    <row r="828" spans="1:7" s="5" customFormat="1" ht="15" customHeight="1" x14ac:dyDescent="0.45">
      <c r="A828" s="42" t="str">
        <f t="shared" ref="A828:B828" si="166">A575</f>
        <v>28</v>
      </c>
      <c r="B828" s="4" t="str">
        <f t="shared" si="166"/>
        <v>Salida Nacional / National exit</v>
      </c>
      <c r="C828" s="47">
        <f>(Input!C$18*Input!C$190)*C575</f>
        <v>493416.56946931855</v>
      </c>
      <c r="D828" s="47">
        <f>(Input!D$18*Input!D$190)*D575</f>
        <v>442743.92717146943</v>
      </c>
      <c r="E828" s="47">
        <f>(Input!E$18*Input!E$190)*E575</f>
        <v>393558.98768303188</v>
      </c>
      <c r="F828" s="47">
        <f>(Input!F$18*Input!F$190)*F575</f>
        <v>334814.53803795396</v>
      </c>
      <c r="G828" s="52">
        <f>(Input!G$18*Input!G$190)*G575</f>
        <v>279880.35710074636</v>
      </c>
    </row>
    <row r="829" spans="1:7" s="5" customFormat="1" ht="15" customHeight="1" x14ac:dyDescent="0.45">
      <c r="A829" s="42" t="str">
        <f t="shared" ref="A829:B829" si="167">A576</f>
        <v>28A</v>
      </c>
      <c r="B829" s="4" t="str">
        <f t="shared" si="167"/>
        <v>Salida Nacional / National exit</v>
      </c>
      <c r="C829" s="47">
        <f>(Input!C$18*Input!C$190)*C576</f>
        <v>2913420.9061150434</v>
      </c>
      <c r="D829" s="47">
        <f>(Input!D$18*Input!D$190)*D576</f>
        <v>2287464.1295434721</v>
      </c>
      <c r="E829" s="47">
        <f>(Input!E$18*Input!E$190)*E576</f>
        <v>1764578.1313207457</v>
      </c>
      <c r="F829" s="47">
        <f>(Input!F$18*Input!F$190)*F576</f>
        <v>1337125.9510370018</v>
      </c>
      <c r="G829" s="52">
        <f>(Input!G$18*Input!G$190)*G576</f>
        <v>1018774.7252351522</v>
      </c>
    </row>
    <row r="830" spans="1:7" s="5" customFormat="1" ht="15" customHeight="1" x14ac:dyDescent="0.45">
      <c r="A830" s="42" t="str">
        <f t="shared" ref="A830:B830" si="168">A577</f>
        <v>29</v>
      </c>
      <c r="B830" s="4" t="str">
        <f t="shared" si="168"/>
        <v>Salida Nacional / National exit</v>
      </c>
      <c r="C830" s="47">
        <f>(Input!C$18*Input!C$190)*C577</f>
        <v>13532.624983438913</v>
      </c>
      <c r="D830" s="47">
        <f>(Input!D$18*Input!D$190)*D577</f>
        <v>12624.968307558189</v>
      </c>
      <c r="E830" s="47">
        <f>(Input!E$18*Input!E$190)*E577</f>
        <v>11458.039743563479</v>
      </c>
      <c r="F830" s="47">
        <f>(Input!F$18*Input!F$190)*F577</f>
        <v>9970.4451095217191</v>
      </c>
      <c r="G830" s="52">
        <f>(Input!G$18*Input!G$190)*G577</f>
        <v>8486.9784258807522</v>
      </c>
    </row>
    <row r="831" spans="1:7" s="5" customFormat="1" ht="15" customHeight="1" x14ac:dyDescent="0.45">
      <c r="A831" s="42" t="str">
        <f t="shared" ref="A831:B831" si="169">A578</f>
        <v>30</v>
      </c>
      <c r="B831" s="4" t="str">
        <f t="shared" si="169"/>
        <v>Salida Nacional / National exit</v>
      </c>
      <c r="C831" s="47">
        <f>(Input!C$18*Input!C$190)*C578</f>
        <v>97845.637361355533</v>
      </c>
      <c r="D831" s="47">
        <f>(Input!D$18*Input!D$190)*D578</f>
        <v>91436.808826639593</v>
      </c>
      <c r="E831" s="47">
        <f>(Input!E$18*Input!E$190)*E578</f>
        <v>83046.658908106823</v>
      </c>
      <c r="F831" s="47">
        <f>(Input!F$18*Input!F$190)*F578</f>
        <v>72320.606263660462</v>
      </c>
      <c r="G831" s="52">
        <f>(Input!G$18*Input!G$190)*G578</f>
        <v>61546.104110886256</v>
      </c>
    </row>
    <row r="832" spans="1:7" s="5" customFormat="1" ht="15" customHeight="1" x14ac:dyDescent="0.45">
      <c r="A832" s="42" t="str">
        <f t="shared" ref="A832:B832" si="170">A579</f>
        <v>32</v>
      </c>
      <c r="B832" s="4" t="str">
        <f t="shared" si="170"/>
        <v>Salida Nacional / National exit</v>
      </c>
      <c r="C832" s="47">
        <f>(Input!C$18*Input!C$190)*C579</f>
        <v>31.635261831410691</v>
      </c>
      <c r="D832" s="47">
        <f>(Input!D$18*Input!D$190)*D579</f>
        <v>25.509391183235</v>
      </c>
      <c r="E832" s="47">
        <f>(Input!E$18*Input!E$190)*E579</f>
        <v>20.162854997423299</v>
      </c>
      <c r="F832" s="47">
        <f>(Input!F$18*Input!F$190)*F579</f>
        <v>15.654448818800931</v>
      </c>
      <c r="G832" s="52">
        <f>(Input!G$18*Input!G$190)*G579</f>
        <v>12.15046163863378</v>
      </c>
    </row>
    <row r="833" spans="1:7" s="5" customFormat="1" ht="15" customHeight="1" x14ac:dyDescent="0.45">
      <c r="A833" s="42" t="str">
        <f t="shared" ref="A833:B833" si="171">A580</f>
        <v>33</v>
      </c>
      <c r="B833" s="4" t="str">
        <f t="shared" si="171"/>
        <v>Salida Nacional / National exit</v>
      </c>
      <c r="C833" s="47">
        <f>(Input!C$18*Input!C$190)*C580</f>
        <v>1635272.9576381019</v>
      </c>
      <c r="D833" s="47">
        <f>(Input!D$18*Input!D$190)*D580</f>
        <v>1321491.7595590851</v>
      </c>
      <c r="E833" s="47">
        <f>(Input!E$18*Input!E$190)*E580</f>
        <v>1045667.0353331899</v>
      </c>
      <c r="F833" s="47">
        <f>(Input!F$18*Input!F$190)*F580</f>
        <v>812719.16635063698</v>
      </c>
      <c r="G833" s="52">
        <f>(Input!G$18*Input!G$190)*G580</f>
        <v>630790.38951174461</v>
      </c>
    </row>
    <row r="834" spans="1:7" s="5" customFormat="1" ht="15" customHeight="1" x14ac:dyDescent="0.45">
      <c r="A834" s="42" t="str">
        <f t="shared" ref="A834:B834" si="172">A581</f>
        <v>33X</v>
      </c>
      <c r="B834" s="4" t="str">
        <f t="shared" si="172"/>
        <v>Salida Nacional / National exit</v>
      </c>
      <c r="C834" s="47">
        <f>(Input!C$18*Input!C$190)*C581</f>
        <v>1741.6559536432515</v>
      </c>
      <c r="D834" s="47">
        <f>(Input!D$18*Input!D$190)*D581</f>
        <v>1640.9481595555833</v>
      </c>
      <c r="E834" s="47">
        <f>(Input!E$18*Input!E$190)*E581</f>
        <v>1496.0852949875882</v>
      </c>
      <c r="F834" s="47">
        <f>(Input!F$18*Input!F$190)*F581</f>
        <v>1307.748035321335</v>
      </c>
      <c r="G834" s="52">
        <f>(Input!G$18*Input!G$190)*G581</f>
        <v>1112.5972033663941</v>
      </c>
    </row>
    <row r="835" spans="1:7" s="5" customFormat="1" ht="15" customHeight="1" x14ac:dyDescent="0.45">
      <c r="A835" s="42" t="str">
        <f t="shared" ref="A835:B835" si="173">A582</f>
        <v>34</v>
      </c>
      <c r="B835" s="4" t="str">
        <f t="shared" si="173"/>
        <v>Salida Nacional / National exit</v>
      </c>
      <c r="C835" s="47">
        <f>(Input!C$18*Input!C$190)*C582</f>
        <v>194682.15861496644</v>
      </c>
      <c r="D835" s="47">
        <f>(Input!D$18*Input!D$190)*D582</f>
        <v>177045.04300826247</v>
      </c>
      <c r="E835" s="47">
        <f>(Input!E$18*Input!E$190)*E582</f>
        <v>158740.37641778472</v>
      </c>
      <c r="F835" s="47">
        <f>(Input!F$18*Input!F$190)*F582</f>
        <v>136239.70989697281</v>
      </c>
      <c r="G835" s="52">
        <f>(Input!G$18*Input!G$190)*G582</f>
        <v>114106.93693944313</v>
      </c>
    </row>
    <row r="836" spans="1:7" s="5" customFormat="1" ht="15" customHeight="1" x14ac:dyDescent="0.45">
      <c r="A836" s="42" t="str">
        <f t="shared" ref="A836:B836" si="174">A583</f>
        <v>35</v>
      </c>
      <c r="B836" s="4" t="str">
        <f t="shared" si="174"/>
        <v>Salida Nacional / National exit</v>
      </c>
      <c r="C836" s="47">
        <f>(Input!C$18*Input!C$190)*C583</f>
        <v>83374.003318347444</v>
      </c>
      <c r="D836" s="47">
        <f>(Input!D$18*Input!D$190)*D583</f>
        <v>74721.20844666833</v>
      </c>
      <c r="E836" s="47">
        <f>(Input!E$18*Input!E$190)*E583</f>
        <v>66545.851600269787</v>
      </c>
      <c r="F836" s="47">
        <f>(Input!F$18*Input!F$190)*F583</f>
        <v>56671.853246112303</v>
      </c>
      <c r="G836" s="52">
        <f>(Input!G$18*Input!G$190)*G583</f>
        <v>47090.564761419912</v>
      </c>
    </row>
    <row r="837" spans="1:7" s="5" customFormat="1" ht="15" customHeight="1" x14ac:dyDescent="0.45">
      <c r="A837" s="42" t="str">
        <f t="shared" ref="A837:B837" si="175">A584</f>
        <v>35X</v>
      </c>
      <c r="B837" s="4" t="str">
        <f t="shared" si="175"/>
        <v>Salida Nacional / National exit</v>
      </c>
      <c r="C837" s="47">
        <f>(Input!C$18*Input!C$190)*C584</f>
        <v>532266.37061488361</v>
      </c>
      <c r="D837" s="47">
        <f>(Input!D$18*Input!D$190)*D584</f>
        <v>478843.96493720514</v>
      </c>
      <c r="E837" s="47">
        <f>(Input!E$18*Input!E$190)*E584</f>
        <v>426476.22004880465</v>
      </c>
      <c r="F837" s="47">
        <f>(Input!F$18*Input!F$190)*F584</f>
        <v>362315.16982391168</v>
      </c>
      <c r="G837" s="52">
        <f>(Input!G$18*Input!G$190)*G584</f>
        <v>299403.38946617261</v>
      </c>
    </row>
    <row r="838" spans="1:7" s="5" customFormat="1" ht="15" customHeight="1" x14ac:dyDescent="0.45">
      <c r="A838" s="42" t="str">
        <f t="shared" ref="A838:B838" si="176">A585</f>
        <v>36</v>
      </c>
      <c r="B838" s="4" t="str">
        <f t="shared" si="176"/>
        <v>Salida Nacional / National exit</v>
      </c>
      <c r="C838" s="47">
        <f>(Input!C$18*Input!C$190)*C585</f>
        <v>380817.7368152191</v>
      </c>
      <c r="D838" s="47">
        <f>(Input!D$18*Input!D$190)*D585</f>
        <v>360186.93675013498</v>
      </c>
      <c r="E838" s="47">
        <f>(Input!E$18*Input!E$190)*E585</f>
        <v>328966.73579923081</v>
      </c>
      <c r="F838" s="47">
        <f>(Input!F$18*Input!F$190)*F585</f>
        <v>288043.57921204402</v>
      </c>
      <c r="G838" s="52">
        <f>(Input!G$18*Input!G$190)*G585</f>
        <v>244928.30409395156</v>
      </c>
    </row>
    <row r="839" spans="1:7" s="5" customFormat="1" ht="15" customHeight="1" x14ac:dyDescent="0.45">
      <c r="A839" s="42" t="str">
        <f t="shared" ref="A839:B839" si="177">A586</f>
        <v>38</v>
      </c>
      <c r="B839" s="4" t="str">
        <f t="shared" si="177"/>
        <v>Salida Nacional / National exit</v>
      </c>
      <c r="C839" s="47">
        <f>(Input!C$18*Input!C$190)*C586</f>
        <v>2529946.5015728627</v>
      </c>
      <c r="D839" s="47">
        <f>(Input!D$18*Input!D$190)*D586</f>
        <v>2318310.3037395901</v>
      </c>
      <c r="E839" s="47">
        <f>(Input!E$18*Input!E$190)*E586</f>
        <v>2086520.6201031907</v>
      </c>
      <c r="F839" s="47">
        <f>(Input!F$18*Input!F$190)*F586</f>
        <v>1797816.3907616488</v>
      </c>
      <c r="G839" s="52">
        <f>(Input!G$18*Input!G$190)*G586</f>
        <v>1507892.046242008</v>
      </c>
    </row>
    <row r="840" spans="1:7" s="5" customFormat="1" ht="15" customHeight="1" x14ac:dyDescent="0.45">
      <c r="A840" s="42" t="str">
        <f t="shared" ref="A840:B840" si="178">A587</f>
        <v>38X.02</v>
      </c>
      <c r="B840" s="4" t="str">
        <f t="shared" si="178"/>
        <v>Salida Nacional / National exit</v>
      </c>
      <c r="C840" s="47">
        <f>(Input!C$18*Input!C$190)*C587</f>
        <v>29506.577439188251</v>
      </c>
      <c r="D840" s="47">
        <f>(Input!D$18*Input!D$190)*D587</f>
        <v>27063.027989996754</v>
      </c>
      <c r="E840" s="47">
        <f>(Input!E$18*Input!E$190)*E587</f>
        <v>24366.056924545592</v>
      </c>
      <c r="F840" s="47">
        <f>(Input!F$18*Input!F$190)*F587</f>
        <v>21001.85499717974</v>
      </c>
      <c r="G840" s="52">
        <f>(Input!G$18*Input!G$190)*G587</f>
        <v>17614.940221710098</v>
      </c>
    </row>
    <row r="841" spans="1:7" s="5" customFormat="1" ht="15" customHeight="1" x14ac:dyDescent="0.45">
      <c r="A841" s="42" t="str">
        <f t="shared" ref="A841:B841" si="179">A588</f>
        <v>39.01</v>
      </c>
      <c r="B841" s="4" t="str">
        <f t="shared" si="179"/>
        <v>Salida Nacional / National exit</v>
      </c>
      <c r="C841" s="47">
        <f>(Input!C$18*Input!C$190)*C588</f>
        <v>206926.54903536584</v>
      </c>
      <c r="D841" s="47">
        <f>(Input!D$18*Input!D$190)*D588</f>
        <v>191997.47741199442</v>
      </c>
      <c r="E841" s="47">
        <f>(Input!E$18*Input!E$190)*E588</f>
        <v>173794.65351171716</v>
      </c>
      <c r="F841" s="47">
        <f>(Input!F$18*Input!F$190)*F588</f>
        <v>150682.52876358523</v>
      </c>
      <c r="G841" s="52">
        <f>(Input!G$18*Input!G$190)*G588</f>
        <v>126979.78473967203</v>
      </c>
    </row>
    <row r="842" spans="1:7" s="5" customFormat="1" ht="15" customHeight="1" x14ac:dyDescent="0.45">
      <c r="A842" s="42" t="str">
        <f t="shared" ref="A842:B842" si="180">A589</f>
        <v>4</v>
      </c>
      <c r="B842" s="4" t="str">
        <f t="shared" si="180"/>
        <v>Salida Nacional / National exit</v>
      </c>
      <c r="C842" s="47">
        <f>(Input!C$18*Input!C$190)*C589</f>
        <v>0</v>
      </c>
      <c r="D842" s="47">
        <f>(Input!D$18*Input!D$190)*D589</f>
        <v>0</v>
      </c>
      <c r="E842" s="47">
        <f>(Input!E$18*Input!E$190)*E589</f>
        <v>0</v>
      </c>
      <c r="F842" s="47">
        <f>(Input!F$18*Input!F$190)*F589</f>
        <v>0</v>
      </c>
      <c r="G842" s="52">
        <f>(Input!G$18*Input!G$190)*G589</f>
        <v>0</v>
      </c>
    </row>
    <row r="843" spans="1:7" s="5" customFormat="1" ht="15" customHeight="1" x14ac:dyDescent="0.45">
      <c r="A843" s="42" t="str">
        <f t="shared" ref="A843:B843" si="181">A590</f>
        <v>40</v>
      </c>
      <c r="B843" s="4" t="str">
        <f t="shared" si="181"/>
        <v>Salida Nacional / National exit</v>
      </c>
      <c r="C843" s="47">
        <f>(Input!C$18*Input!C$190)*C590</f>
        <v>761767.43837400735</v>
      </c>
      <c r="D843" s="47">
        <f>(Input!D$18*Input!D$190)*D590</f>
        <v>709393.56984938774</v>
      </c>
      <c r="E843" s="47">
        <f>(Input!E$18*Input!E$190)*E590</f>
        <v>643150.11254782812</v>
      </c>
      <c r="F843" s="47">
        <f>(Input!F$18*Input!F$190)*F590</f>
        <v>558527.05104522593</v>
      </c>
      <c r="G843" s="52">
        <f>(Input!G$18*Input!G$190)*G590</f>
        <v>471046.58926493657</v>
      </c>
    </row>
    <row r="844" spans="1:7" s="5" customFormat="1" ht="15" customHeight="1" x14ac:dyDescent="0.45">
      <c r="A844" s="42" t="str">
        <f t="shared" ref="A844:B844" si="182">A591</f>
        <v>41.06</v>
      </c>
      <c r="B844" s="4" t="str">
        <f t="shared" si="182"/>
        <v>Salida Nacional / National exit</v>
      </c>
      <c r="C844" s="47">
        <f>(Input!C$18*Input!C$190)*C591</f>
        <v>137981.6833683725</v>
      </c>
      <c r="D844" s="47">
        <f>(Input!D$18*Input!D$190)*D591</f>
        <v>130955.67204789552</v>
      </c>
      <c r="E844" s="47">
        <f>(Input!E$18*Input!E$190)*E591</f>
        <v>119778.72332212537</v>
      </c>
      <c r="F844" s="47">
        <f>(Input!F$18*Input!F$190)*F591</f>
        <v>105028.6719113734</v>
      </c>
      <c r="G844" s="52">
        <f>(Input!G$18*Input!G$190)*G591</f>
        <v>89320.751222112827</v>
      </c>
    </row>
    <row r="845" spans="1:7" s="5" customFormat="1" ht="15" customHeight="1" x14ac:dyDescent="0.45">
      <c r="A845" s="42" t="str">
        <f t="shared" ref="A845:B845" si="183">A592</f>
        <v>41.07X</v>
      </c>
      <c r="B845" s="4" t="str">
        <f t="shared" si="183"/>
        <v>Salida Nacional / National exit</v>
      </c>
      <c r="C845" s="47">
        <f>(Input!C$18*Input!C$190)*C592</f>
        <v>735552.87922504405</v>
      </c>
      <c r="D845" s="47">
        <f>(Input!D$18*Input!D$190)*D592</f>
        <v>698038.41703248618</v>
      </c>
      <c r="E845" s="47">
        <f>(Input!E$18*Input!E$190)*E592</f>
        <v>638441.00032349746</v>
      </c>
      <c r="F845" s="47">
        <f>(Input!F$18*Input!F$190)*F592</f>
        <v>559803.99019653443</v>
      </c>
      <c r="G845" s="52">
        <f>(Input!G$18*Input!G$190)*G592</f>
        <v>476078.43260711618</v>
      </c>
    </row>
    <row r="846" spans="1:7" s="5" customFormat="1" ht="15" customHeight="1" x14ac:dyDescent="0.45">
      <c r="A846" s="42" t="str">
        <f t="shared" ref="A846:B846" si="184">A593</f>
        <v>41-16</v>
      </c>
      <c r="B846" s="4" t="str">
        <f t="shared" si="184"/>
        <v>Salida Nacional / National exit</v>
      </c>
      <c r="C846" s="47">
        <f>(Input!C$18*Input!C$190)*C593</f>
        <v>432935.0155302799</v>
      </c>
      <c r="D846" s="47">
        <f>(Input!D$18*Input!D$190)*D593</f>
        <v>390583.31307658798</v>
      </c>
      <c r="E846" s="47">
        <f>(Input!E$18*Input!E$190)*E593</f>
        <v>345560.0082182131</v>
      </c>
      <c r="F846" s="47">
        <f>(Input!F$18*Input!F$190)*F593</f>
        <v>293962.16490749281</v>
      </c>
      <c r="G846" s="52">
        <f>(Input!G$18*Input!G$190)*G593</f>
        <v>243834.84095399987</v>
      </c>
    </row>
    <row r="847" spans="1:7" s="5" customFormat="1" ht="15" customHeight="1" x14ac:dyDescent="0.45">
      <c r="A847" s="42" t="str">
        <f t="shared" ref="A847:B847" si="185">A594</f>
        <v>43X.00</v>
      </c>
      <c r="B847" s="4" t="str">
        <f t="shared" si="185"/>
        <v>Salida Nacional / National exit</v>
      </c>
      <c r="C847" s="47">
        <f>(Input!C$18*Input!C$190)*C594</f>
        <v>4602904.2957522692</v>
      </c>
      <c r="D847" s="47">
        <f>(Input!D$18*Input!D$190)*D594</f>
        <v>4161382.8948290781</v>
      </c>
      <c r="E847" s="47">
        <f>(Input!E$18*Input!E$190)*E594</f>
        <v>3684736.8250157405</v>
      </c>
      <c r="F847" s="47">
        <f>(Input!F$18*Input!F$190)*F594</f>
        <v>3136958.73894971</v>
      </c>
      <c r="G847" s="52">
        <f>(Input!G$18*Input!G$190)*G594</f>
        <v>2602217.5070147943</v>
      </c>
    </row>
    <row r="848" spans="1:7" s="5" customFormat="1" ht="15" customHeight="1" x14ac:dyDescent="0.45">
      <c r="A848" s="42" t="str">
        <f t="shared" ref="A848:B848" si="186">A595</f>
        <v>45.01DXC</v>
      </c>
      <c r="B848" s="4" t="str">
        <f t="shared" si="186"/>
        <v>Salida Nacional / National exit</v>
      </c>
      <c r="C848" s="47">
        <f>(Input!C$18*Input!C$190)*C595</f>
        <v>25985.204155307383</v>
      </c>
      <c r="D848" s="47">
        <f>(Input!D$18*Input!D$190)*D595</f>
        <v>23512.367807043887</v>
      </c>
      <c r="E848" s="47">
        <f>(Input!E$18*Input!E$190)*E595</f>
        <v>20828.155564563353</v>
      </c>
      <c r="F848" s="47">
        <f>(Input!F$18*Input!F$190)*F595</f>
        <v>17738.770127704352</v>
      </c>
      <c r="G848" s="52">
        <f>(Input!G$18*Input!G$190)*G595</f>
        <v>14715.321140604698</v>
      </c>
    </row>
    <row r="849" spans="1:7" s="5" customFormat="1" ht="15" customHeight="1" x14ac:dyDescent="0.45">
      <c r="A849" s="42" t="str">
        <f t="shared" ref="A849:B849" si="187">A596</f>
        <v>45.02</v>
      </c>
      <c r="B849" s="4" t="str">
        <f t="shared" si="187"/>
        <v>Salida Nacional / National exit</v>
      </c>
      <c r="C849" s="47">
        <f>(Input!C$18*Input!C$190)*C596</f>
        <v>1909644.1287451305</v>
      </c>
      <c r="D849" s="47">
        <f>(Input!D$18*Input!D$190)*D596</f>
        <v>1729509.0950551613</v>
      </c>
      <c r="E849" s="47">
        <f>(Input!E$18*Input!E$190)*E596</f>
        <v>1532787.1320432555</v>
      </c>
      <c r="F849" s="47">
        <f>(Input!F$18*Input!F$190)*F596</f>
        <v>1305997.0025864721</v>
      </c>
      <c r="G849" s="52">
        <f>(Input!G$18*Input!G$190)*G596</f>
        <v>1083437.8045482829</v>
      </c>
    </row>
    <row r="850" spans="1:7" s="5" customFormat="1" ht="15" customHeight="1" x14ac:dyDescent="0.45">
      <c r="A850" s="42" t="str">
        <f t="shared" ref="A850:B850" si="188">A597</f>
        <v>45.04</v>
      </c>
      <c r="B850" s="4" t="str">
        <f t="shared" si="188"/>
        <v>Salida Nacional / National exit</v>
      </c>
      <c r="C850" s="47">
        <f>(Input!C$18*Input!C$190)*C597</f>
        <v>7737772.2221097313</v>
      </c>
      <c r="D850" s="47">
        <f>(Input!D$18*Input!D$190)*D597</f>
        <v>7010370.7188556995</v>
      </c>
      <c r="E850" s="47">
        <f>(Input!E$18*Input!E$190)*E597</f>
        <v>6214110.1332050785</v>
      </c>
      <c r="F850" s="47">
        <f>(Input!F$18*Input!F$190)*F597</f>
        <v>5295557.3215485178</v>
      </c>
      <c r="G850" s="52">
        <f>(Input!G$18*Input!G$190)*G597</f>
        <v>4393184.9019425372</v>
      </c>
    </row>
    <row r="851" spans="1:7" s="5" customFormat="1" ht="15" customHeight="1" x14ac:dyDescent="0.45">
      <c r="A851" s="42" t="str">
        <f t="shared" ref="A851:B851" si="189">A598</f>
        <v>45-16</v>
      </c>
      <c r="B851" s="4" t="str">
        <f t="shared" si="189"/>
        <v>Salida Nacional / National exit</v>
      </c>
      <c r="C851" s="47">
        <f>(Input!C$18*Input!C$190)*C598</f>
        <v>2623514.7813074938</v>
      </c>
      <c r="D851" s="47">
        <f>(Input!D$18*Input!D$190)*D598</f>
        <v>2373842.5533022187</v>
      </c>
      <c r="E851" s="47">
        <f>(Input!E$18*Input!E$190)*E598</f>
        <v>2102880.0635257405</v>
      </c>
      <c r="F851" s="47">
        <f>(Input!F$18*Input!F$190)*F598</f>
        <v>1790959.1842580985</v>
      </c>
      <c r="G851" s="52">
        <f>(Input!G$18*Input!G$190)*G598</f>
        <v>1485686.1284917351</v>
      </c>
    </row>
    <row r="852" spans="1:7" s="5" customFormat="1" ht="15" customHeight="1" x14ac:dyDescent="0.45">
      <c r="A852" s="42" t="str">
        <f t="shared" ref="A852:B852" si="190">A599</f>
        <v>5D.03.04</v>
      </c>
      <c r="B852" s="4" t="str">
        <f t="shared" si="190"/>
        <v>Salida Nacional / National exit</v>
      </c>
      <c r="C852" s="47">
        <f>(Input!C$18*Input!C$190)*C599</f>
        <v>7106456.3784212004</v>
      </c>
      <c r="D852" s="47">
        <f>(Input!D$18*Input!D$190)*D599</f>
        <v>6147214.4007294271</v>
      </c>
      <c r="E852" s="47">
        <f>(Input!E$18*Input!E$190)*E599</f>
        <v>5365943.8542859145</v>
      </c>
      <c r="F852" s="47">
        <f>(Input!F$18*Input!F$190)*F599</f>
        <v>4483536.2938213469</v>
      </c>
      <c r="G852" s="52">
        <f>(Input!G$18*Input!G$190)*G599</f>
        <v>3752246.9661299377</v>
      </c>
    </row>
    <row r="853" spans="1:7" s="5" customFormat="1" ht="15" customHeight="1" x14ac:dyDescent="0.45">
      <c r="A853" s="42" t="str">
        <f t="shared" ref="A853:B853" si="191">A600</f>
        <v>6</v>
      </c>
      <c r="B853" s="4" t="str">
        <f t="shared" si="191"/>
        <v>Salida Nacional / National exit</v>
      </c>
      <c r="C853" s="47">
        <f>(Input!C$18*Input!C$190)*C600</f>
        <v>7810911.6321938699</v>
      </c>
      <c r="D853" s="47">
        <f>(Input!D$18*Input!D$190)*D600</f>
        <v>6852783.0094839502</v>
      </c>
      <c r="E853" s="47">
        <f>(Input!E$18*Input!E$190)*E600</f>
        <v>6017977.3607522827</v>
      </c>
      <c r="F853" s="47">
        <f>(Input!F$18*Input!F$190)*F600</f>
        <v>5057667.3859639177</v>
      </c>
      <c r="G853" s="52">
        <f>(Input!G$18*Input!G$190)*G600</f>
        <v>4250051.3774194885</v>
      </c>
    </row>
    <row r="854" spans="1:7" s="5" customFormat="1" ht="15" customHeight="1" x14ac:dyDescent="0.45">
      <c r="A854" s="42" t="str">
        <f t="shared" ref="A854:B854" si="192">A601</f>
        <v>7A</v>
      </c>
      <c r="B854" s="4" t="str">
        <f t="shared" si="192"/>
        <v>Salida Nacional / National exit</v>
      </c>
      <c r="C854" s="47">
        <f>(Input!C$18*Input!C$190)*C601</f>
        <v>89039.092783733126</v>
      </c>
      <c r="D854" s="47">
        <f>(Input!D$18*Input!D$190)*D601</f>
        <v>79983.935174916056</v>
      </c>
      <c r="E854" s="47">
        <f>(Input!E$18*Input!E$190)*E601</f>
        <v>71269.116131744726</v>
      </c>
      <c r="F854" s="47">
        <f>(Input!F$18*Input!F$190)*F601</f>
        <v>60847.17969003418</v>
      </c>
      <c r="G854" s="52">
        <f>(Input!G$18*Input!G$190)*G601</f>
        <v>51828.511787874857</v>
      </c>
    </row>
    <row r="855" spans="1:7" s="5" customFormat="1" ht="15" customHeight="1" x14ac:dyDescent="0.45">
      <c r="A855" s="42" t="str">
        <f t="shared" ref="A855:B855" si="193">A602</f>
        <v>7B</v>
      </c>
      <c r="B855" s="4" t="str">
        <f t="shared" si="193"/>
        <v>Salida Nacional / National exit</v>
      </c>
      <c r="C855" s="47">
        <f>(Input!C$18*Input!C$190)*C602</f>
        <v>70088.236028941887</v>
      </c>
      <c r="D855" s="47">
        <f>(Input!D$18*Input!D$190)*D602</f>
        <v>62970.551830141769</v>
      </c>
      <c r="E855" s="47">
        <f>(Input!E$18*Input!E$190)*E602</f>
        <v>56113.122971235913</v>
      </c>
      <c r="F855" s="47">
        <f>(Input!F$18*Input!F$190)*F602</f>
        <v>47910.872707187234</v>
      </c>
      <c r="G855" s="52">
        <f>(Input!G$18*Input!G$190)*G602</f>
        <v>40808.840172769684</v>
      </c>
    </row>
    <row r="856" spans="1:7" s="5" customFormat="1" ht="15" customHeight="1" x14ac:dyDescent="0.45">
      <c r="A856" s="42" t="str">
        <f t="shared" ref="A856:B856" si="194">A603</f>
        <v>9E.C.</v>
      </c>
      <c r="B856" s="4" t="str">
        <f t="shared" si="194"/>
        <v>Salida Nacional / National exit</v>
      </c>
      <c r="C856" s="47">
        <f>(Input!C$18*Input!C$190)*C603</f>
        <v>364947.20682853076</v>
      </c>
      <c r="D856" s="47">
        <f>(Input!D$18*Input!D$190)*D603</f>
        <v>327537.06340051326</v>
      </c>
      <c r="E856" s="47">
        <f>(Input!E$18*Input!E$190)*E603</f>
        <v>291043.59516803938</v>
      </c>
      <c r="F856" s="47">
        <f>(Input!F$18*Input!F$190)*F603</f>
        <v>247767.37023979411</v>
      </c>
      <c r="G856" s="52">
        <f>(Input!G$18*Input!G$190)*G603</f>
        <v>210420.5278617508</v>
      </c>
    </row>
    <row r="857" spans="1:7" s="5" customFormat="1" ht="15" customHeight="1" x14ac:dyDescent="0.45">
      <c r="A857" s="42" t="str">
        <f t="shared" ref="A857:B857" si="195">A604</f>
        <v>A10</v>
      </c>
      <c r="B857" s="4" t="str">
        <f t="shared" si="195"/>
        <v>Salida Nacional / National exit</v>
      </c>
      <c r="C857" s="47">
        <f>(Input!C$18*Input!C$190)*C604</f>
        <v>5174040.6742027868</v>
      </c>
      <c r="D857" s="47">
        <f>(Input!D$18*Input!D$190)*D604</f>
        <v>4599349.270464004</v>
      </c>
      <c r="E857" s="47">
        <f>(Input!E$18*Input!E$190)*E604</f>
        <v>4065294.6030445271</v>
      </c>
      <c r="F857" s="47">
        <f>(Input!F$18*Input!F$190)*F604</f>
        <v>3436263.3172619715</v>
      </c>
      <c r="G857" s="52">
        <f>(Input!G$18*Input!G$190)*G604</f>
        <v>2866275.2840394713</v>
      </c>
    </row>
    <row r="858" spans="1:7" s="5" customFormat="1" ht="15" customHeight="1" x14ac:dyDescent="0.45">
      <c r="A858" s="42" t="str">
        <f t="shared" ref="A858:B858" si="196">A605</f>
        <v>A3</v>
      </c>
      <c r="B858" s="4" t="str">
        <f t="shared" si="196"/>
        <v>Salida Nacional / National exit</v>
      </c>
      <c r="C858" s="47">
        <f>(Input!C$18*Input!C$190)*C605</f>
        <v>1785049.389923499</v>
      </c>
      <c r="D858" s="47">
        <f>(Input!D$18*Input!D$190)*D605</f>
        <v>1594635.467320364</v>
      </c>
      <c r="E858" s="47">
        <f>(Input!E$18*Input!E$190)*E605</f>
        <v>1417722.5092440329</v>
      </c>
      <c r="F858" s="47">
        <f>(Input!F$18*Input!F$190)*F605</f>
        <v>1205897.4641030468</v>
      </c>
      <c r="G858" s="52">
        <f>(Input!G$18*Input!G$190)*G605</f>
        <v>1011099.6448636302</v>
      </c>
    </row>
    <row r="859" spans="1:7" s="5" customFormat="1" ht="15" customHeight="1" x14ac:dyDescent="0.45">
      <c r="A859" s="42" t="str">
        <f t="shared" ref="A859:B859" si="197">A606</f>
        <v>A36L</v>
      </c>
      <c r="B859" s="4" t="str">
        <f t="shared" si="197"/>
        <v>Salida Nacional / National exit</v>
      </c>
      <c r="C859" s="47">
        <f>(Input!C$18*Input!C$190)*C606</f>
        <v>28990412.715124477</v>
      </c>
      <c r="D859" s="47">
        <f>(Input!D$18*Input!D$190)*D606</f>
        <v>25077235.030820843</v>
      </c>
      <c r="E859" s="47">
        <f>(Input!E$18*Input!E$190)*E606</f>
        <v>21890082.867675006</v>
      </c>
      <c r="F859" s="47">
        <f>(Input!F$18*Input!F$190)*F606</f>
        <v>18290347.737142295</v>
      </c>
      <c r="G859" s="52">
        <f>(Input!G$18*Input!G$190)*G606</f>
        <v>15307091.912715279</v>
      </c>
    </row>
    <row r="860" spans="1:7" s="5" customFormat="1" ht="15" customHeight="1" x14ac:dyDescent="0.45">
      <c r="A860" s="42" t="str">
        <f t="shared" ref="A860:B860" si="198">A607</f>
        <v>A5A</v>
      </c>
      <c r="B860" s="4" t="str">
        <f t="shared" si="198"/>
        <v>Salida Nacional / National exit</v>
      </c>
      <c r="C860" s="47">
        <f>(Input!C$18*Input!C$190)*C607</f>
        <v>23290.986744513208</v>
      </c>
      <c r="D860" s="47">
        <f>(Input!D$18*Input!D$190)*D607</f>
        <v>20700.628952263734</v>
      </c>
      <c r="E860" s="47">
        <f>(Input!E$18*Input!E$190)*E607</f>
        <v>18300.632832733263</v>
      </c>
      <c r="F860" s="47">
        <f>(Input!F$18*Input!F$190)*F607</f>
        <v>15472.671541886715</v>
      </c>
      <c r="G860" s="52">
        <f>(Input!G$18*Input!G$190)*G607</f>
        <v>12903.748555255559</v>
      </c>
    </row>
    <row r="861" spans="1:7" s="5" customFormat="1" ht="15" customHeight="1" x14ac:dyDescent="0.45">
      <c r="A861" s="42" t="str">
        <f t="shared" ref="A861:B861" si="199">A608</f>
        <v>A6</v>
      </c>
      <c r="B861" s="4" t="str">
        <f t="shared" si="199"/>
        <v>Salida Nacional / National exit</v>
      </c>
      <c r="C861" s="47">
        <f>(Input!C$18*Input!C$190)*C608</f>
        <v>151813.63984614893</v>
      </c>
      <c r="D861" s="47">
        <f>(Input!D$18*Input!D$190)*D608</f>
        <v>134934.48905444684</v>
      </c>
      <c r="E861" s="47">
        <f>(Input!E$18*Input!E$190)*E608</f>
        <v>119284.84647088457</v>
      </c>
      <c r="F861" s="47">
        <f>(Input!F$18*Input!F$190)*F608</f>
        <v>100846.32080388078</v>
      </c>
      <c r="G861" s="52">
        <f>(Input!G$18*Input!G$190)*G608</f>
        <v>84106.486029850581</v>
      </c>
    </row>
    <row r="862" spans="1:7" s="5" customFormat="1" ht="15" customHeight="1" x14ac:dyDescent="0.45">
      <c r="A862" s="42" t="str">
        <f t="shared" ref="A862:B862" si="200">A609</f>
        <v>A7</v>
      </c>
      <c r="B862" s="4" t="str">
        <f t="shared" si="200"/>
        <v>Salida Nacional / National exit</v>
      </c>
      <c r="C862" s="47">
        <f>(Input!C$18*Input!C$190)*C609</f>
        <v>24829.863921613916</v>
      </c>
      <c r="D862" s="47">
        <f>(Input!D$18*Input!D$190)*D609</f>
        <v>22070.117247997867</v>
      </c>
      <c r="E862" s="47">
        <f>(Input!E$18*Input!E$190)*E609</f>
        <v>19509.436399473347</v>
      </c>
      <c r="F862" s="47">
        <f>(Input!F$18*Input!F$190)*F609</f>
        <v>16492.736478752529</v>
      </c>
      <c r="G862" s="52">
        <f>(Input!G$18*Input!G$190)*G609</f>
        <v>13755.704071189968</v>
      </c>
    </row>
    <row r="863" spans="1:7" s="5" customFormat="1" ht="15" customHeight="1" x14ac:dyDescent="0.45">
      <c r="A863" s="42" t="str">
        <f t="shared" ref="A863:B863" si="201">A610</f>
        <v>A8</v>
      </c>
      <c r="B863" s="4" t="str">
        <f t="shared" si="201"/>
        <v>Salida Nacional / National exit</v>
      </c>
      <c r="C863" s="47">
        <f>(Input!C$18*Input!C$190)*C610</f>
        <v>13733.956705156264</v>
      </c>
      <c r="D863" s="47">
        <f>(Input!D$18*Input!D$190)*D610</f>
        <v>12207.649908004089</v>
      </c>
      <c r="E863" s="47">
        <f>(Input!E$18*Input!E$190)*E610</f>
        <v>10791.074239902126</v>
      </c>
      <c r="F863" s="47">
        <f>(Input!F$18*Input!F$190)*F610</f>
        <v>9122.2857959946978</v>
      </c>
      <c r="G863" s="52">
        <f>(Input!G$18*Input!G$190)*G610</f>
        <v>7608.5294702527017</v>
      </c>
    </row>
    <row r="864" spans="1:7" s="5" customFormat="1" ht="15" customHeight="1" x14ac:dyDescent="0.45">
      <c r="A864" s="42" t="str">
        <f t="shared" ref="A864:B864" si="202">A611</f>
        <v>A9</v>
      </c>
      <c r="B864" s="4" t="str">
        <f t="shared" si="202"/>
        <v>Salida Nacional / National exit</v>
      </c>
      <c r="C864" s="47">
        <f>(Input!C$18*Input!C$190)*C611</f>
        <v>66590.483310066265</v>
      </c>
      <c r="D864" s="47">
        <f>(Input!D$18*Input!D$190)*D611</f>
        <v>59191.410951159225</v>
      </c>
      <c r="E864" s="47">
        <f>(Input!E$18*Input!E$190)*E611</f>
        <v>52321.342818905323</v>
      </c>
      <c r="F864" s="47">
        <f>(Input!F$18*Input!F$190)*F611</f>
        <v>44228.569987666953</v>
      </c>
      <c r="G864" s="52">
        <f>(Input!G$18*Input!G$190)*G611</f>
        <v>36890.242576404926</v>
      </c>
    </row>
    <row r="865" spans="1:7" s="5" customFormat="1" ht="15" customHeight="1" x14ac:dyDescent="0.45">
      <c r="A865" s="42" t="str">
        <f t="shared" ref="A865:B865" si="203">A612</f>
        <v>A9A</v>
      </c>
      <c r="B865" s="4" t="str">
        <f t="shared" si="203"/>
        <v>Salida Nacional / National exit</v>
      </c>
      <c r="C865" s="47">
        <f>(Input!C$18*Input!C$190)*C612</f>
        <v>143521.71272346465</v>
      </c>
      <c r="D865" s="47">
        <f>(Input!D$18*Input!D$190)*D612</f>
        <v>127575.22557512915</v>
      </c>
      <c r="E865" s="47">
        <f>(Input!E$18*Input!E$190)*E612</f>
        <v>112767.46636078661</v>
      </c>
      <c r="F865" s="47">
        <f>(Input!F$18*Input!F$190)*F612</f>
        <v>95324.507677082089</v>
      </c>
      <c r="G865" s="52">
        <f>(Input!G$18*Input!G$190)*G612</f>
        <v>79508.892969061111</v>
      </c>
    </row>
    <row r="866" spans="1:7" s="5" customFormat="1" ht="15" customHeight="1" x14ac:dyDescent="0.45">
      <c r="A866" s="42" t="str">
        <f t="shared" ref="A866:B866" si="204">A613</f>
        <v>A9B</v>
      </c>
      <c r="B866" s="4" t="str">
        <f t="shared" si="204"/>
        <v>Salida Nacional / National exit</v>
      </c>
      <c r="C866" s="47">
        <f>(Input!C$18*Input!C$190)*C613</f>
        <v>79190.91322210792</v>
      </c>
      <c r="D866" s="47">
        <f>(Input!D$18*Input!D$190)*D613</f>
        <v>70393.597523333126</v>
      </c>
      <c r="E866" s="47">
        <f>(Input!E$18*Input!E$190)*E613</f>
        <v>62221.362034798003</v>
      </c>
      <c r="F866" s="47">
        <f>(Input!F$18*Input!F$190)*F613</f>
        <v>52595.289538278274</v>
      </c>
      <c r="G866" s="52">
        <f>(Input!G$18*Input!G$190)*G613</f>
        <v>43870.071028666898</v>
      </c>
    </row>
    <row r="867" spans="1:7" s="5" customFormat="1" ht="15" customHeight="1" x14ac:dyDescent="0.45">
      <c r="A867" s="42" t="str">
        <f t="shared" ref="A867:B867" si="205">A614</f>
        <v>B02</v>
      </c>
      <c r="B867" s="4" t="str">
        <f t="shared" si="205"/>
        <v>Salida Nacional / National exit</v>
      </c>
      <c r="C867" s="47">
        <f>(Input!C$18*Input!C$190)*C614</f>
        <v>467814.70734482806</v>
      </c>
      <c r="D867" s="47">
        <f>(Input!D$18*Input!D$190)*D614</f>
        <v>424908.44461618905</v>
      </c>
      <c r="E867" s="47">
        <f>(Input!E$18*Input!E$190)*E614</f>
        <v>378827.56010118447</v>
      </c>
      <c r="F867" s="47">
        <f>(Input!F$18*Input!F$190)*F614</f>
        <v>322500.05530222657</v>
      </c>
      <c r="G867" s="52">
        <f>(Input!G$18*Input!G$190)*G614</f>
        <v>266882.82244064991</v>
      </c>
    </row>
    <row r="868" spans="1:7" s="5" customFormat="1" ht="15" customHeight="1" x14ac:dyDescent="0.45">
      <c r="A868" s="42" t="str">
        <f t="shared" ref="A868:B868" si="206">A615</f>
        <v>B04</v>
      </c>
      <c r="B868" s="4" t="str">
        <f t="shared" si="206"/>
        <v>Salida Nacional / National exit</v>
      </c>
      <c r="C868" s="47">
        <f>(Input!C$18*Input!C$190)*C615</f>
        <v>1506315.0570499802</v>
      </c>
      <c r="D868" s="47">
        <f>(Input!D$18*Input!D$190)*D615</f>
        <v>1423594.3150918516</v>
      </c>
      <c r="E868" s="47">
        <f>(Input!E$18*Input!E$190)*E615</f>
        <v>1300300.1920793885</v>
      </c>
      <c r="F868" s="47">
        <f>(Input!F$18*Input!F$190)*F615</f>
        <v>1138666.4444545819</v>
      </c>
      <c r="G868" s="52">
        <f>(Input!G$18*Input!G$190)*G615</f>
        <v>967419.25192834542</v>
      </c>
    </row>
    <row r="869" spans="1:7" s="5" customFormat="1" ht="15" customHeight="1" x14ac:dyDescent="0.45">
      <c r="A869" s="42" t="str">
        <f t="shared" ref="A869:B869" si="207">A616</f>
        <v>B05</v>
      </c>
      <c r="B869" s="4" t="str">
        <f t="shared" si="207"/>
        <v>Salida Nacional / National exit</v>
      </c>
      <c r="C869" s="47">
        <f>(Input!C$18*Input!C$190)*C616</f>
        <v>0</v>
      </c>
      <c r="D869" s="47">
        <f>(Input!D$18*Input!D$190)*D616</f>
        <v>0</v>
      </c>
      <c r="E869" s="47">
        <f>(Input!E$18*Input!E$190)*E616</f>
        <v>0</v>
      </c>
      <c r="F869" s="47">
        <f>(Input!F$18*Input!F$190)*F616</f>
        <v>0</v>
      </c>
      <c r="G869" s="52">
        <f>(Input!G$18*Input!G$190)*G616</f>
        <v>0</v>
      </c>
    </row>
    <row r="870" spans="1:7" s="5" customFormat="1" ht="15" customHeight="1" x14ac:dyDescent="0.45">
      <c r="A870" s="42" t="str">
        <f t="shared" ref="A870:B870" si="208">A617</f>
        <v>B07</v>
      </c>
      <c r="B870" s="4" t="str">
        <f t="shared" si="208"/>
        <v>Salida Nacional / National exit</v>
      </c>
      <c r="C870" s="47">
        <f>(Input!C$18*Input!C$190)*C617</f>
        <v>432440.21785185387</v>
      </c>
      <c r="D870" s="47">
        <f>(Input!D$18*Input!D$190)*D617</f>
        <v>403132.70004937705</v>
      </c>
      <c r="E870" s="47">
        <f>(Input!E$18*Input!E$190)*E617</f>
        <v>366026.49332724023</v>
      </c>
      <c r="F870" s="47">
        <f>(Input!F$18*Input!F$190)*F617</f>
        <v>318504.67934883694</v>
      </c>
      <c r="G870" s="52">
        <f>(Input!G$18*Input!G$190)*G617</f>
        <v>269171.76015294052</v>
      </c>
    </row>
    <row r="871" spans="1:7" s="5" customFormat="1" ht="15" customHeight="1" x14ac:dyDescent="0.45">
      <c r="A871" s="42" t="str">
        <f t="shared" ref="A871:B871" si="209">A618</f>
        <v>B08</v>
      </c>
      <c r="B871" s="4" t="str">
        <f t="shared" si="209"/>
        <v>Salida Nacional / National exit</v>
      </c>
      <c r="C871" s="47">
        <f>(Input!C$18*Input!C$190)*C618</f>
        <v>64148.059297568157</v>
      </c>
      <c r="D871" s="47">
        <f>(Input!D$18*Input!D$190)*D618</f>
        <v>59715.845243368669</v>
      </c>
      <c r="E871" s="47">
        <f>(Input!E$18*Input!E$190)*E618</f>
        <v>54187.143995683495</v>
      </c>
      <c r="F871" s="47">
        <f>(Input!F$18*Input!F$190)*F618</f>
        <v>47122.796568409605</v>
      </c>
      <c r="G871" s="52">
        <f>(Input!G$18*Input!G$190)*G618</f>
        <v>39802.781094138983</v>
      </c>
    </row>
    <row r="872" spans="1:7" s="5" customFormat="1" ht="15" customHeight="1" x14ac:dyDescent="0.45">
      <c r="A872" s="42" t="str">
        <f t="shared" ref="A872:B872" si="210">A619</f>
        <v>B10</v>
      </c>
      <c r="B872" s="4" t="str">
        <f t="shared" si="210"/>
        <v>Salida Nacional / National exit</v>
      </c>
      <c r="C872" s="47">
        <f>(Input!C$18*Input!C$190)*C619</f>
        <v>1376105.0930934933</v>
      </c>
      <c r="D872" s="47">
        <f>(Input!D$18*Input!D$190)*D619</f>
        <v>1264537.2351081166</v>
      </c>
      <c r="E872" s="47">
        <f>(Input!E$18*Input!E$190)*E619</f>
        <v>1140053.2221619352</v>
      </c>
      <c r="F872" s="47">
        <f>(Input!F$18*Input!F$190)*F619</f>
        <v>983571.427784745</v>
      </c>
      <c r="G872" s="52">
        <f>(Input!G$18*Input!G$190)*G619</f>
        <v>824237.01632355375</v>
      </c>
    </row>
    <row r="873" spans="1:7" s="5" customFormat="1" ht="15" customHeight="1" x14ac:dyDescent="0.45">
      <c r="A873" s="42" t="str">
        <f t="shared" ref="A873:B873" si="211">A620</f>
        <v>B14</v>
      </c>
      <c r="B873" s="4" t="str">
        <f t="shared" si="211"/>
        <v>Salida Nacional / National exit</v>
      </c>
      <c r="C873" s="47">
        <f>(Input!C$18*Input!C$190)*C620</f>
        <v>804679.90855393524</v>
      </c>
      <c r="D873" s="47">
        <f>(Input!D$18*Input!D$190)*D620</f>
        <v>737736.57107486459</v>
      </c>
      <c r="E873" s="47">
        <f>(Input!E$18*Input!E$190)*E620</f>
        <v>665108.59324288322</v>
      </c>
      <c r="F873" s="47">
        <f>(Input!F$18*Input!F$190)*F620</f>
        <v>574533.87793234212</v>
      </c>
      <c r="G873" s="52">
        <f>(Input!G$18*Input!G$190)*G620</f>
        <v>483085.89983071701</v>
      </c>
    </row>
    <row r="874" spans="1:7" s="5" customFormat="1" ht="15" customHeight="1" x14ac:dyDescent="0.45">
      <c r="A874" s="42" t="str">
        <f t="shared" ref="A874:B874" si="212">A621</f>
        <v>B18</v>
      </c>
      <c r="B874" s="4" t="str">
        <f t="shared" si="212"/>
        <v>Salida Nacional / National exit</v>
      </c>
      <c r="C874" s="47">
        <f>(Input!C$18*Input!C$190)*C621</f>
        <v>1278884.1776414334</v>
      </c>
      <c r="D874" s="47">
        <f>(Input!D$18*Input!D$190)*D621</f>
        <v>1138342.9874575329</v>
      </c>
      <c r="E874" s="47">
        <f>(Input!E$18*Input!E$190)*E621</f>
        <v>1012438.4641840033</v>
      </c>
      <c r="F874" s="47">
        <f>(Input!F$18*Input!F$190)*F621</f>
        <v>861773.43615240429</v>
      </c>
      <c r="G874" s="52">
        <f>(Input!G$18*Input!G$190)*G621</f>
        <v>716841.26096948248</v>
      </c>
    </row>
    <row r="875" spans="1:7" s="5" customFormat="1" ht="15" customHeight="1" x14ac:dyDescent="0.45">
      <c r="A875" s="42" t="str">
        <f t="shared" ref="A875:B875" si="213">A622</f>
        <v>B19</v>
      </c>
      <c r="B875" s="4" t="str">
        <f t="shared" si="213"/>
        <v>Salida Nacional / National exit</v>
      </c>
      <c r="C875" s="47">
        <f>(Input!C$18*Input!C$190)*C622</f>
        <v>19744654.708829783</v>
      </c>
      <c r="D875" s="47">
        <f>(Input!D$18*Input!D$190)*D622</f>
        <v>17557111.314754628</v>
      </c>
      <c r="E875" s="47">
        <f>(Input!E$18*Input!E$190)*E622</f>
        <v>15609008.928429279</v>
      </c>
      <c r="F875" s="47">
        <f>(Input!F$18*Input!F$190)*F622</f>
        <v>13281171.288844518</v>
      </c>
      <c r="G875" s="52">
        <f>(Input!G$18*Input!G$190)*G622</f>
        <v>11047199.643046003</v>
      </c>
    </row>
    <row r="876" spans="1:7" s="5" customFormat="1" ht="15" customHeight="1" x14ac:dyDescent="0.45">
      <c r="A876" s="42" t="str">
        <f t="shared" ref="A876:B876" si="214">A623</f>
        <v>B20</v>
      </c>
      <c r="B876" s="4" t="str">
        <f t="shared" si="214"/>
        <v>Salida Nacional / National exit</v>
      </c>
      <c r="C876" s="47">
        <f>(Input!C$18*Input!C$190)*C623</f>
        <v>3111514.7761846944</v>
      </c>
      <c r="D876" s="47">
        <f>(Input!D$18*Input!D$190)*D623</f>
        <v>2772613.7948702862</v>
      </c>
      <c r="E876" s="47">
        <f>(Input!E$18*Input!E$190)*E623</f>
        <v>2467641.3315999229</v>
      </c>
      <c r="F876" s="47">
        <f>(Input!F$18*Input!F$190)*F623</f>
        <v>2102314.6432454968</v>
      </c>
      <c r="G876" s="52">
        <f>(Input!G$18*Input!G$190)*G623</f>
        <v>1750996.3550520197</v>
      </c>
    </row>
    <row r="877" spans="1:7" s="5" customFormat="1" ht="15" customHeight="1" x14ac:dyDescent="0.45">
      <c r="A877" s="42" t="str">
        <f t="shared" ref="A877:B877" si="215">A624</f>
        <v>B21</v>
      </c>
      <c r="B877" s="4" t="str">
        <f t="shared" si="215"/>
        <v>Salida Nacional / National exit</v>
      </c>
      <c r="C877" s="47">
        <f>(Input!C$18*Input!C$190)*C624</f>
        <v>2157.3158400300181</v>
      </c>
      <c r="D877" s="47">
        <f>(Input!D$18*Input!D$190)*D624</f>
        <v>2010.5909799164053</v>
      </c>
      <c r="E877" s="47">
        <f>(Input!E$18*Input!E$190)*E624</f>
        <v>1827.3512789835702</v>
      </c>
      <c r="F877" s="47">
        <f>(Input!F$18*Input!F$190)*F624</f>
        <v>1593.2372763318508</v>
      </c>
      <c r="G877" s="52">
        <f>(Input!G$18*Input!G$190)*G624</f>
        <v>1353.1884573409088</v>
      </c>
    </row>
    <row r="878" spans="1:7" s="5" customFormat="1" ht="15" customHeight="1" x14ac:dyDescent="0.45">
      <c r="A878" s="42" t="str">
        <f t="shared" ref="A878:B878" si="216">A625</f>
        <v>B22</v>
      </c>
      <c r="B878" s="4" t="str">
        <f t="shared" si="216"/>
        <v>Salida Nacional / National exit</v>
      </c>
      <c r="C878" s="47">
        <f>(Input!C$18*Input!C$190)*C625</f>
        <v>277640.95275927999</v>
      </c>
      <c r="D878" s="47">
        <f>(Input!D$18*Input!D$190)*D625</f>
        <v>246482.94656833215</v>
      </c>
      <c r="E878" s="47">
        <f>(Input!E$18*Input!E$190)*E625</f>
        <v>218993.88930354826</v>
      </c>
      <c r="F878" s="47">
        <f>(Input!F$18*Input!F$190)*F625</f>
        <v>186222.14705826633</v>
      </c>
      <c r="G878" s="52">
        <f>(Input!G$18*Input!G$190)*G625</f>
        <v>154890.45354453282</v>
      </c>
    </row>
    <row r="879" spans="1:7" s="5" customFormat="1" ht="15" customHeight="1" x14ac:dyDescent="0.45">
      <c r="A879" s="42" t="str">
        <f t="shared" ref="A879:B879" si="217">A626</f>
        <v>C1.01</v>
      </c>
      <c r="B879" s="4" t="str">
        <f t="shared" si="217"/>
        <v>Salida Nacional / National exit</v>
      </c>
      <c r="C879" s="47">
        <f>(Input!C$18*Input!C$190)*C626</f>
        <v>943028.40309731418</v>
      </c>
      <c r="D879" s="47">
        <f>(Input!D$18*Input!D$190)*D626</f>
        <v>852105.62950051238</v>
      </c>
      <c r="E879" s="47">
        <f>(Input!E$18*Input!E$190)*E626</f>
        <v>754265.77023189422</v>
      </c>
      <c r="F879" s="47">
        <f>(Input!F$18*Input!F$190)*F626</f>
        <v>641945.55168218992</v>
      </c>
      <c r="G879" s="52">
        <f>(Input!G$18*Input!G$190)*G626</f>
        <v>532501.23590871796</v>
      </c>
    </row>
    <row r="880" spans="1:7" s="5" customFormat="1" ht="15" customHeight="1" x14ac:dyDescent="0.45">
      <c r="A880" s="42" t="str">
        <f t="shared" ref="A880:B880" si="218">A627</f>
        <v>C2X.01</v>
      </c>
      <c r="B880" s="4" t="str">
        <f t="shared" si="218"/>
        <v>Salida Nacional / National exit</v>
      </c>
      <c r="C880" s="47">
        <f>(Input!C$18*Input!C$190)*C627</f>
        <v>133314.06062478453</v>
      </c>
      <c r="D880" s="47">
        <f>(Input!D$18*Input!D$190)*D627</f>
        <v>124262.03193718936</v>
      </c>
      <c r="E880" s="47">
        <f>(Input!E$18*Input!E$190)*E627</f>
        <v>112676.70122403388</v>
      </c>
      <c r="F880" s="47">
        <f>(Input!F$18*Input!F$190)*F627</f>
        <v>97860.062442195122</v>
      </c>
      <c r="G880" s="52">
        <f>(Input!G$18*Input!G$190)*G627</f>
        <v>82506.685868027504</v>
      </c>
    </row>
    <row r="881" spans="1:7" s="5" customFormat="1" ht="15" customHeight="1" x14ac:dyDescent="0.45">
      <c r="A881" s="42" t="str">
        <f t="shared" ref="A881:B881" si="219">A628</f>
        <v>CC.BE</v>
      </c>
      <c r="B881" s="4" t="str">
        <f t="shared" si="219"/>
        <v>Salida Nacional / National exit</v>
      </c>
      <c r="C881" s="47">
        <f>(Input!C$18*Input!C$190)*C628</f>
        <v>2953235.9457005337</v>
      </c>
      <c r="D881" s="47">
        <f>(Input!D$18*Input!D$190)*D628</f>
        <v>2175103.9129524692</v>
      </c>
      <c r="E881" s="47">
        <f>(Input!E$18*Input!E$190)*E628</f>
        <v>1589443.4440876262</v>
      </c>
      <c r="F881" s="47">
        <f>(Input!F$18*Input!F$190)*F628</f>
        <v>1141871.6970876812</v>
      </c>
      <c r="G881" s="52">
        <f>(Input!G$18*Input!G$190)*G628</f>
        <v>843785.2152922072</v>
      </c>
    </row>
    <row r="882" spans="1:7" s="5" customFormat="1" ht="15" customHeight="1" x14ac:dyDescent="0.45">
      <c r="A882" s="42" t="str">
        <f t="shared" ref="A882:B882" si="220">A629</f>
        <v>CC.CT.E</v>
      </c>
      <c r="B882" s="4" t="str">
        <f t="shared" si="220"/>
        <v>Salida Nacional / National exit</v>
      </c>
      <c r="C882" s="47">
        <f>(Input!C$18*Input!C$190)*C629</f>
        <v>3023428.6110810726</v>
      </c>
      <c r="D882" s="47">
        <f>(Input!D$18*Input!D$190)*D629</f>
        <v>2222697.5762337707</v>
      </c>
      <c r="E882" s="47">
        <f>(Input!E$18*Input!E$190)*E629</f>
        <v>1625238.9651778741</v>
      </c>
      <c r="F882" s="47">
        <f>(Input!F$18*Input!F$190)*F629</f>
        <v>1168965.5047942637</v>
      </c>
      <c r="G882" s="52">
        <f>(Input!G$18*Input!G$190)*G629</f>
        <v>861919.3028826525</v>
      </c>
    </row>
    <row r="883" spans="1:7" s="5" customFormat="1" ht="15" customHeight="1" x14ac:dyDescent="0.45">
      <c r="A883" s="42" t="str">
        <f t="shared" ref="A883:B883" si="221">A630</f>
        <v>CC.IB.E</v>
      </c>
      <c r="B883" s="4" t="str">
        <f t="shared" si="221"/>
        <v>Salida Nacional / National exit</v>
      </c>
      <c r="C883" s="47">
        <f>(Input!C$18*Input!C$190)*C630</f>
        <v>1306271.0606163561</v>
      </c>
      <c r="D883" s="47">
        <f>(Input!D$18*Input!D$190)*D630</f>
        <v>960225.22002790694</v>
      </c>
      <c r="E883" s="47">
        <f>(Input!E$18*Input!E$190)*E630</f>
        <v>702082.52678589988</v>
      </c>
      <c r="F883" s="47">
        <f>(Input!F$18*Input!F$190)*F630</f>
        <v>504952.28084709978</v>
      </c>
      <c r="G883" s="52">
        <f>(Input!G$18*Input!G$190)*G630</f>
        <v>372321.18439995998</v>
      </c>
    </row>
    <row r="884" spans="1:7" s="5" customFormat="1" ht="15" customHeight="1" x14ac:dyDescent="0.45">
      <c r="A884" s="42" t="str">
        <f t="shared" ref="A884:B884" si="222">A631</f>
        <v>CC.SG.UF</v>
      </c>
      <c r="B884" s="4" t="str">
        <f t="shared" si="222"/>
        <v>Salida Nacional / National exit</v>
      </c>
      <c r="C884" s="47">
        <f>(Input!C$18*Input!C$190)*C631</f>
        <v>1890844.2625364468</v>
      </c>
      <c r="D884" s="47">
        <f>(Input!D$18*Input!D$190)*D631</f>
        <v>1381838.9999890407</v>
      </c>
      <c r="E884" s="47">
        <f>(Input!E$18*Input!E$190)*E631</f>
        <v>1006278.8850009025</v>
      </c>
      <c r="F884" s="47">
        <f>(Input!F$18*Input!F$190)*F631</f>
        <v>720570.47343202715</v>
      </c>
      <c r="G884" s="52">
        <f>(Input!G$18*Input!G$190)*G631</f>
        <v>532028.65044047742</v>
      </c>
    </row>
    <row r="885" spans="1:7" s="5" customFormat="1" ht="15" customHeight="1" x14ac:dyDescent="0.45">
      <c r="A885" s="42" t="str">
        <f t="shared" ref="A885:B885" si="223">A632</f>
        <v>D03A</v>
      </c>
      <c r="B885" s="4" t="str">
        <f t="shared" si="223"/>
        <v>Salida Nacional / National exit</v>
      </c>
      <c r="C885" s="47">
        <f>(Input!C$18*Input!C$190)*C632</f>
        <v>134146.61660537333</v>
      </c>
      <c r="D885" s="47">
        <f>(Input!D$18*Input!D$190)*D632</f>
        <v>126918.54099005695</v>
      </c>
      <c r="E885" s="47">
        <f>(Input!E$18*Input!E$190)*E632</f>
        <v>116009.56034419798</v>
      </c>
      <c r="F885" s="47">
        <f>(Input!F$18*Input!F$190)*F632</f>
        <v>101656.88014388469</v>
      </c>
      <c r="G885" s="52">
        <f>(Input!G$18*Input!G$190)*G632</f>
        <v>86402.59585893256</v>
      </c>
    </row>
    <row r="886" spans="1:7" s="5" customFormat="1" ht="15" customHeight="1" x14ac:dyDescent="0.45">
      <c r="A886" s="42" t="str">
        <f t="shared" ref="A886:B886" si="224">A633</f>
        <v>D04</v>
      </c>
      <c r="B886" s="4" t="str">
        <f t="shared" si="224"/>
        <v>Salida Nacional / National exit</v>
      </c>
      <c r="C886" s="47">
        <f>(Input!C$18*Input!C$190)*C633</f>
        <v>343967.15555225388</v>
      </c>
      <c r="D886" s="47">
        <f>(Input!D$18*Input!D$190)*D633</f>
        <v>321327.80250348308</v>
      </c>
      <c r="E886" s="47">
        <f>(Input!E$18*Input!E$190)*E633</f>
        <v>292026.88844149531</v>
      </c>
      <c r="F886" s="47">
        <f>(Input!F$18*Input!F$190)*F633</f>
        <v>254309.65568388882</v>
      </c>
      <c r="G886" s="52">
        <f>(Input!G$18*Input!G$190)*G633</f>
        <v>215040.71882736401</v>
      </c>
    </row>
    <row r="887" spans="1:7" s="5" customFormat="1" ht="15" customHeight="1" x14ac:dyDescent="0.45">
      <c r="A887" s="42" t="str">
        <f t="shared" ref="A887:B887" si="225">A634</f>
        <v>D06</v>
      </c>
      <c r="B887" s="4" t="str">
        <f t="shared" si="225"/>
        <v>Salida Nacional / National exit</v>
      </c>
      <c r="C887" s="47">
        <f>(Input!C$18*Input!C$190)*C634</f>
        <v>156204.98304357548</v>
      </c>
      <c r="D887" s="47">
        <f>(Input!D$18*Input!D$190)*D634</f>
        <v>142359.63889387314</v>
      </c>
      <c r="E887" s="47">
        <f>(Input!E$18*Input!E$190)*E634</f>
        <v>127821.32485307954</v>
      </c>
      <c r="F887" s="47">
        <f>(Input!F$18*Input!F$190)*F634</f>
        <v>109736.77496269194</v>
      </c>
      <c r="G887" s="52">
        <f>(Input!G$18*Input!G$190)*G634</f>
        <v>91573.602850620533</v>
      </c>
    </row>
    <row r="888" spans="1:7" s="5" customFormat="1" ht="15" customHeight="1" x14ac:dyDescent="0.45">
      <c r="A888" s="42" t="str">
        <f t="shared" ref="A888:B888" si="226">A635</f>
        <v>D06A</v>
      </c>
      <c r="B888" s="4" t="str">
        <f t="shared" si="226"/>
        <v>Salida Nacional / National exit</v>
      </c>
      <c r="C888" s="47">
        <f>(Input!C$18*Input!C$190)*C635</f>
        <v>15469.778317438451</v>
      </c>
      <c r="D888" s="47">
        <f>(Input!D$18*Input!D$190)*D635</f>
        <v>14099.271283019638</v>
      </c>
      <c r="E888" s="47">
        <f>(Input!E$18*Input!E$190)*E635</f>
        <v>12659.999554962993</v>
      </c>
      <c r="F888" s="47">
        <f>(Input!F$18*Input!F$190)*F635</f>
        <v>10869.247656764106</v>
      </c>
      <c r="G888" s="52">
        <f>(Input!G$18*Input!G$190)*G635</f>
        <v>9070.3447522376664</v>
      </c>
    </row>
    <row r="889" spans="1:7" s="5" customFormat="1" ht="15" customHeight="1" x14ac:dyDescent="0.45">
      <c r="A889" s="42" t="str">
        <f t="shared" ref="A889:B889" si="227">A636</f>
        <v>D07</v>
      </c>
      <c r="B889" s="4" t="str">
        <f t="shared" si="227"/>
        <v>Salida Nacional / National exit</v>
      </c>
      <c r="C889" s="47">
        <f>(Input!C$18*Input!C$190)*C636</f>
        <v>5105212.3344384078</v>
      </c>
      <c r="D889" s="47">
        <f>(Input!D$18*Input!D$190)*D636</f>
        <v>4642459.6009712825</v>
      </c>
      <c r="E889" s="47">
        <f>(Input!E$18*Input!E$190)*E636</f>
        <v>4162676.8436662508</v>
      </c>
      <c r="F889" s="47">
        <f>(Input!F$18*Input!F$190)*F636</f>
        <v>3566556.7252715747</v>
      </c>
      <c r="G889" s="52">
        <f>(Input!G$18*Input!G$190)*G636</f>
        <v>2969144.1592156072</v>
      </c>
    </row>
    <row r="890" spans="1:7" s="5" customFormat="1" ht="15" customHeight="1" x14ac:dyDescent="0.45">
      <c r="A890" s="42" t="str">
        <f t="shared" ref="A890:B890" si="228">A637</f>
        <v>D07.14</v>
      </c>
      <c r="B890" s="4" t="str">
        <f t="shared" si="228"/>
        <v>Salida Nacional / National exit</v>
      </c>
      <c r="C890" s="47">
        <f>(Input!C$18*Input!C$190)*C637</f>
        <v>289927.57326380513</v>
      </c>
      <c r="D890" s="47">
        <f>(Input!D$18*Input!D$190)*D637</f>
        <v>266040.50299335673</v>
      </c>
      <c r="E890" s="47">
        <f>(Input!E$18*Input!E$190)*E637</f>
        <v>239563.4129184726</v>
      </c>
      <c r="F890" s="47">
        <f>(Input!F$18*Input!F$190)*F637</f>
        <v>206427.35831618356</v>
      </c>
      <c r="G890" s="52">
        <f>(Input!G$18*Input!G$190)*G637</f>
        <v>172790.80533718906</v>
      </c>
    </row>
    <row r="891" spans="1:7" s="5" customFormat="1" ht="15" customHeight="1" x14ac:dyDescent="0.45">
      <c r="A891" s="42" t="str">
        <f t="shared" ref="A891:B891" si="229">A638</f>
        <v>D12A</v>
      </c>
      <c r="B891" s="4" t="str">
        <f t="shared" si="229"/>
        <v>Salida Nacional / National exit</v>
      </c>
      <c r="C891" s="47">
        <f>(Input!C$18*Input!C$190)*C638</f>
        <v>63206.036488459096</v>
      </c>
      <c r="D891" s="47">
        <f>(Input!D$18*Input!D$190)*D638</f>
        <v>58987.315917931868</v>
      </c>
      <c r="E891" s="47">
        <f>(Input!E$18*Input!E$190)*E638</f>
        <v>53603.147454571248</v>
      </c>
      <c r="F891" s="47">
        <f>(Input!F$18*Input!F$190)*F638</f>
        <v>46668.16151113122</v>
      </c>
      <c r="G891" s="52">
        <f>(Input!G$18*Input!G$190)*G638</f>
        <v>39444.155595601354</v>
      </c>
    </row>
    <row r="892" spans="1:7" s="5" customFormat="1" ht="15" customHeight="1" x14ac:dyDescent="0.45">
      <c r="A892" s="42" t="str">
        <f t="shared" ref="A892:B892" si="230">A639</f>
        <v>D13</v>
      </c>
      <c r="B892" s="4" t="str">
        <f t="shared" si="230"/>
        <v>Salida Nacional / National exit</v>
      </c>
      <c r="C892" s="47">
        <f>(Input!C$18*Input!C$190)*C639</f>
        <v>48752.973314421295</v>
      </c>
      <c r="D892" s="47">
        <f>(Input!D$18*Input!D$190)*D639</f>
        <v>43774.339249642784</v>
      </c>
      <c r="E892" s="47">
        <f>(Input!E$18*Input!E$190)*E639</f>
        <v>39059.099987200585</v>
      </c>
      <c r="F892" s="47">
        <f>(Input!F$18*Input!F$190)*F639</f>
        <v>33322.881025251452</v>
      </c>
      <c r="G892" s="52">
        <f>(Input!G$18*Input!G$190)*G639</f>
        <v>27686.027931873214</v>
      </c>
    </row>
    <row r="893" spans="1:7" s="5" customFormat="1" ht="15" customHeight="1" x14ac:dyDescent="0.45">
      <c r="A893" s="42" t="str">
        <f t="shared" ref="A893:B893" si="231">A640</f>
        <v>D13A</v>
      </c>
      <c r="B893" s="4" t="str">
        <f t="shared" si="231"/>
        <v>Salida Nacional / National exit</v>
      </c>
      <c r="C893" s="47">
        <f>(Input!C$18*Input!C$190)*C640</f>
        <v>109370.34692001004</v>
      </c>
      <c r="D893" s="47">
        <f>(Input!D$18*Input!D$190)*D640</f>
        <v>103172.77264434884</v>
      </c>
      <c r="E893" s="47">
        <f>(Input!E$18*Input!E$190)*E640</f>
        <v>94220.357886824553</v>
      </c>
      <c r="F893" s="47">
        <f>(Input!F$18*Input!F$190)*F640</f>
        <v>82470.079826255707</v>
      </c>
      <c r="G893" s="52">
        <f>(Input!G$18*Input!G$190)*G640</f>
        <v>70009.877173948436</v>
      </c>
    </row>
    <row r="894" spans="1:7" s="5" customFormat="1" ht="15" customHeight="1" x14ac:dyDescent="0.45">
      <c r="A894" s="42" t="str">
        <f t="shared" ref="A894:B894" si="232">A641</f>
        <v>D16</v>
      </c>
      <c r="B894" s="4" t="str">
        <f t="shared" si="232"/>
        <v>Salida Nacional / National exit</v>
      </c>
      <c r="C894" s="47">
        <f>(Input!C$18*Input!C$190)*C641</f>
        <v>3316023.1384267597</v>
      </c>
      <c r="D894" s="47">
        <f>(Input!D$18*Input!D$190)*D641</f>
        <v>2860013.5036012842</v>
      </c>
      <c r="E894" s="47">
        <f>(Input!E$18*Input!E$190)*E641</f>
        <v>2426482.8309881981</v>
      </c>
      <c r="F894" s="47">
        <f>(Input!F$18*Input!F$190)*F641</f>
        <v>2002286.1346685637</v>
      </c>
      <c r="G894" s="52">
        <f>(Input!G$18*Input!G$190)*G641</f>
        <v>1624902.0330264978</v>
      </c>
    </row>
    <row r="895" spans="1:7" s="5" customFormat="1" ht="15" customHeight="1" x14ac:dyDescent="0.45">
      <c r="A895" s="42" t="str">
        <f t="shared" ref="A895:B895" si="233">A642</f>
        <v>E01</v>
      </c>
      <c r="B895" s="4" t="str">
        <f t="shared" si="233"/>
        <v>Salida Nacional / National exit</v>
      </c>
      <c r="C895" s="47">
        <f>(Input!C$18*Input!C$190)*C642</f>
        <v>78565.708373223315</v>
      </c>
      <c r="D895" s="47">
        <f>(Input!D$18*Input!D$190)*D642</f>
        <v>73496.42042908851</v>
      </c>
      <c r="E895" s="47">
        <f>(Input!E$18*Input!E$190)*E642</f>
        <v>66783.402425369073</v>
      </c>
      <c r="F895" s="47">
        <f>(Input!F$18*Input!F$190)*F642</f>
        <v>58186.329826370013</v>
      </c>
      <c r="G895" s="52">
        <f>(Input!G$18*Input!G$190)*G642</f>
        <v>49509.182963740313</v>
      </c>
    </row>
    <row r="896" spans="1:7" s="5" customFormat="1" ht="15" customHeight="1" x14ac:dyDescent="0.45">
      <c r="A896" s="42" t="str">
        <f t="shared" ref="A896:B896" si="234">A643</f>
        <v>E02</v>
      </c>
      <c r="B896" s="4" t="str">
        <f t="shared" si="234"/>
        <v>Salida Nacional / National exit</v>
      </c>
      <c r="C896" s="47">
        <f>(Input!C$18*Input!C$190)*C643</f>
        <v>506268.10861197254</v>
      </c>
      <c r="D896" s="47">
        <f>(Input!D$18*Input!D$190)*D643</f>
        <v>471599.47534819384</v>
      </c>
      <c r="E896" s="47">
        <f>(Input!E$18*Input!E$190)*E643</f>
        <v>427711.04492811853</v>
      </c>
      <c r="F896" s="47">
        <f>(Input!F$18*Input!F$190)*F643</f>
        <v>371894.6753723147</v>
      </c>
      <c r="G896" s="52">
        <f>(Input!G$18*Input!G$190)*G643</f>
        <v>315907.34778677329</v>
      </c>
    </row>
    <row r="897" spans="1:7" s="5" customFormat="1" ht="15" customHeight="1" x14ac:dyDescent="0.45">
      <c r="A897" s="42" t="str">
        <f t="shared" ref="A897:B897" si="235">A644</f>
        <v>E15</v>
      </c>
      <c r="B897" s="4" t="str">
        <f t="shared" si="235"/>
        <v>Salida Nacional / National exit</v>
      </c>
      <c r="C897" s="47">
        <f>(Input!C$18*Input!C$190)*C644</f>
        <v>714610.07333707891</v>
      </c>
      <c r="D897" s="47">
        <f>(Input!D$18*Input!D$190)*D644</f>
        <v>667379.26132632734</v>
      </c>
      <c r="E897" s="47">
        <f>(Input!E$18*Input!E$190)*E644</f>
        <v>606033.02627038176</v>
      </c>
      <c r="F897" s="47">
        <f>(Input!F$18*Input!F$190)*F644</f>
        <v>527710.8562300615</v>
      </c>
      <c r="G897" s="52">
        <f>(Input!G$18*Input!G$190)*G644</f>
        <v>448775.97519358975</v>
      </c>
    </row>
    <row r="898" spans="1:7" s="5" customFormat="1" ht="15" customHeight="1" x14ac:dyDescent="0.45">
      <c r="A898" s="42" t="str">
        <f t="shared" ref="A898:B898" si="236">A645</f>
        <v>EG01</v>
      </c>
      <c r="B898" s="4" t="str">
        <f t="shared" si="236"/>
        <v>Salida Nacional / National exit</v>
      </c>
      <c r="C898" s="47">
        <f>(Input!C$18*Input!C$190)*C645</f>
        <v>1537488.6038069029</v>
      </c>
      <c r="D898" s="47">
        <f>(Input!D$18*Input!D$190)*D645</f>
        <v>1430124.0691216695</v>
      </c>
      <c r="E898" s="47">
        <f>(Input!E$18*Input!E$190)*E645</f>
        <v>1296233.0784735961</v>
      </c>
      <c r="F898" s="47">
        <f>(Input!F$18*Input!F$190)*F645</f>
        <v>1126368.6517035312</v>
      </c>
      <c r="G898" s="52">
        <f>(Input!G$18*Input!G$190)*G645</f>
        <v>956287.96346049511</v>
      </c>
    </row>
    <row r="899" spans="1:7" s="5" customFormat="1" ht="15" customHeight="1" x14ac:dyDescent="0.45">
      <c r="A899" s="42" t="str">
        <f t="shared" ref="A899:B899" si="237">A646</f>
        <v>F00</v>
      </c>
      <c r="B899" s="4" t="str">
        <f t="shared" si="237"/>
        <v>Salida Nacional / National exit</v>
      </c>
      <c r="C899" s="47">
        <f>(Input!C$18*Input!C$190)*C646</f>
        <v>914814.21973497898</v>
      </c>
      <c r="D899" s="47">
        <f>(Input!D$18*Input!D$190)*D646</f>
        <v>756929.01419162727</v>
      </c>
      <c r="E899" s="47">
        <f>(Input!E$18*Input!E$190)*E646</f>
        <v>626732.31549080787</v>
      </c>
      <c r="F899" s="47">
        <f>(Input!F$18*Input!F$190)*F646</f>
        <v>505807.29702231003</v>
      </c>
      <c r="G899" s="52">
        <f>(Input!G$18*Input!G$190)*G646</f>
        <v>406335.57795518526</v>
      </c>
    </row>
    <row r="900" spans="1:7" s="5" customFormat="1" ht="15" customHeight="1" x14ac:dyDescent="0.45">
      <c r="A900" s="42" t="str">
        <f t="shared" ref="A900:B900" si="238">A647</f>
        <v>F02</v>
      </c>
      <c r="B900" s="4" t="str">
        <f t="shared" si="238"/>
        <v>Salida Nacional / National exit</v>
      </c>
      <c r="C900" s="47">
        <f>(Input!C$18*Input!C$190)*C647</f>
        <v>8947813.5412563849</v>
      </c>
      <c r="D900" s="47">
        <f>(Input!D$18*Input!D$190)*D647</f>
        <v>7828609.6667537363</v>
      </c>
      <c r="E900" s="47">
        <f>(Input!E$18*Input!E$190)*E647</f>
        <v>6915494.6859311089</v>
      </c>
      <c r="F900" s="47">
        <f>(Input!F$18*Input!F$190)*F647</f>
        <v>5828322.666852328</v>
      </c>
      <c r="G900" s="52">
        <f>(Input!G$18*Input!G$190)*G647</f>
        <v>4816293.3314584997</v>
      </c>
    </row>
    <row r="901" spans="1:7" s="5" customFormat="1" ht="15" customHeight="1" x14ac:dyDescent="0.45">
      <c r="A901" s="42" t="str">
        <f t="shared" ref="A901:B901" si="239">A648</f>
        <v>F06.2</v>
      </c>
      <c r="B901" s="4" t="str">
        <f t="shared" si="239"/>
        <v>Salida Nacional / National exit</v>
      </c>
      <c r="C901" s="47">
        <f>(Input!C$18*Input!C$190)*C648</f>
        <v>46401.819392842823</v>
      </c>
      <c r="D901" s="47">
        <f>(Input!D$18*Input!D$190)*D648</f>
        <v>42453.081175006992</v>
      </c>
      <c r="E901" s="47">
        <f>(Input!E$18*Input!E$190)*E648</f>
        <v>38368.321727472729</v>
      </c>
      <c r="F901" s="47">
        <f>(Input!F$18*Input!F$190)*F648</f>
        <v>33252.217238541802</v>
      </c>
      <c r="G901" s="52">
        <f>(Input!G$18*Input!G$190)*G648</f>
        <v>28228.811958220129</v>
      </c>
    </row>
    <row r="902" spans="1:7" s="5" customFormat="1" ht="15" customHeight="1" x14ac:dyDescent="0.45">
      <c r="A902" s="42" t="str">
        <f t="shared" ref="A902:B902" si="240">A649</f>
        <v>F07</v>
      </c>
      <c r="B902" s="4" t="str">
        <f t="shared" si="240"/>
        <v>Salida Nacional / National exit</v>
      </c>
      <c r="C902" s="47">
        <f>(Input!C$18*Input!C$190)*C649</f>
        <v>1222698.8443958415</v>
      </c>
      <c r="D902" s="47">
        <f>(Input!D$18*Input!D$190)*D649</f>
        <v>1118781.8191986084</v>
      </c>
      <c r="E902" s="47">
        <f>(Input!E$18*Input!E$190)*E649</f>
        <v>1011089.0282869148</v>
      </c>
      <c r="F902" s="47">
        <f>(Input!F$18*Input!F$190)*F649</f>
        <v>876238.81521169457</v>
      </c>
      <c r="G902" s="52">
        <f>(Input!G$18*Input!G$190)*G649</f>
        <v>743839.62258866196</v>
      </c>
    </row>
    <row r="903" spans="1:7" s="5" customFormat="1" ht="15" customHeight="1" x14ac:dyDescent="0.45">
      <c r="A903" s="42" t="str">
        <f t="shared" ref="A903:B903" si="241">A650</f>
        <v>F07.01</v>
      </c>
      <c r="B903" s="4" t="str">
        <f t="shared" si="241"/>
        <v>Salida Nacional / National exit</v>
      </c>
      <c r="C903" s="47">
        <f>(Input!C$18*Input!C$190)*C650</f>
        <v>6178.6166442367894</v>
      </c>
      <c r="D903" s="47">
        <f>(Input!D$18*Input!D$190)*D650</f>
        <v>5673.3942493175518</v>
      </c>
      <c r="E903" s="47">
        <f>(Input!E$18*Input!E$190)*E650</f>
        <v>5135.8812544436205</v>
      </c>
      <c r="F903" s="47">
        <f>(Input!F$18*Input!F$190)*F650</f>
        <v>4459.0577464432936</v>
      </c>
      <c r="G903" s="52">
        <f>(Input!G$18*Input!G$190)*G650</f>
        <v>3790.8994160612756</v>
      </c>
    </row>
    <row r="904" spans="1:7" s="5" customFormat="1" ht="15" customHeight="1" x14ac:dyDescent="0.45">
      <c r="A904" s="42" t="str">
        <f t="shared" ref="A904:B904" si="242">A651</f>
        <v>F08</v>
      </c>
      <c r="B904" s="4" t="str">
        <f t="shared" si="242"/>
        <v>Salida Nacional / National exit</v>
      </c>
      <c r="C904" s="47">
        <f>(Input!C$18*Input!C$190)*C651</f>
        <v>0</v>
      </c>
      <c r="D904" s="47">
        <f>(Input!D$18*Input!D$190)*D651</f>
        <v>0</v>
      </c>
      <c r="E904" s="47">
        <f>(Input!E$18*Input!E$190)*E651</f>
        <v>0</v>
      </c>
      <c r="F904" s="47">
        <f>(Input!F$18*Input!F$190)*F651</f>
        <v>0</v>
      </c>
      <c r="G904" s="52">
        <f>(Input!G$18*Input!G$190)*G651</f>
        <v>0</v>
      </c>
    </row>
    <row r="905" spans="1:7" s="5" customFormat="1" ht="15" customHeight="1" x14ac:dyDescent="0.45">
      <c r="A905" s="42" t="str">
        <f t="shared" ref="A905:B905" si="243">A652</f>
        <v>F11</v>
      </c>
      <c r="B905" s="4" t="str">
        <f t="shared" si="243"/>
        <v>Salida Nacional / National exit</v>
      </c>
      <c r="C905" s="47">
        <f>(Input!C$18*Input!C$190)*C652</f>
        <v>33832.542235805573</v>
      </c>
      <c r="D905" s="47">
        <f>(Input!D$18*Input!D$190)*D652</f>
        <v>30140.640344840493</v>
      </c>
      <c r="E905" s="47">
        <f>(Input!E$18*Input!E$190)*E652</f>
        <v>26502.170853411459</v>
      </c>
      <c r="F905" s="47">
        <f>(Input!F$18*Input!F$190)*F652</f>
        <v>22300.644156098238</v>
      </c>
      <c r="G905" s="52">
        <f>(Input!G$18*Input!G$190)*G652</f>
        <v>18419.619761191872</v>
      </c>
    </row>
    <row r="906" spans="1:7" s="5" customFormat="1" ht="15" customHeight="1" x14ac:dyDescent="0.45">
      <c r="A906" s="42" t="str">
        <f t="shared" ref="A906:B906" si="244">A653</f>
        <v>F13</v>
      </c>
      <c r="B906" s="4" t="str">
        <f t="shared" si="244"/>
        <v>Salida Nacional / National exit</v>
      </c>
      <c r="C906" s="47">
        <f>(Input!C$18*Input!C$190)*C653</f>
        <v>104904.73111946574</v>
      </c>
      <c r="D906" s="47">
        <f>(Input!D$18*Input!D$190)*D653</f>
        <v>95691.201627945964</v>
      </c>
      <c r="E906" s="47">
        <f>(Input!E$18*Input!E$190)*E653</f>
        <v>86365.205220267962</v>
      </c>
      <c r="F906" s="47">
        <f>(Input!F$18*Input!F$190)*F653</f>
        <v>74762.778674151268</v>
      </c>
      <c r="G906" s="52">
        <f>(Input!G$18*Input!G$190)*G653</f>
        <v>63396.029314049876</v>
      </c>
    </row>
    <row r="907" spans="1:7" s="5" customFormat="1" ht="15" customHeight="1" x14ac:dyDescent="0.45">
      <c r="A907" s="42" t="str">
        <f t="shared" ref="A907:B907" si="245">A654</f>
        <v>F14</v>
      </c>
      <c r="B907" s="4" t="str">
        <f t="shared" si="245"/>
        <v>Salida Nacional / National exit</v>
      </c>
      <c r="C907" s="47">
        <f>(Input!C$18*Input!C$190)*C654</f>
        <v>80243.913885687216</v>
      </c>
      <c r="D907" s="47">
        <f>(Input!D$18*Input!D$190)*D654</f>
        <v>73161.784739095761</v>
      </c>
      <c r="E907" s="47">
        <f>(Input!E$18*Input!E$190)*E654</f>
        <v>66017.020918598122</v>
      </c>
      <c r="F907" s="47">
        <f>(Input!F$18*Input!F$190)*F654</f>
        <v>57138.836031360748</v>
      </c>
      <c r="G907" s="52">
        <f>(Input!G$18*Input!G$190)*G654</f>
        <v>48442.981679378703</v>
      </c>
    </row>
    <row r="908" spans="1:7" s="5" customFormat="1" ht="15" customHeight="1" x14ac:dyDescent="0.45">
      <c r="A908" s="42" t="str">
        <f t="shared" ref="A908:B908" si="246">A655</f>
        <v>F19</v>
      </c>
      <c r="B908" s="4" t="str">
        <f t="shared" si="246"/>
        <v>Salida Nacional / National exit</v>
      </c>
      <c r="C908" s="47">
        <f>(Input!C$18*Input!C$190)*C655</f>
        <v>4279602.3282073438</v>
      </c>
      <c r="D908" s="47">
        <f>(Input!D$18*Input!D$190)*D655</f>
        <v>3773400.9204449714</v>
      </c>
      <c r="E908" s="47">
        <f>(Input!E$18*Input!E$190)*E655</f>
        <v>3343474.4254367696</v>
      </c>
      <c r="F908" s="47">
        <f>(Input!F$18*Input!F$190)*F655</f>
        <v>2827793.3994346368</v>
      </c>
      <c r="G908" s="52">
        <f>(Input!G$18*Input!G$190)*G655</f>
        <v>2333277.5145586282</v>
      </c>
    </row>
    <row r="909" spans="1:7" s="5" customFormat="1" ht="15" customHeight="1" x14ac:dyDescent="0.45">
      <c r="A909" s="42" t="str">
        <f t="shared" ref="A909:B909" si="247">A656</f>
        <v>F21</v>
      </c>
      <c r="B909" s="4" t="str">
        <f t="shared" si="247"/>
        <v>Salida Nacional / National exit</v>
      </c>
      <c r="C909" s="47">
        <f>(Input!C$18*Input!C$190)*C656</f>
        <v>174205.73226779106</v>
      </c>
      <c r="D909" s="47">
        <f>(Input!D$18*Input!D$190)*D656</f>
        <v>160167.2480502979</v>
      </c>
      <c r="E909" s="47">
        <f>(Input!E$18*Input!E$190)*E656</f>
        <v>144941.02831387034</v>
      </c>
      <c r="F909" s="47">
        <f>(Input!F$18*Input!F$190)*F656</f>
        <v>125792.8874667671</v>
      </c>
      <c r="G909" s="52">
        <f>(Input!G$18*Input!G$190)*G656</f>
        <v>106451.20363032733</v>
      </c>
    </row>
    <row r="910" spans="1:7" s="5" customFormat="1" ht="15" customHeight="1" x14ac:dyDescent="0.45">
      <c r="A910" s="42" t="str">
        <f t="shared" ref="A910:B910" si="248">A657</f>
        <v>F23</v>
      </c>
      <c r="B910" s="4" t="str">
        <f t="shared" si="248"/>
        <v>Salida Nacional / National exit</v>
      </c>
      <c r="C910" s="47">
        <f>(Input!C$18*Input!C$190)*C657</f>
        <v>53092.086184625252</v>
      </c>
      <c r="D910" s="47">
        <f>(Input!D$18*Input!D$190)*D657</f>
        <v>49255.270835697404</v>
      </c>
      <c r="E910" s="47">
        <f>(Input!E$18*Input!E$190)*E657</f>
        <v>44747.321105073861</v>
      </c>
      <c r="F910" s="47">
        <f>(Input!F$18*Input!F$190)*F657</f>
        <v>38999.609178937957</v>
      </c>
      <c r="G910" s="52">
        <f>(Input!G$18*Input!G$190)*G657</f>
        <v>33117.196400754859</v>
      </c>
    </row>
    <row r="911" spans="1:7" s="5" customFormat="1" ht="15" customHeight="1" x14ac:dyDescent="0.45">
      <c r="A911" s="42" t="str">
        <f t="shared" ref="A911:B911" si="249">A658</f>
        <v>F25</v>
      </c>
      <c r="B911" s="4" t="str">
        <f t="shared" si="249"/>
        <v>Salida Nacional / National exit</v>
      </c>
      <c r="C911" s="47">
        <f>(Input!C$18*Input!C$190)*C658</f>
        <v>445715.88546473358</v>
      </c>
      <c r="D911" s="47">
        <f>(Input!D$18*Input!D$190)*D658</f>
        <v>413175.62364865653</v>
      </c>
      <c r="E911" s="47">
        <f>(Input!E$18*Input!E$190)*E658</f>
        <v>375011.56212644989</v>
      </c>
      <c r="F911" s="47">
        <f>(Input!F$18*Input!F$190)*F658</f>
        <v>326452.98996103252</v>
      </c>
      <c r="G911" s="52">
        <f>(Input!G$18*Input!G$190)*G658</f>
        <v>276942.10110764683</v>
      </c>
    </row>
    <row r="912" spans="1:7" s="5" customFormat="1" ht="15" customHeight="1" x14ac:dyDescent="0.45">
      <c r="A912" s="42" t="str">
        <f t="shared" ref="A912:B912" si="250">A659</f>
        <v>F26</v>
      </c>
      <c r="B912" s="4" t="str">
        <f t="shared" si="250"/>
        <v>Salida Nacional / National exit</v>
      </c>
      <c r="C912" s="47">
        <f>(Input!C$18*Input!C$190)*C659</f>
        <v>2033990.5791272349</v>
      </c>
      <c r="D912" s="47">
        <f>(Input!D$18*Input!D$190)*D659</f>
        <v>1610219.7337340682</v>
      </c>
      <c r="E912" s="47">
        <f>(Input!E$18*Input!E$190)*E659</f>
        <v>1258807.9169550964</v>
      </c>
      <c r="F912" s="47">
        <f>(Input!F$18*Input!F$190)*F659</f>
        <v>967208.07013881346</v>
      </c>
      <c r="G912" s="52">
        <f>(Input!G$18*Input!G$190)*G659</f>
        <v>742956.96629018092</v>
      </c>
    </row>
    <row r="913" spans="1:7" s="5" customFormat="1" ht="15" customHeight="1" x14ac:dyDescent="0.45">
      <c r="A913" s="42" t="str">
        <f t="shared" ref="A913:B913" si="251">A660</f>
        <v>F26.02</v>
      </c>
      <c r="B913" s="4" t="str">
        <f t="shared" si="251"/>
        <v>Salida Nacional / National exit</v>
      </c>
      <c r="C913" s="47">
        <f>(Input!C$18*Input!C$190)*C660</f>
        <v>108810.69210300101</v>
      </c>
      <c r="D913" s="47">
        <f>(Input!D$18*Input!D$190)*D660</f>
        <v>97066.93809937562</v>
      </c>
      <c r="E913" s="47">
        <f>(Input!E$18*Input!E$190)*E660</f>
        <v>86383.098173677921</v>
      </c>
      <c r="F913" s="47">
        <f>(Input!F$18*Input!F$190)*F660</f>
        <v>73464.062100870142</v>
      </c>
      <c r="G913" s="52">
        <f>(Input!G$18*Input!G$190)*G660</f>
        <v>60959.339649095702</v>
      </c>
    </row>
    <row r="914" spans="1:7" s="5" customFormat="1" ht="15" customHeight="1" x14ac:dyDescent="0.45">
      <c r="A914" s="42" t="str">
        <f t="shared" ref="A914:B914" si="252">A661</f>
        <v>F26A</v>
      </c>
      <c r="B914" s="4" t="str">
        <f t="shared" si="252"/>
        <v>Salida Nacional / National exit</v>
      </c>
      <c r="C914" s="47">
        <f>(Input!C$18*Input!C$190)*C661</f>
        <v>545424.77535763697</v>
      </c>
      <c r="D914" s="47">
        <f>(Input!D$18*Input!D$190)*D661</f>
        <v>501239.25896217133</v>
      </c>
      <c r="E914" s="47">
        <f>(Input!E$18*Input!E$190)*E661</f>
        <v>452896.66854976118</v>
      </c>
      <c r="F914" s="47">
        <f>(Input!F$18*Input!F$190)*F661</f>
        <v>392402.92031866946</v>
      </c>
      <c r="G914" s="52">
        <f>(Input!G$18*Input!G$190)*G661</f>
        <v>331602.72182273318</v>
      </c>
    </row>
    <row r="915" spans="1:7" s="5" customFormat="1" ht="15" customHeight="1" x14ac:dyDescent="0.45">
      <c r="A915" s="42" t="str">
        <f t="shared" ref="A915:B915" si="253">A662</f>
        <v>F27</v>
      </c>
      <c r="B915" s="4" t="str">
        <f t="shared" si="253"/>
        <v>Salida Nacional / National exit</v>
      </c>
      <c r="C915" s="47">
        <f>(Input!C$18*Input!C$190)*C662</f>
        <v>33683.264929240024</v>
      </c>
      <c r="D915" s="47">
        <f>(Input!D$18*Input!D$190)*D662</f>
        <v>30966.574774812601</v>
      </c>
      <c r="E915" s="47">
        <f>(Input!E$18*Input!E$190)*E662</f>
        <v>27980.752931451116</v>
      </c>
      <c r="F915" s="47">
        <f>(Input!F$18*Input!F$190)*F662</f>
        <v>24243.867882661139</v>
      </c>
      <c r="G915" s="52">
        <f>(Input!G$18*Input!G$190)*G662</f>
        <v>20487.78200183019</v>
      </c>
    </row>
    <row r="916" spans="1:7" s="5" customFormat="1" ht="15" customHeight="1" x14ac:dyDescent="0.45">
      <c r="A916" s="42" t="str">
        <f t="shared" ref="A916:B916" si="254">A663</f>
        <v>F27A</v>
      </c>
      <c r="B916" s="4" t="str">
        <f t="shared" si="254"/>
        <v>Salida Nacional / National exit</v>
      </c>
      <c r="C916" s="47">
        <f>(Input!C$18*Input!C$190)*C663</f>
        <v>3599731.8162179566</v>
      </c>
      <c r="D916" s="47">
        <f>(Input!D$18*Input!D$190)*D663</f>
        <v>3193676.3764066286</v>
      </c>
      <c r="E916" s="47">
        <f>(Input!E$18*Input!E$190)*E663</f>
        <v>2837367.8884721496</v>
      </c>
      <c r="F916" s="47">
        <f>(Input!F$18*Input!F$190)*F663</f>
        <v>2412677.3411517995</v>
      </c>
      <c r="G916" s="52">
        <f>(Input!G$18*Input!G$190)*G663</f>
        <v>2006691.2522631532</v>
      </c>
    </row>
    <row r="917" spans="1:7" s="5" customFormat="1" ht="15" customHeight="1" x14ac:dyDescent="0.45">
      <c r="A917" s="42" t="str">
        <f t="shared" ref="A917:B917" si="255">A664</f>
        <v>F28</v>
      </c>
      <c r="B917" s="4" t="str">
        <f t="shared" si="255"/>
        <v>Salida Nacional / National exit</v>
      </c>
      <c r="C917" s="47">
        <f>(Input!C$18*Input!C$190)*C664</f>
        <v>583388.30989593524</v>
      </c>
      <c r="D917" s="47">
        <f>(Input!D$18*Input!D$190)*D664</f>
        <v>517747.75438134727</v>
      </c>
      <c r="E917" s="47">
        <f>(Input!E$18*Input!E$190)*E664</f>
        <v>459994.93025966419</v>
      </c>
      <c r="F917" s="47">
        <f>(Input!F$18*Input!F$190)*F664</f>
        <v>391150.98188321129</v>
      </c>
      <c r="G917" s="52">
        <f>(Input!G$18*Input!G$190)*G664</f>
        <v>325335.66604758915</v>
      </c>
    </row>
    <row r="918" spans="1:7" s="5" customFormat="1" ht="15" customHeight="1" x14ac:dyDescent="0.45">
      <c r="A918" s="42" t="str">
        <f t="shared" ref="A918:B918" si="256">A665</f>
        <v>G03</v>
      </c>
      <c r="B918" s="4" t="str">
        <f t="shared" si="256"/>
        <v>Salida Nacional / National exit</v>
      </c>
      <c r="C918" s="47">
        <f>(Input!C$18*Input!C$190)*C665</f>
        <v>43579.724323149174</v>
      </c>
      <c r="D918" s="47">
        <f>(Input!D$18*Input!D$190)*D665</f>
        <v>40706.996029188595</v>
      </c>
      <c r="E918" s="47">
        <f>(Input!E$18*Input!E$190)*E665</f>
        <v>36969.555446689592</v>
      </c>
      <c r="F918" s="47">
        <f>(Input!F$18*Input!F$190)*F665</f>
        <v>32196.874569907675</v>
      </c>
      <c r="G918" s="52">
        <f>(Input!G$18*Input!G$190)*G665</f>
        <v>27383.996726868379</v>
      </c>
    </row>
    <row r="919" spans="1:7" s="5" customFormat="1" ht="15" customHeight="1" x14ac:dyDescent="0.45">
      <c r="A919" s="42" t="str">
        <f t="shared" ref="A919:B919" si="257">A666</f>
        <v>G04</v>
      </c>
      <c r="B919" s="4" t="str">
        <f t="shared" si="257"/>
        <v>Salida Nacional / National exit</v>
      </c>
      <c r="C919" s="47">
        <f>(Input!C$18*Input!C$190)*C666</f>
        <v>30.293847122467284</v>
      </c>
      <c r="D919" s="47">
        <f>(Input!D$18*Input!D$190)*D666</f>
        <v>28.287080110018604</v>
      </c>
      <c r="E919" s="47">
        <f>(Input!E$18*Input!E$190)*E666</f>
        <v>25.685451959796868</v>
      </c>
      <c r="F919" s="47">
        <f>(Input!F$18*Input!F$190)*F666</f>
        <v>22.364913321205016</v>
      </c>
      <c r="G919" s="52">
        <f>(Input!G$18*Input!G$190)*G666</f>
        <v>19.018715908105218</v>
      </c>
    </row>
    <row r="920" spans="1:7" s="5" customFormat="1" ht="15" customHeight="1" x14ac:dyDescent="0.45">
      <c r="A920" s="42" t="str">
        <f t="shared" ref="A920:B920" si="258">A667</f>
        <v>G07</v>
      </c>
      <c r="B920" s="4" t="str">
        <f t="shared" si="258"/>
        <v>Salida Nacional / National exit</v>
      </c>
      <c r="C920" s="47">
        <f>(Input!C$18*Input!C$190)*C667</f>
        <v>18261.747274456709</v>
      </c>
      <c r="D920" s="47">
        <f>(Input!D$18*Input!D$190)*D667</f>
        <v>16519.50615387841</v>
      </c>
      <c r="E920" s="47">
        <f>(Input!E$18*Input!E$190)*E667</f>
        <v>14780.642390639423</v>
      </c>
      <c r="F920" s="47">
        <f>(Input!F$18*Input!F$190)*F667</f>
        <v>12662.663308956831</v>
      </c>
      <c r="G920" s="52">
        <f>(Input!G$18*Input!G$190)*G667</f>
        <v>10618.99424318136</v>
      </c>
    </row>
    <row r="921" spans="1:7" s="5" customFormat="1" ht="15" customHeight="1" x14ac:dyDescent="0.45">
      <c r="A921" s="42" t="str">
        <f t="shared" ref="A921:B921" si="259">A668</f>
        <v>H1</v>
      </c>
      <c r="B921" s="4" t="str">
        <f t="shared" si="259"/>
        <v>Salida Nacional / National exit</v>
      </c>
      <c r="C921" s="47">
        <f>(Input!C$18*Input!C$190)*C668</f>
        <v>5798874.1369125322</v>
      </c>
      <c r="D921" s="47">
        <f>(Input!D$18*Input!D$190)*D668</f>
        <v>4587057.5195592344</v>
      </c>
      <c r="E921" s="47">
        <f>(Input!E$18*Input!E$190)*E668</f>
        <v>3681668.3117629341</v>
      </c>
      <c r="F921" s="47">
        <f>(Input!F$18*Input!F$190)*F668</f>
        <v>2874255.8286293042</v>
      </c>
      <c r="G921" s="52">
        <f>(Input!G$18*Input!G$190)*G668</f>
        <v>2276877.431700157</v>
      </c>
    </row>
    <row r="922" spans="1:7" s="5" customFormat="1" ht="15" customHeight="1" x14ac:dyDescent="0.45">
      <c r="A922" s="42" t="str">
        <f t="shared" ref="A922:B922" si="260">A669</f>
        <v>I001</v>
      </c>
      <c r="B922" s="4" t="str">
        <f t="shared" si="260"/>
        <v>Salida Nacional / National exit</v>
      </c>
      <c r="C922" s="47">
        <f>(Input!C$18*Input!C$190)*C669</f>
        <v>1656302.1450321444</v>
      </c>
      <c r="D922" s="47">
        <f>(Input!D$18*Input!D$190)*D669</f>
        <v>1428585.6921930432</v>
      </c>
      <c r="E922" s="47">
        <f>(Input!E$18*Input!E$190)*E669</f>
        <v>1212071.4883549011</v>
      </c>
      <c r="F922" s="47">
        <f>(Input!F$18*Input!F$190)*F669</f>
        <v>1000201.1653550268</v>
      </c>
      <c r="G922" s="52">
        <f>(Input!G$18*Input!G$190)*G669</f>
        <v>811695.71648275666</v>
      </c>
    </row>
    <row r="923" spans="1:7" s="5" customFormat="1" ht="15" customHeight="1" x14ac:dyDescent="0.45">
      <c r="A923" s="42" t="str">
        <f t="shared" ref="A923:B923" si="261">A670</f>
        <v>I003</v>
      </c>
      <c r="B923" s="4" t="str">
        <f t="shared" si="261"/>
        <v>Salida Nacional / National exit</v>
      </c>
      <c r="C923" s="47">
        <f>(Input!C$18*Input!C$190)*C670</f>
        <v>16516.249295250593</v>
      </c>
      <c r="D923" s="47">
        <f>(Input!D$18*Input!D$190)*D670</f>
        <v>15283.316713900449</v>
      </c>
      <c r="E923" s="47">
        <f>(Input!E$18*Input!E$190)*E670</f>
        <v>13841.792174739508</v>
      </c>
      <c r="F923" s="47">
        <f>(Input!F$18*Input!F$190)*F670</f>
        <v>12005.424340473126</v>
      </c>
      <c r="G923" s="52">
        <f>(Input!G$18*Input!G$190)*G670</f>
        <v>10110.587272893228</v>
      </c>
    </row>
    <row r="924" spans="1:7" s="5" customFormat="1" ht="15" customHeight="1" x14ac:dyDescent="0.45">
      <c r="A924" s="42" t="str">
        <f t="shared" ref="A924:B924" si="262">A671</f>
        <v>I006</v>
      </c>
      <c r="B924" s="4" t="str">
        <f t="shared" si="262"/>
        <v>Salida Nacional / National exit</v>
      </c>
      <c r="C924" s="47">
        <f>(Input!C$18*Input!C$190)*C671</f>
        <v>213622.90355897724</v>
      </c>
      <c r="D924" s="47">
        <f>(Input!D$18*Input!D$190)*D671</f>
        <v>201555.84442958597</v>
      </c>
      <c r="E924" s="47">
        <f>(Input!E$18*Input!E$190)*E671</f>
        <v>184189.91726227815</v>
      </c>
      <c r="F924" s="47">
        <f>(Input!F$18*Input!F$190)*F671</f>
        <v>161315.91438427905</v>
      </c>
      <c r="G924" s="52">
        <f>(Input!G$18*Input!G$190)*G671</f>
        <v>136949.57416065395</v>
      </c>
    </row>
    <row r="925" spans="1:7" s="5" customFormat="1" ht="15" customHeight="1" x14ac:dyDescent="0.45">
      <c r="A925" s="42" t="str">
        <f t="shared" ref="A925:B925" si="263">A672</f>
        <v>I008X</v>
      </c>
      <c r="B925" s="4" t="str">
        <f t="shared" si="263"/>
        <v>Salida Nacional / National exit</v>
      </c>
      <c r="C925" s="47">
        <f>(Input!C$18*Input!C$190)*C672</f>
        <v>3111311.0026346492</v>
      </c>
      <c r="D925" s="47">
        <f>(Input!D$18*Input!D$190)*D672</f>
        <v>2806368.3792930949</v>
      </c>
      <c r="E925" s="47">
        <f>(Input!E$18*Input!E$190)*E672</f>
        <v>2506819.8912942135</v>
      </c>
      <c r="F925" s="47">
        <f>(Input!F$18*Input!F$190)*F672</f>
        <v>2135610.1783949402</v>
      </c>
      <c r="G925" s="52">
        <f>(Input!G$18*Input!G$190)*G672</f>
        <v>1765179.493329118</v>
      </c>
    </row>
    <row r="926" spans="1:7" s="5" customFormat="1" ht="15" customHeight="1" x14ac:dyDescent="0.45">
      <c r="A926" s="42" t="str">
        <f t="shared" ref="A926:B926" si="264">A673</f>
        <v>I012</v>
      </c>
      <c r="B926" s="4" t="str">
        <f t="shared" si="264"/>
        <v>Salida Nacional / National exit</v>
      </c>
      <c r="C926" s="47">
        <f>(Input!C$18*Input!C$190)*C673</f>
        <v>595961.48286833102</v>
      </c>
      <c r="D926" s="47">
        <f>(Input!D$18*Input!D$190)*D673</f>
        <v>563189.77627279656</v>
      </c>
      <c r="E926" s="47">
        <f>(Input!E$18*Input!E$190)*E673</f>
        <v>515100.4055014496</v>
      </c>
      <c r="F926" s="47">
        <f>(Input!F$18*Input!F$190)*F673</f>
        <v>451504.60430062219</v>
      </c>
      <c r="G926" s="52">
        <f>(Input!G$18*Input!G$190)*G673</f>
        <v>383534.67658819858</v>
      </c>
    </row>
    <row r="927" spans="1:7" s="5" customFormat="1" ht="15" customHeight="1" x14ac:dyDescent="0.45">
      <c r="A927" s="42" t="str">
        <f t="shared" ref="A927:B927" si="265">A674</f>
        <v>I014</v>
      </c>
      <c r="B927" s="4" t="str">
        <f t="shared" si="265"/>
        <v>Salida Nacional / National exit</v>
      </c>
      <c r="C927" s="47">
        <f>(Input!C$18*Input!C$190)*C674</f>
        <v>349130.03334805102</v>
      </c>
      <c r="D927" s="47">
        <f>(Input!D$18*Input!D$190)*D674</f>
        <v>331013.02334899193</v>
      </c>
      <c r="E927" s="47">
        <f>(Input!E$18*Input!E$190)*E674</f>
        <v>303202.06307396502</v>
      </c>
      <c r="F927" s="47">
        <f>(Input!F$18*Input!F$190)*F674</f>
        <v>266196.73301155487</v>
      </c>
      <c r="G927" s="52">
        <f>(Input!G$18*Input!G$190)*G674</f>
        <v>226436.34425117585</v>
      </c>
    </row>
    <row r="928" spans="1:7" s="5" customFormat="1" ht="15" customHeight="1" x14ac:dyDescent="0.45">
      <c r="A928" s="42" t="str">
        <f t="shared" ref="A928:B928" si="266">A675</f>
        <v>I015ERM</v>
      </c>
      <c r="B928" s="4" t="str">
        <f t="shared" si="266"/>
        <v>Salida Nacional / National exit</v>
      </c>
      <c r="C928" s="47">
        <f>(Input!C$18*Input!C$190)*C675</f>
        <v>2756.6405897901432</v>
      </c>
      <c r="D928" s="47">
        <f>(Input!D$18*Input!D$190)*D675</f>
        <v>2613.688456681517</v>
      </c>
      <c r="E928" s="47">
        <f>(Input!E$18*Input!E$190)*E675</f>
        <v>2394.1583803801041</v>
      </c>
      <c r="F928" s="47">
        <f>(Input!F$18*Input!F$190)*F675</f>
        <v>2102.0017671502028</v>
      </c>
      <c r="G928" s="52">
        <f>(Input!G$18*Input!G$190)*G675</f>
        <v>1788.0548555022124</v>
      </c>
    </row>
    <row r="929" spans="1:7" s="5" customFormat="1" ht="15" customHeight="1" x14ac:dyDescent="0.45">
      <c r="A929" s="42" t="str">
        <f t="shared" ref="A929:B929" si="267">A676</f>
        <v>I016</v>
      </c>
      <c r="B929" s="4" t="str">
        <f t="shared" si="267"/>
        <v>Salida Nacional / National exit</v>
      </c>
      <c r="C929" s="47">
        <f>(Input!C$18*Input!C$190)*C676</f>
        <v>2055485.1560963837</v>
      </c>
      <c r="D929" s="47">
        <f>(Input!D$18*Input!D$190)*D676</f>
        <v>1916011.9525302909</v>
      </c>
      <c r="E929" s="47">
        <f>(Input!E$18*Input!E$190)*E676</f>
        <v>1721678.3679747568</v>
      </c>
      <c r="F929" s="47">
        <f>(Input!F$18*Input!F$190)*F676</f>
        <v>1480928.7881878146</v>
      </c>
      <c r="G929" s="52">
        <f>(Input!G$18*Input!G$190)*G676</f>
        <v>1236303.2414448201</v>
      </c>
    </row>
    <row r="930" spans="1:7" s="5" customFormat="1" ht="15" customHeight="1" x14ac:dyDescent="0.45">
      <c r="A930" s="42" t="str">
        <f t="shared" ref="A930:B930" si="268">A677</f>
        <v>I018</v>
      </c>
      <c r="B930" s="4" t="str">
        <f t="shared" si="268"/>
        <v>Salida Nacional / National exit</v>
      </c>
      <c r="C930" s="47">
        <f>(Input!C$18*Input!C$190)*C677</f>
        <v>365490.25599126378</v>
      </c>
      <c r="D930" s="47">
        <f>(Input!D$18*Input!D$190)*D677</f>
        <v>344264.51036367373</v>
      </c>
      <c r="E930" s="47">
        <f>(Input!E$18*Input!E$190)*E677</f>
        <v>314421.34544089425</v>
      </c>
      <c r="F930" s="47">
        <f>(Input!F$18*Input!F$190)*F677</f>
        <v>275194.34131055325</v>
      </c>
      <c r="G930" s="52">
        <f>(Input!G$18*Input!G$190)*G677</f>
        <v>233569.30638594844</v>
      </c>
    </row>
    <row r="931" spans="1:7" s="5" customFormat="1" ht="15" customHeight="1" x14ac:dyDescent="0.45">
      <c r="A931" s="42" t="str">
        <f t="shared" ref="A931:B931" si="269">A678</f>
        <v>I019</v>
      </c>
      <c r="B931" s="4" t="str">
        <f t="shared" si="269"/>
        <v>Salida Nacional / National exit</v>
      </c>
      <c r="C931" s="47">
        <f>(Input!C$18*Input!C$190)*C678</f>
        <v>247993.25959186297</v>
      </c>
      <c r="D931" s="47">
        <f>(Input!D$18*Input!D$190)*D678</f>
        <v>233509.39013491946</v>
      </c>
      <c r="E931" s="47">
        <f>(Input!E$18*Input!E$190)*E678</f>
        <v>213235.37256219491</v>
      </c>
      <c r="F931" s="47">
        <f>(Input!F$18*Input!F$190)*F678</f>
        <v>186605.89785503544</v>
      </c>
      <c r="G931" s="52">
        <f>(Input!G$18*Input!G$190)*G678</f>
        <v>158379.58739524448</v>
      </c>
    </row>
    <row r="932" spans="1:7" s="5" customFormat="1" ht="15" customHeight="1" x14ac:dyDescent="0.45">
      <c r="A932" s="42" t="str">
        <f t="shared" ref="A932:B932" si="270">A679</f>
        <v>I020</v>
      </c>
      <c r="B932" s="4" t="str">
        <f t="shared" si="270"/>
        <v>Salida Nacional / National exit</v>
      </c>
      <c r="C932" s="47">
        <f>(Input!C$18*Input!C$190)*C679</f>
        <v>350188.47625308321</v>
      </c>
      <c r="D932" s="47">
        <f>(Input!D$18*Input!D$190)*D679</f>
        <v>331478.01739120268</v>
      </c>
      <c r="E932" s="47">
        <f>(Input!E$18*Input!E$190)*E679</f>
        <v>303421.45850658568</v>
      </c>
      <c r="F932" s="47">
        <f>(Input!F$18*Input!F$190)*F679</f>
        <v>266216.94739333692</v>
      </c>
      <c r="G932" s="52">
        <f>(Input!G$18*Input!G$190)*G679</f>
        <v>226449.80199831116</v>
      </c>
    </row>
    <row r="933" spans="1:7" s="5" customFormat="1" ht="15" customHeight="1" x14ac:dyDescent="0.45">
      <c r="A933" s="42" t="str">
        <f t="shared" ref="A933:B933" si="271">A680</f>
        <v>I020A</v>
      </c>
      <c r="B933" s="4" t="str">
        <f t="shared" si="271"/>
        <v>Salida Nacional / National exit</v>
      </c>
      <c r="C933" s="47">
        <f>(Input!C$18*Input!C$190)*C680</f>
        <v>79528.650673389726</v>
      </c>
      <c r="D933" s="47">
        <f>(Input!D$18*Input!D$190)*D680</f>
        <v>75260.313735742951</v>
      </c>
      <c r="E933" s="47">
        <f>(Input!E$18*Input!E$190)*E680</f>
        <v>68882.736266839071</v>
      </c>
      <c r="F933" s="47">
        <f>(Input!F$18*Input!F$190)*F680</f>
        <v>60430.353343218041</v>
      </c>
      <c r="G933" s="52">
        <f>(Input!G$18*Input!G$190)*G680</f>
        <v>51403.135408915026</v>
      </c>
    </row>
    <row r="934" spans="1:7" s="5" customFormat="1" ht="15" customHeight="1" x14ac:dyDescent="0.45">
      <c r="A934" s="42" t="str">
        <f t="shared" ref="A934:B934" si="272">A681</f>
        <v>I022</v>
      </c>
      <c r="B934" s="4" t="str">
        <f t="shared" si="272"/>
        <v>Salida Nacional / National exit</v>
      </c>
      <c r="C934" s="47">
        <f>(Input!C$18*Input!C$190)*C681</f>
        <v>444317.14159425517</v>
      </c>
      <c r="D934" s="47">
        <f>(Input!D$18*Input!D$190)*D681</f>
        <v>418514.32909575972</v>
      </c>
      <c r="E934" s="47">
        <f>(Input!E$18*Input!E$190)*E681</f>
        <v>382248.48048260278</v>
      </c>
      <c r="F934" s="47">
        <f>(Input!F$18*Input!F$190)*F681</f>
        <v>334598.19802154234</v>
      </c>
      <c r="G934" s="52">
        <f>(Input!G$18*Input!G$190)*G681</f>
        <v>284137.33210720442</v>
      </c>
    </row>
    <row r="935" spans="1:7" s="5" customFormat="1" ht="15" customHeight="1" x14ac:dyDescent="0.45">
      <c r="A935" s="42" t="str">
        <f t="shared" ref="A935:B935" si="273">A682</f>
        <v>I023</v>
      </c>
      <c r="B935" s="4" t="str">
        <f t="shared" si="273"/>
        <v>Salida Nacional / National exit</v>
      </c>
      <c r="C935" s="47">
        <f>(Input!C$18*Input!C$190)*C682</f>
        <v>46244.214723405123</v>
      </c>
      <c r="D935" s="47">
        <f>(Input!D$18*Input!D$190)*D682</f>
        <v>41426.138527012721</v>
      </c>
      <c r="E935" s="47">
        <f>(Input!E$18*Input!E$190)*E682</f>
        <v>36955.858593845755</v>
      </c>
      <c r="F935" s="47">
        <f>(Input!F$18*Input!F$190)*F682</f>
        <v>31519.193226454052</v>
      </c>
      <c r="G935" s="52">
        <f>(Input!G$18*Input!G$190)*G682</f>
        <v>26191.072318109967</v>
      </c>
    </row>
    <row r="936" spans="1:7" s="5" customFormat="1" ht="15" customHeight="1" x14ac:dyDescent="0.45">
      <c r="A936" s="42" t="str">
        <f t="shared" ref="A936:B936" si="274">A683</f>
        <v>I024</v>
      </c>
      <c r="B936" s="4" t="str">
        <f t="shared" si="274"/>
        <v>Salida Nacional / National exit</v>
      </c>
      <c r="C936" s="47">
        <f>(Input!C$18*Input!C$190)*C683</f>
        <v>777285.07531826827</v>
      </c>
      <c r="D936" s="47">
        <f>(Input!D$18*Input!D$190)*D683</f>
        <v>732873.06915659178</v>
      </c>
      <c r="E936" s="47">
        <f>(Input!E$18*Input!E$190)*E683</f>
        <v>669678.43692970334</v>
      </c>
      <c r="F936" s="47">
        <f>(Input!F$18*Input!F$190)*F683</f>
        <v>586514.10555962776</v>
      </c>
      <c r="G936" s="52">
        <f>(Input!G$18*Input!G$190)*G683</f>
        <v>498390.70137144858</v>
      </c>
    </row>
    <row r="937" spans="1:7" s="5" customFormat="1" ht="15" customHeight="1" x14ac:dyDescent="0.45">
      <c r="A937" s="42" t="str">
        <f t="shared" ref="A937:B937" si="275">A684</f>
        <v>J01A</v>
      </c>
      <c r="B937" s="4" t="str">
        <f t="shared" si="275"/>
        <v>Salida Nacional / National exit</v>
      </c>
      <c r="C937" s="47">
        <f>(Input!C$18*Input!C$190)*C684</f>
        <v>16385.107355313565</v>
      </c>
      <c r="D937" s="47">
        <f>(Input!D$18*Input!D$190)*D684</f>
        <v>14454.160125545648</v>
      </c>
      <c r="E937" s="47">
        <f>(Input!E$18*Input!E$190)*E684</f>
        <v>12802.477387035953</v>
      </c>
      <c r="F937" s="47">
        <f>(Input!F$18*Input!F$190)*F684</f>
        <v>10849.901300252035</v>
      </c>
      <c r="G937" s="52">
        <f>(Input!G$18*Input!G$190)*G684</f>
        <v>9003.3414718976655</v>
      </c>
    </row>
    <row r="938" spans="1:7" s="5" customFormat="1" ht="15" customHeight="1" x14ac:dyDescent="0.45">
      <c r="A938" s="42" t="str">
        <f t="shared" ref="A938:B938" si="276">A685</f>
        <v>K02</v>
      </c>
      <c r="B938" s="4" t="str">
        <f t="shared" si="276"/>
        <v>Salida Nacional / National exit</v>
      </c>
      <c r="C938" s="47">
        <f>(Input!C$18*Input!C$190)*C685</f>
        <v>13841128.316946903</v>
      </c>
      <c r="D938" s="47">
        <f>(Input!D$18*Input!D$190)*D685</f>
        <v>11101937.867626084</v>
      </c>
      <c r="E938" s="47">
        <f>(Input!E$18*Input!E$190)*E685</f>
        <v>9003021.332808936</v>
      </c>
      <c r="F938" s="47">
        <f>(Input!F$18*Input!F$190)*F685</f>
        <v>7114050.5820269259</v>
      </c>
      <c r="G938" s="52">
        <f>(Input!G$18*Input!G$190)*G685</f>
        <v>5596538.0157967284</v>
      </c>
    </row>
    <row r="939" spans="1:7" s="5" customFormat="1" ht="15" customHeight="1" x14ac:dyDescent="0.45">
      <c r="A939" s="42" t="str">
        <f t="shared" ref="A939:B939" si="277">A686</f>
        <v>K11.01</v>
      </c>
      <c r="B939" s="4" t="str">
        <f t="shared" si="277"/>
        <v>Salida Nacional / National exit</v>
      </c>
      <c r="C939" s="47">
        <f>(Input!C$18*Input!C$190)*C686</f>
        <v>4526561.690232724</v>
      </c>
      <c r="D939" s="47">
        <f>(Input!D$18*Input!D$190)*D686</f>
        <v>3456227.9547075387</v>
      </c>
      <c r="E939" s="47">
        <f>(Input!E$18*Input!E$190)*E686</f>
        <v>2630535.5417187833</v>
      </c>
      <c r="F939" s="47">
        <f>(Input!F$18*Input!F$190)*F686</f>
        <v>1971731.3903780505</v>
      </c>
      <c r="G939" s="52">
        <f>(Input!G$18*Input!G$190)*G686</f>
        <v>1487636.1144372683</v>
      </c>
    </row>
    <row r="940" spans="1:7" s="5" customFormat="1" ht="15" customHeight="1" x14ac:dyDescent="0.45">
      <c r="A940" s="42" t="str">
        <f t="shared" ref="A940:B940" si="278">A687</f>
        <v>K19</v>
      </c>
      <c r="B940" s="4" t="str">
        <f t="shared" si="278"/>
        <v>Salida Nacional / National exit</v>
      </c>
      <c r="C940" s="47">
        <f>(Input!C$18*Input!C$190)*C687</f>
        <v>247640.74274135061</v>
      </c>
      <c r="D940" s="47">
        <f>(Input!D$18*Input!D$190)*D687</f>
        <v>226225.79440751302</v>
      </c>
      <c r="E940" s="47">
        <f>(Input!E$18*Input!E$190)*E687</f>
        <v>204463.30043954618</v>
      </c>
      <c r="F940" s="47">
        <f>(Input!F$18*Input!F$190)*F687</f>
        <v>177315.85415900807</v>
      </c>
      <c r="G940" s="52">
        <f>(Input!G$18*Input!G$190)*G687</f>
        <v>150484.28959970665</v>
      </c>
    </row>
    <row r="941" spans="1:7" s="5" customFormat="1" ht="15" customHeight="1" x14ac:dyDescent="0.45">
      <c r="A941" s="42" t="str">
        <f t="shared" ref="A941:B941" si="279">A688</f>
        <v>K25</v>
      </c>
      <c r="B941" s="4" t="str">
        <f t="shared" si="279"/>
        <v>Salida Nacional / National exit</v>
      </c>
      <c r="C941" s="47">
        <f>(Input!C$18*Input!C$190)*C688</f>
        <v>51334.238132374463</v>
      </c>
      <c r="D941" s="47">
        <f>(Input!D$18*Input!D$190)*D688</f>
        <v>46930.202122142458</v>
      </c>
      <c r="E941" s="47">
        <f>(Input!E$18*Input!E$190)*E688</f>
        <v>42421.621882849649</v>
      </c>
      <c r="F941" s="47">
        <f>(Input!F$18*Input!F$190)*F688</f>
        <v>36792.432223052769</v>
      </c>
      <c r="G941" s="52">
        <f>(Input!G$18*Input!G$190)*G688</f>
        <v>31232.227673050445</v>
      </c>
    </row>
    <row r="942" spans="1:7" s="5" customFormat="1" ht="15" customHeight="1" x14ac:dyDescent="0.45">
      <c r="A942" s="42" t="str">
        <f t="shared" ref="A942:B942" si="280">A689</f>
        <v>K29</v>
      </c>
      <c r="B942" s="4" t="str">
        <f t="shared" si="280"/>
        <v>Salida Nacional / National exit</v>
      </c>
      <c r="C942" s="47">
        <f>(Input!C$18*Input!C$190)*C689</f>
        <v>3655679.1188660152</v>
      </c>
      <c r="D942" s="47">
        <f>(Input!D$18*Input!D$190)*D689</f>
        <v>3001702.6376977563</v>
      </c>
      <c r="E942" s="47">
        <f>(Input!E$18*Input!E$190)*E689</f>
        <v>2470225.8932524687</v>
      </c>
      <c r="F942" s="47">
        <f>(Input!F$18*Input!F$190)*F689</f>
        <v>1984021.7006290667</v>
      </c>
      <c r="G942" s="52">
        <f>(Input!G$18*Input!G$190)*G689</f>
        <v>1587162.1272543306</v>
      </c>
    </row>
    <row r="943" spans="1:7" s="5" customFormat="1" ht="15" customHeight="1" x14ac:dyDescent="0.45">
      <c r="A943" s="42" t="str">
        <f t="shared" ref="A943:B943" si="281">A690</f>
        <v>K31</v>
      </c>
      <c r="B943" s="4" t="str">
        <f t="shared" si="281"/>
        <v>Salida Nacional / National exit</v>
      </c>
      <c r="C943" s="47">
        <f>(Input!C$18*Input!C$190)*C690</f>
        <v>58324.487828203717</v>
      </c>
      <c r="D943" s="47">
        <f>(Input!D$18*Input!D$190)*D690</f>
        <v>52805.641426727139</v>
      </c>
      <c r="E943" s="47">
        <f>(Input!E$18*Input!E$190)*E690</f>
        <v>47513.538761435055</v>
      </c>
      <c r="F943" s="47">
        <f>(Input!F$18*Input!F$190)*F690</f>
        <v>41002.040281211164</v>
      </c>
      <c r="G943" s="52">
        <f>(Input!G$18*Input!G$190)*G690</f>
        <v>34667.933839457255</v>
      </c>
    </row>
    <row r="944" spans="1:7" s="5" customFormat="1" ht="15" customHeight="1" x14ac:dyDescent="0.45">
      <c r="A944" s="42" t="str">
        <f t="shared" ref="A944:B944" si="282">A691</f>
        <v>K37</v>
      </c>
      <c r="B944" s="4" t="str">
        <f t="shared" si="282"/>
        <v>Salida Nacional / National exit</v>
      </c>
      <c r="C944" s="47">
        <f>(Input!C$18*Input!C$190)*C691</f>
        <v>3032996.2515729982</v>
      </c>
      <c r="D944" s="47">
        <f>(Input!D$18*Input!D$190)*D691</f>
        <v>2690444.7616670909</v>
      </c>
      <c r="E944" s="47">
        <f>(Input!E$18*Input!E$190)*E691</f>
        <v>2388343.4235451794</v>
      </c>
      <c r="F944" s="47">
        <f>(Input!F$18*Input!F$190)*F691</f>
        <v>2028640.8312105292</v>
      </c>
      <c r="G944" s="52">
        <f>(Input!G$18*Input!G$190)*G691</f>
        <v>1689697.9539974513</v>
      </c>
    </row>
    <row r="945" spans="1:7" s="5" customFormat="1" ht="15" customHeight="1" x14ac:dyDescent="0.45">
      <c r="A945" s="42" t="str">
        <f t="shared" ref="A945:B945" si="283">A692</f>
        <v>K44</v>
      </c>
      <c r="B945" s="4" t="str">
        <f t="shared" si="283"/>
        <v>Salida Nacional / National exit</v>
      </c>
      <c r="C945" s="47">
        <f>(Input!C$18*Input!C$190)*C692</f>
        <v>18746.058938475584</v>
      </c>
      <c r="D945" s="47">
        <f>(Input!D$18*Input!D$190)*D692</f>
        <v>16785.530153446092</v>
      </c>
      <c r="E945" s="47">
        <f>(Input!E$18*Input!E$190)*E692</f>
        <v>14995.670014775913</v>
      </c>
      <c r="F945" s="47">
        <f>(Input!F$18*Input!F$190)*F692</f>
        <v>12842.54805129689</v>
      </c>
      <c r="G945" s="52">
        <f>(Input!G$18*Input!G$190)*G692</f>
        <v>10824.542130510692</v>
      </c>
    </row>
    <row r="946" spans="1:7" s="5" customFormat="1" ht="15" customHeight="1" x14ac:dyDescent="0.45">
      <c r="A946" s="42" t="str">
        <f t="shared" ref="A946:B946" si="284">A693</f>
        <v>K45</v>
      </c>
      <c r="B946" s="4" t="str">
        <f t="shared" si="284"/>
        <v>Salida Nacional / National exit</v>
      </c>
      <c r="C946" s="47">
        <f>(Input!C$18*Input!C$190)*C693</f>
        <v>98861.715138701198</v>
      </c>
      <c r="D946" s="47">
        <f>(Input!D$18*Input!D$190)*D693</f>
        <v>90301.801366098283</v>
      </c>
      <c r="E946" s="47">
        <f>(Input!E$18*Input!E$190)*E693</f>
        <v>81392.650419520258</v>
      </c>
      <c r="F946" s="47">
        <f>(Input!F$18*Input!F$190)*F693</f>
        <v>70380.772062525735</v>
      </c>
      <c r="G946" s="52">
        <f>(Input!G$18*Input!G$190)*G693</f>
        <v>59799.732908203863</v>
      </c>
    </row>
    <row r="947" spans="1:7" s="5" customFormat="1" ht="15" customHeight="1" x14ac:dyDescent="0.45">
      <c r="A947" s="42" t="str">
        <f t="shared" ref="A947:B947" si="285">A694</f>
        <v>K46</v>
      </c>
      <c r="B947" s="4" t="str">
        <f t="shared" si="285"/>
        <v>Salida Nacional / National exit</v>
      </c>
      <c r="C947" s="47">
        <f>(Input!C$18*Input!C$190)*C694</f>
        <v>29150.13084686545</v>
      </c>
      <c r="D947" s="47">
        <f>(Input!D$18*Input!D$190)*D694</f>
        <v>26640.09619795646</v>
      </c>
      <c r="E947" s="47">
        <f>(Input!E$18*Input!E$190)*E694</f>
        <v>24008.200595930037</v>
      </c>
      <c r="F947" s="47">
        <f>(Input!F$18*Input!F$190)*F694</f>
        <v>20756.976315362888</v>
      </c>
      <c r="G947" s="52">
        <f>(Input!G$18*Input!G$190)*G694</f>
        <v>17637.337507097636</v>
      </c>
    </row>
    <row r="948" spans="1:7" s="5" customFormat="1" ht="15" customHeight="1" x14ac:dyDescent="0.45">
      <c r="A948" s="42" t="str">
        <f t="shared" ref="A948:B948" si="286">A695</f>
        <v>K47</v>
      </c>
      <c r="B948" s="4" t="str">
        <f t="shared" si="286"/>
        <v>Salida Nacional / National exit</v>
      </c>
      <c r="C948" s="47">
        <f>(Input!C$18*Input!C$190)*C695</f>
        <v>288101.3557480356</v>
      </c>
      <c r="D948" s="47">
        <f>(Input!D$18*Input!D$190)*D695</f>
        <v>258449.35695297702</v>
      </c>
      <c r="E948" s="47">
        <f>(Input!E$18*Input!E$190)*E695</f>
        <v>230897.82228013017</v>
      </c>
      <c r="F948" s="47">
        <f>(Input!F$18*Input!F$190)*F695</f>
        <v>197757.99823801711</v>
      </c>
      <c r="G948" s="52">
        <f>(Input!G$18*Input!G$190)*G695</f>
        <v>166755.21635624609</v>
      </c>
    </row>
    <row r="949" spans="1:7" s="5" customFormat="1" ht="15" customHeight="1" x14ac:dyDescent="0.45">
      <c r="A949" s="42" t="str">
        <f t="shared" ref="A949:B949" si="287">A696</f>
        <v>K48</v>
      </c>
      <c r="B949" s="4" t="str">
        <f t="shared" si="287"/>
        <v>Salida Nacional / National exit</v>
      </c>
      <c r="C949" s="47">
        <f>(Input!C$18*Input!C$190)*C696</f>
        <v>438355.58981636859</v>
      </c>
      <c r="D949" s="47">
        <f>(Input!D$18*Input!D$190)*D696</f>
        <v>395021.87366569112</v>
      </c>
      <c r="E949" s="47">
        <f>(Input!E$18*Input!E$190)*E696</f>
        <v>353545.90204552276</v>
      </c>
      <c r="F949" s="47">
        <f>(Input!F$18*Input!F$190)*F696</f>
        <v>303400.18499262515</v>
      </c>
      <c r="G949" s="52">
        <f>(Input!G$18*Input!G$190)*G696</f>
        <v>256287.69816243142</v>
      </c>
    </row>
    <row r="950" spans="1:7" s="5" customFormat="1" ht="15" customHeight="1" x14ac:dyDescent="0.45">
      <c r="A950" s="42" t="str">
        <f t="shared" ref="A950:B950" si="288">A697</f>
        <v>K48.02</v>
      </c>
      <c r="B950" s="4" t="str">
        <f t="shared" si="288"/>
        <v>Salida Nacional / National exit</v>
      </c>
      <c r="C950" s="47">
        <f>(Input!C$18*Input!C$190)*C697</f>
        <v>2265.5554945145745</v>
      </c>
      <c r="D950" s="47">
        <f>(Input!D$18*Input!D$190)*D697</f>
        <v>2061.0641829460396</v>
      </c>
      <c r="E950" s="47">
        <f>(Input!E$18*Input!E$190)*E697</f>
        <v>1851.6399373799989</v>
      </c>
      <c r="F950" s="47">
        <f>(Input!F$18*Input!F$190)*F697</f>
        <v>1595.7470526072384</v>
      </c>
      <c r="G950" s="52">
        <f>(Input!G$18*Input!G$190)*G697</f>
        <v>1356.6489167598763</v>
      </c>
    </row>
    <row r="951" spans="1:7" s="5" customFormat="1" ht="15" customHeight="1" x14ac:dyDescent="0.45">
      <c r="A951" s="42" t="str">
        <f t="shared" ref="A951:B951" si="289">A698</f>
        <v>K48.03</v>
      </c>
      <c r="B951" s="4" t="str">
        <f t="shared" si="289"/>
        <v>Salida Nacional / National exit</v>
      </c>
      <c r="C951" s="47">
        <f>(Input!C$18*Input!C$190)*C698</f>
        <v>42526.973913987866</v>
      </c>
      <c r="D951" s="47">
        <f>(Input!D$18*Input!D$190)*D698</f>
        <v>38615.36933417822</v>
      </c>
      <c r="E951" s="47">
        <f>(Input!E$18*Input!E$190)*E698</f>
        <v>34654.96008376911</v>
      </c>
      <c r="F951" s="47">
        <f>(Input!F$18*Input!F$190)*F698</f>
        <v>29833.011626518623</v>
      </c>
      <c r="G951" s="52">
        <f>(Input!G$18*Input!G$190)*G698</f>
        <v>25367.298239737727</v>
      </c>
    </row>
    <row r="952" spans="1:7" s="5" customFormat="1" ht="15" customHeight="1" x14ac:dyDescent="0.45">
      <c r="A952" s="42" t="str">
        <f t="shared" ref="A952:B952" si="290">A699</f>
        <v>K48.05</v>
      </c>
      <c r="B952" s="4" t="str">
        <f t="shared" si="290"/>
        <v>Salida Nacional / National exit</v>
      </c>
      <c r="C952" s="47">
        <f>(Input!C$18*Input!C$190)*C699</f>
        <v>18309.950274421026</v>
      </c>
      <c r="D952" s="47">
        <f>(Input!D$18*Input!D$190)*D699</f>
        <v>16542.4496763969</v>
      </c>
      <c r="E952" s="47">
        <f>(Input!E$18*Input!E$190)*E699</f>
        <v>14804.536889733363</v>
      </c>
      <c r="F952" s="47">
        <f>(Input!F$18*Input!F$190)*F699</f>
        <v>12707.928088577797</v>
      </c>
      <c r="G952" s="52">
        <f>(Input!G$18*Input!G$190)*G699</f>
        <v>10810.219152930305</v>
      </c>
    </row>
    <row r="953" spans="1:7" s="5" customFormat="1" ht="15" customHeight="1" x14ac:dyDescent="0.45">
      <c r="A953" s="42" t="str">
        <f t="shared" ref="A953:B953" si="291">A700</f>
        <v>K48.07</v>
      </c>
      <c r="B953" s="4" t="str">
        <f t="shared" si="291"/>
        <v>Salida Nacional / National exit</v>
      </c>
      <c r="C953" s="47">
        <f>(Input!C$18*Input!C$190)*C700</f>
        <v>81549.040874203842</v>
      </c>
      <c r="D953" s="47">
        <f>(Input!D$18*Input!D$190)*D700</f>
        <v>72712.087928165842</v>
      </c>
      <c r="E953" s="47">
        <f>(Input!E$18*Input!E$190)*E700</f>
        <v>64664.571363135736</v>
      </c>
      <c r="F953" s="47">
        <f>(Input!F$18*Input!F$190)*F700</f>
        <v>55135.600953782297</v>
      </c>
      <c r="G953" s="52">
        <f>(Input!G$18*Input!G$190)*G700</f>
        <v>46730.885574256601</v>
      </c>
    </row>
    <row r="954" spans="1:7" s="5" customFormat="1" ht="15" customHeight="1" x14ac:dyDescent="0.45">
      <c r="A954" s="42" t="str">
        <f t="shared" ref="A954:B954" si="292">A701</f>
        <v>K48.08</v>
      </c>
      <c r="B954" s="4" t="str">
        <f t="shared" si="292"/>
        <v>Salida Nacional / National exit</v>
      </c>
      <c r="C954" s="47">
        <f>(Input!C$18*Input!C$190)*C701</f>
        <v>10278.515829879339</v>
      </c>
      <c r="D954" s="47">
        <f>(Input!D$18*Input!D$190)*D701</f>
        <v>9232.6538957357152</v>
      </c>
      <c r="E954" s="47">
        <f>(Input!E$18*Input!E$190)*E701</f>
        <v>8236.3916285354044</v>
      </c>
      <c r="F954" s="47">
        <f>(Input!F$18*Input!F$190)*F701</f>
        <v>7046.6484719796499</v>
      </c>
      <c r="G954" s="52">
        <f>(Input!G$18*Input!G$190)*G701</f>
        <v>5997.0577073401346</v>
      </c>
    </row>
    <row r="955" spans="1:7" s="5" customFormat="1" ht="15" customHeight="1" x14ac:dyDescent="0.45">
      <c r="A955" s="42" t="str">
        <f t="shared" ref="A955:B955" si="293">A702</f>
        <v>K48.10</v>
      </c>
      <c r="B955" s="4" t="str">
        <f t="shared" si="293"/>
        <v>Salida Nacional / National exit</v>
      </c>
      <c r="C955" s="47">
        <f>(Input!C$18*Input!C$190)*C702</f>
        <v>29667.946961221565</v>
      </c>
      <c r="D955" s="47">
        <f>(Input!D$18*Input!D$190)*D702</f>
        <v>26513.73910673814</v>
      </c>
      <c r="E955" s="47">
        <f>(Input!E$18*Input!E$190)*E702</f>
        <v>23596.73589430111</v>
      </c>
      <c r="F955" s="47">
        <f>(Input!F$18*Input!F$190)*F702</f>
        <v>20136.349052439509</v>
      </c>
      <c r="G955" s="52">
        <f>(Input!G$18*Input!G$190)*G702</f>
        <v>17150.365548257974</v>
      </c>
    </row>
    <row r="956" spans="1:7" s="5" customFormat="1" ht="15" customHeight="1" x14ac:dyDescent="0.45">
      <c r="A956" s="42" t="str">
        <f t="shared" ref="A956:B956" si="294">A703</f>
        <v>K50</v>
      </c>
      <c r="B956" s="4" t="str">
        <f t="shared" si="294"/>
        <v>Salida Nacional / National exit</v>
      </c>
      <c r="C956" s="47">
        <f>(Input!C$18*Input!C$190)*C703</f>
        <v>134087.14785417405</v>
      </c>
      <c r="D956" s="47">
        <f>(Input!D$18*Input!D$190)*D703</f>
        <v>120960.64649794334</v>
      </c>
      <c r="E956" s="47">
        <f>(Input!E$18*Input!E$190)*E703</f>
        <v>108304.60119517421</v>
      </c>
      <c r="F956" s="47">
        <f>(Input!F$18*Input!F$190)*F703</f>
        <v>92970.186132135364</v>
      </c>
      <c r="G956" s="52">
        <f>(Input!G$18*Input!G$190)*G703</f>
        <v>78403.683904949023</v>
      </c>
    </row>
    <row r="957" spans="1:7" s="5" customFormat="1" ht="15" customHeight="1" x14ac:dyDescent="0.45">
      <c r="A957" s="42" t="str">
        <f t="shared" ref="A957:B957" si="295">A704</f>
        <v>K52</v>
      </c>
      <c r="B957" s="4" t="str">
        <f t="shared" si="295"/>
        <v>Salida Nacional / National exit</v>
      </c>
      <c r="C957" s="47">
        <f>(Input!C$18*Input!C$190)*C704</f>
        <v>325983.55826156918</v>
      </c>
      <c r="D957" s="47">
        <f>(Input!D$18*Input!D$190)*D704</f>
        <v>288777.96453486424</v>
      </c>
      <c r="E957" s="47">
        <f>(Input!E$18*Input!E$190)*E704</f>
        <v>255977.3761332935</v>
      </c>
      <c r="F957" s="47">
        <f>(Input!F$18*Input!F$190)*F704</f>
        <v>216854.91968719565</v>
      </c>
      <c r="G957" s="52">
        <f>(Input!G$18*Input!G$190)*G704</f>
        <v>179906.40659023626</v>
      </c>
    </row>
    <row r="958" spans="1:7" s="5" customFormat="1" ht="15" customHeight="1" x14ac:dyDescent="0.45">
      <c r="A958" s="42" t="str">
        <f t="shared" ref="A958:B958" si="296">A705</f>
        <v>K54</v>
      </c>
      <c r="B958" s="4" t="str">
        <f t="shared" si="296"/>
        <v>Salida Nacional / National exit</v>
      </c>
      <c r="C958" s="47">
        <f>(Input!C$18*Input!C$190)*C705</f>
        <v>41900.409085536419</v>
      </c>
      <c r="D958" s="47">
        <f>(Input!D$18*Input!D$190)*D705</f>
        <v>38572.611963508643</v>
      </c>
      <c r="E958" s="47">
        <f>(Input!E$18*Input!E$190)*E705</f>
        <v>34851.606181759191</v>
      </c>
      <c r="F958" s="47">
        <f>(Input!F$18*Input!F$190)*F705</f>
        <v>30201.18671709776</v>
      </c>
      <c r="G958" s="52">
        <f>(Input!G$18*Input!G$190)*G705</f>
        <v>25569.625409295109</v>
      </c>
    </row>
    <row r="959" spans="1:7" s="5" customFormat="1" ht="15" customHeight="1" x14ac:dyDescent="0.45">
      <c r="A959" s="42" t="str">
        <f t="shared" ref="A959:B959" si="297">A706</f>
        <v>M01</v>
      </c>
      <c r="B959" s="4" t="str">
        <f t="shared" si="297"/>
        <v>Salida Nacional / National exit</v>
      </c>
      <c r="C959" s="47">
        <f>(Input!C$18*Input!C$190)*C706</f>
        <v>163295.99079070557</v>
      </c>
      <c r="D959" s="47">
        <f>(Input!D$18*Input!D$190)*D706</f>
        <v>140375.6113302809</v>
      </c>
      <c r="E959" s="47">
        <f>(Input!E$18*Input!E$190)*E706</f>
        <v>122507.22249712954</v>
      </c>
      <c r="F959" s="47">
        <f>(Input!F$18*Input!F$190)*F706</f>
        <v>102330.60845097555</v>
      </c>
      <c r="G959" s="52">
        <f>(Input!G$18*Input!G$190)*G706</f>
        <v>85100.074908171417</v>
      </c>
    </row>
    <row r="960" spans="1:7" s="5" customFormat="1" ht="15" customHeight="1" x14ac:dyDescent="0.45">
      <c r="A960" s="42" t="str">
        <f t="shared" ref="A960:B960" si="298">A707</f>
        <v>M09</v>
      </c>
      <c r="B960" s="4" t="str">
        <f t="shared" si="298"/>
        <v>Salida Nacional / National exit</v>
      </c>
      <c r="C960" s="47">
        <f>(Input!C$18*Input!C$190)*C707</f>
        <v>103060.57573696169</v>
      </c>
      <c r="D960" s="47">
        <f>(Input!D$18*Input!D$190)*D707</f>
        <v>87879.440050421152</v>
      </c>
      <c r="E960" s="47">
        <f>(Input!E$18*Input!E$190)*E707</f>
        <v>76466.506674783755</v>
      </c>
      <c r="F960" s="47">
        <f>(Input!F$18*Input!F$190)*F707</f>
        <v>63649.357863537356</v>
      </c>
      <c r="G960" s="52">
        <f>(Input!G$18*Input!G$190)*G707</f>
        <v>52895.688262869095</v>
      </c>
    </row>
    <row r="961" spans="1:7" s="5" customFormat="1" ht="15" customHeight="1" x14ac:dyDescent="0.45">
      <c r="A961" s="42" t="str">
        <f t="shared" ref="A961:B961" si="299">A708</f>
        <v>N07</v>
      </c>
      <c r="B961" s="4" t="str">
        <f t="shared" si="299"/>
        <v>Salida Nacional / National exit</v>
      </c>
      <c r="C961" s="47">
        <f>(Input!C$18*Input!C$190)*C708</f>
        <v>964704.72622119798</v>
      </c>
      <c r="D961" s="47">
        <f>(Input!D$18*Input!D$190)*D708</f>
        <v>877704.70728632773</v>
      </c>
      <c r="E961" s="47">
        <f>(Input!E$18*Input!E$190)*E708</f>
        <v>790805.33662258741</v>
      </c>
      <c r="F961" s="47">
        <f>(Input!F$18*Input!F$190)*F708</f>
        <v>683259.37860293302</v>
      </c>
      <c r="G961" s="52">
        <f>(Input!G$18*Input!G$190)*G708</f>
        <v>578440.34189612709</v>
      </c>
    </row>
    <row r="962" spans="1:7" s="5" customFormat="1" ht="15" customHeight="1" x14ac:dyDescent="0.45">
      <c r="A962" s="42" t="str">
        <f t="shared" ref="A962:B962" si="300">A709</f>
        <v>N08</v>
      </c>
      <c r="B962" s="4" t="str">
        <f t="shared" si="300"/>
        <v>Salida Nacional / National exit</v>
      </c>
      <c r="C962" s="47">
        <f>(Input!C$18*Input!C$190)*C709</f>
        <v>42907.315271753192</v>
      </c>
      <c r="D962" s="47">
        <f>(Input!D$18*Input!D$190)*D709</f>
        <v>39310.819077714754</v>
      </c>
      <c r="E962" s="47">
        <f>(Input!E$18*Input!E$190)*E709</f>
        <v>35542.270235165997</v>
      </c>
      <c r="F962" s="47">
        <f>(Input!F$18*Input!F$190)*F709</f>
        <v>30805.191782279202</v>
      </c>
      <c r="G962" s="52">
        <f>(Input!G$18*Input!G$190)*G709</f>
        <v>26015.737904053221</v>
      </c>
    </row>
    <row r="963" spans="1:7" s="5" customFormat="1" ht="15" customHeight="1" x14ac:dyDescent="0.45">
      <c r="A963" s="42" t="str">
        <f t="shared" ref="A963:B963" si="301">A710</f>
        <v>N09</v>
      </c>
      <c r="B963" s="4" t="str">
        <f t="shared" si="301"/>
        <v>Salida Nacional / National exit</v>
      </c>
      <c r="C963" s="47">
        <f>(Input!C$18*Input!C$190)*C710</f>
        <v>324035.02496255655</v>
      </c>
      <c r="D963" s="47">
        <f>(Input!D$18*Input!D$190)*D710</f>
        <v>292881.80779767182</v>
      </c>
      <c r="E963" s="47">
        <f>(Input!E$18*Input!E$190)*E710</f>
        <v>263135.08457450627</v>
      </c>
      <c r="F963" s="47">
        <f>(Input!F$18*Input!F$190)*F710</f>
        <v>226492.26323224485</v>
      </c>
      <c r="G963" s="52">
        <f>(Input!G$18*Input!G$190)*G710</f>
        <v>190205.63586488983</v>
      </c>
    </row>
    <row r="964" spans="1:7" s="5" customFormat="1" ht="15" customHeight="1" x14ac:dyDescent="0.45">
      <c r="A964" s="42" t="str">
        <f t="shared" ref="A964:B964" si="302">A711</f>
        <v>N10.1</v>
      </c>
      <c r="B964" s="4" t="str">
        <f t="shared" si="302"/>
        <v>Salida Nacional / National exit</v>
      </c>
      <c r="C964" s="47">
        <f>(Input!C$18*Input!C$190)*C711</f>
        <v>223098.92694832699</v>
      </c>
      <c r="D964" s="47">
        <f>(Input!D$18*Input!D$190)*D711</f>
        <v>201628.57689104028</v>
      </c>
      <c r="E964" s="47">
        <f>(Input!E$18*Input!E$190)*E711</f>
        <v>181136.17496073266</v>
      </c>
      <c r="F964" s="47">
        <f>(Input!F$18*Input!F$190)*F711</f>
        <v>155899.85316645206</v>
      </c>
      <c r="G964" s="52">
        <f>(Input!G$18*Input!G$190)*G711</f>
        <v>130924.88006418588</v>
      </c>
    </row>
    <row r="965" spans="1:7" s="5" customFormat="1" ht="15" customHeight="1" x14ac:dyDescent="0.45">
      <c r="A965" s="42" t="str">
        <f t="shared" ref="A965:B965" si="303">A712</f>
        <v>O01</v>
      </c>
      <c r="B965" s="4" t="str">
        <f t="shared" si="303"/>
        <v>Salida Nacional / National exit</v>
      </c>
      <c r="C965" s="47">
        <f>(Input!C$18*Input!C$190)*C712</f>
        <v>0</v>
      </c>
      <c r="D965" s="47">
        <f>(Input!D$18*Input!D$190)*D712</f>
        <v>0</v>
      </c>
      <c r="E965" s="47">
        <f>(Input!E$18*Input!E$190)*E712</f>
        <v>0</v>
      </c>
      <c r="F965" s="47">
        <f>(Input!F$18*Input!F$190)*F712</f>
        <v>0</v>
      </c>
      <c r="G965" s="52">
        <f>(Input!G$18*Input!G$190)*G712</f>
        <v>0</v>
      </c>
    </row>
    <row r="966" spans="1:7" s="5" customFormat="1" ht="15" customHeight="1" x14ac:dyDescent="0.45">
      <c r="A966" s="42" t="str">
        <f t="shared" ref="A966:B966" si="304">A713</f>
        <v>O01A</v>
      </c>
      <c r="B966" s="4" t="str">
        <f t="shared" si="304"/>
        <v>Salida Nacional / National exit</v>
      </c>
      <c r="C966" s="47">
        <f>(Input!C$18*Input!C$190)*C713</f>
        <v>9762488.1195315551</v>
      </c>
      <c r="D966" s="47">
        <f>(Input!D$18*Input!D$190)*D713</f>
        <v>8413689.835276207</v>
      </c>
      <c r="E966" s="47">
        <f>(Input!E$18*Input!E$190)*E713</f>
        <v>7137146.5169574581</v>
      </c>
      <c r="F966" s="47">
        <f>(Input!F$18*Input!F$190)*F713</f>
        <v>5888696.4857204305</v>
      </c>
      <c r="G966" s="52">
        <f>(Input!G$18*Input!G$190)*G713</f>
        <v>4778235.4638952371</v>
      </c>
    </row>
    <row r="967" spans="1:7" s="5" customFormat="1" ht="15" customHeight="1" x14ac:dyDescent="0.45">
      <c r="A967" s="42" t="str">
        <f t="shared" ref="A967:B967" si="305">A714</f>
        <v>O02</v>
      </c>
      <c r="B967" s="4" t="str">
        <f t="shared" si="305"/>
        <v>Salida Nacional / National exit</v>
      </c>
      <c r="C967" s="47">
        <f>(Input!C$18*Input!C$190)*C714</f>
        <v>162216.13548622088</v>
      </c>
      <c r="D967" s="47">
        <f>(Input!D$18*Input!D$190)*D714</f>
        <v>139782.74277198769</v>
      </c>
      <c r="E967" s="47">
        <f>(Input!E$18*Input!E$190)*E714</f>
        <v>118569.98699385645</v>
      </c>
      <c r="F967" s="47">
        <f>(Input!F$18*Input!F$190)*F714</f>
        <v>97826.671857403562</v>
      </c>
      <c r="G967" s="52">
        <f>(Input!G$18*Input!G$190)*G714</f>
        <v>79376.277536498426</v>
      </c>
    </row>
    <row r="968" spans="1:7" s="5" customFormat="1" ht="15" customHeight="1" x14ac:dyDescent="0.45">
      <c r="A968" s="42" t="str">
        <f t="shared" ref="A968:B968" si="306">A715</f>
        <v>O05</v>
      </c>
      <c r="B968" s="4" t="str">
        <f t="shared" si="306"/>
        <v>Salida Nacional / National exit</v>
      </c>
      <c r="C968" s="47">
        <f>(Input!C$18*Input!C$190)*C715</f>
        <v>160178.59874134633</v>
      </c>
      <c r="D968" s="47">
        <f>(Input!D$18*Input!D$190)*D715</f>
        <v>150869.61187582082</v>
      </c>
      <c r="E968" s="47">
        <f>(Input!E$18*Input!E$190)*E715</f>
        <v>137796.25987569141</v>
      </c>
      <c r="F968" s="47">
        <f>(Input!F$18*Input!F$190)*F715</f>
        <v>120643.56486479698</v>
      </c>
      <c r="G968" s="52">
        <f>(Input!G$18*Input!G$190)*G715</f>
        <v>102384.20068008358</v>
      </c>
    </row>
    <row r="969" spans="1:7" s="5" customFormat="1" ht="15" customHeight="1" x14ac:dyDescent="0.45">
      <c r="A969" s="42" t="str">
        <f t="shared" ref="A969:B969" si="307">A716</f>
        <v>O06</v>
      </c>
      <c r="B969" s="4" t="str">
        <f t="shared" si="307"/>
        <v>Salida Nacional / National exit</v>
      </c>
      <c r="C969" s="47">
        <f>(Input!C$18*Input!C$190)*C716</f>
        <v>462416.34058775817</v>
      </c>
      <c r="D969" s="47">
        <f>(Input!D$18*Input!D$190)*D716</f>
        <v>432893.70366222865</v>
      </c>
      <c r="E969" s="47">
        <f>(Input!E$18*Input!E$190)*E716</f>
        <v>394256.79531858332</v>
      </c>
      <c r="F969" s="47">
        <f>(Input!F$18*Input!F$190)*F716</f>
        <v>344027.28138007998</v>
      </c>
      <c r="G969" s="52">
        <f>(Input!G$18*Input!G$190)*G716</f>
        <v>291076.56219376618</v>
      </c>
    </row>
    <row r="970" spans="1:7" s="5" customFormat="1" ht="15" customHeight="1" x14ac:dyDescent="0.45">
      <c r="A970" s="42" t="str">
        <f t="shared" ref="A970:B970" si="308">A717</f>
        <v>O07</v>
      </c>
      <c r="B970" s="4" t="str">
        <f t="shared" si="308"/>
        <v>Salida Nacional / National exit</v>
      </c>
      <c r="C970" s="47">
        <f>(Input!C$18*Input!C$190)*C717</f>
        <v>567738.44615270081</v>
      </c>
      <c r="D970" s="47">
        <f>(Input!D$18*Input!D$190)*D717</f>
        <v>536424.37625456974</v>
      </c>
      <c r="E970" s="47">
        <f>(Input!E$18*Input!E$190)*E717</f>
        <v>490699.06188855681</v>
      </c>
      <c r="F970" s="47">
        <f>(Input!F$18*Input!F$190)*F717</f>
        <v>430363.9585964742</v>
      </c>
      <c r="G970" s="52">
        <f>(Input!G$18*Input!G$190)*G717</f>
        <v>365810.06686647283</v>
      </c>
    </row>
    <row r="971" spans="1:7" s="5" customFormat="1" ht="15" customHeight="1" x14ac:dyDescent="0.45">
      <c r="A971" s="42" t="str">
        <f t="shared" ref="A971:B971" si="309">A718</f>
        <v>O09</v>
      </c>
      <c r="B971" s="4" t="str">
        <f t="shared" si="309"/>
        <v>Salida Nacional / National exit</v>
      </c>
      <c r="C971" s="47">
        <f>(Input!C$18*Input!C$190)*C718</f>
        <v>57096.670791147866</v>
      </c>
      <c r="D971" s="47">
        <f>(Input!D$18*Input!D$190)*D718</f>
        <v>53932.148668689093</v>
      </c>
      <c r="E971" s="47">
        <f>(Input!E$18*Input!E$190)*E718</f>
        <v>49327.146800075418</v>
      </c>
      <c r="F971" s="47">
        <f>(Input!F$18*Input!F$190)*F718</f>
        <v>43256.591690263544</v>
      </c>
      <c r="G971" s="52">
        <f>(Input!G$18*Input!G$190)*G718</f>
        <v>36765.623961309087</v>
      </c>
    </row>
    <row r="972" spans="1:7" s="5" customFormat="1" ht="15" customHeight="1" x14ac:dyDescent="0.45">
      <c r="A972" s="42" t="str">
        <f t="shared" ref="A972:B972" si="310">A719</f>
        <v>O11</v>
      </c>
      <c r="B972" s="4" t="str">
        <f t="shared" si="310"/>
        <v>Salida Nacional / National exit</v>
      </c>
      <c r="C972" s="47">
        <f>(Input!C$18*Input!C$190)*C719</f>
        <v>88484.451721084799</v>
      </c>
      <c r="D972" s="47">
        <f>(Input!D$18*Input!D$190)*D719</f>
        <v>79148.926975894326</v>
      </c>
      <c r="E972" s="47">
        <f>(Input!E$18*Input!E$190)*E719</f>
        <v>70565.848349388965</v>
      </c>
      <c r="F972" s="47">
        <f>(Input!F$18*Input!F$190)*F719</f>
        <v>60168.222477391762</v>
      </c>
      <c r="G972" s="52">
        <f>(Input!G$18*Input!G$190)*G719</f>
        <v>49952.681264384075</v>
      </c>
    </row>
    <row r="973" spans="1:7" s="5" customFormat="1" ht="15" customHeight="1" x14ac:dyDescent="0.45">
      <c r="A973" s="42" t="str">
        <f t="shared" ref="A973:B973" si="311">A720</f>
        <v>O12</v>
      </c>
      <c r="B973" s="4" t="str">
        <f t="shared" si="311"/>
        <v>Salida Nacional / National exit</v>
      </c>
      <c r="C973" s="47">
        <f>(Input!C$18*Input!C$190)*C720</f>
        <v>20.090285981467947</v>
      </c>
      <c r="D973" s="47">
        <f>(Input!D$18*Input!D$190)*D720</f>
        <v>18.951176129891163</v>
      </c>
      <c r="E973" s="47">
        <f>(Input!E$18*Input!E$190)*E720</f>
        <v>17.32652136526573</v>
      </c>
      <c r="F973" s="47">
        <f>(Input!F$18*Input!F$190)*F720</f>
        <v>15.189389389361503</v>
      </c>
      <c r="G973" s="52">
        <f>(Input!G$18*Input!G$190)*G720</f>
        <v>12.90816380446844</v>
      </c>
    </row>
    <row r="974" spans="1:7" s="5" customFormat="1" ht="15" customHeight="1" x14ac:dyDescent="0.45">
      <c r="A974" s="42" t="str">
        <f t="shared" ref="A974:B974" si="312">A721</f>
        <v>O14</v>
      </c>
      <c r="B974" s="4" t="str">
        <f t="shared" si="312"/>
        <v>Salida Nacional / National exit</v>
      </c>
      <c r="C974" s="47">
        <f>(Input!C$18*Input!C$190)*C721</f>
        <v>877125.79624545085</v>
      </c>
      <c r="D974" s="47">
        <f>(Input!D$18*Input!D$190)*D721</f>
        <v>808467.59890867479</v>
      </c>
      <c r="E974" s="47">
        <f>(Input!E$18*Input!E$190)*E721</f>
        <v>722994.93898051535</v>
      </c>
      <c r="F974" s="47">
        <f>(Input!F$18*Input!F$190)*F721</f>
        <v>618981.42797115562</v>
      </c>
      <c r="G974" s="52">
        <f>(Input!G$18*Input!G$190)*G721</f>
        <v>514785.39563708036</v>
      </c>
    </row>
    <row r="975" spans="1:7" s="5" customFormat="1" ht="15" customHeight="1" x14ac:dyDescent="0.45">
      <c r="A975" s="42" t="str">
        <f t="shared" ref="A975:B975" si="313">A722</f>
        <v>O14A</v>
      </c>
      <c r="B975" s="4" t="str">
        <f t="shared" si="313"/>
        <v>Salida Nacional / National exit</v>
      </c>
      <c r="C975" s="47">
        <f>(Input!C$18*Input!C$190)*C722</f>
        <v>41282.880725399111</v>
      </c>
      <c r="D975" s="47">
        <f>(Input!D$18*Input!D$190)*D722</f>
        <v>38709.602608336107</v>
      </c>
      <c r="E975" s="47">
        <f>(Input!E$18*Input!E$190)*E722</f>
        <v>35315.938154803043</v>
      </c>
      <c r="F975" s="47">
        <f>(Input!F$18*Input!F$190)*F722</f>
        <v>30890.515312097406</v>
      </c>
      <c r="G975" s="52">
        <f>(Input!G$18*Input!G$190)*G722</f>
        <v>26206.190046266653</v>
      </c>
    </row>
    <row r="976" spans="1:7" s="5" customFormat="1" ht="15" customHeight="1" x14ac:dyDescent="0.45">
      <c r="A976" s="42" t="str">
        <f t="shared" ref="A976:B976" si="314">A723</f>
        <v>O16</v>
      </c>
      <c r="B976" s="4" t="str">
        <f t="shared" si="314"/>
        <v>Salida Nacional / National exit</v>
      </c>
      <c r="C976" s="47">
        <f>(Input!C$18*Input!C$190)*C723</f>
        <v>111374.12279864206</v>
      </c>
      <c r="D976" s="47">
        <f>(Input!D$18*Input!D$190)*D723</f>
        <v>99539.535146553957</v>
      </c>
      <c r="E976" s="47">
        <f>(Input!E$18*Input!E$190)*E723</f>
        <v>88826.609449984287</v>
      </c>
      <c r="F976" s="47">
        <f>(Input!F$18*Input!F$190)*F723</f>
        <v>75826.021143705788</v>
      </c>
      <c r="G976" s="52">
        <f>(Input!G$18*Input!G$190)*G723</f>
        <v>63031.783479924576</v>
      </c>
    </row>
    <row r="977" spans="1:7" s="5" customFormat="1" ht="15" customHeight="1" x14ac:dyDescent="0.45">
      <c r="A977" s="42" t="str">
        <f t="shared" ref="A977:B977" si="315">A724</f>
        <v>O17</v>
      </c>
      <c r="B977" s="4" t="str">
        <f t="shared" si="315"/>
        <v>Salida Nacional / National exit</v>
      </c>
      <c r="C977" s="47">
        <f>(Input!C$18*Input!C$190)*C724</f>
        <v>27335.602408075927</v>
      </c>
      <c r="D977" s="47">
        <f>(Input!D$18*Input!D$190)*D724</f>
        <v>25691.745624982672</v>
      </c>
      <c r="E977" s="47">
        <f>(Input!E$18*Input!E$190)*E724</f>
        <v>23476.462359267083</v>
      </c>
      <c r="F977" s="47">
        <f>(Input!F$18*Input!F$190)*F724</f>
        <v>20570.403733693227</v>
      </c>
      <c r="G977" s="52">
        <f>(Input!G$18*Input!G$190)*G724</f>
        <v>17477.84492118765</v>
      </c>
    </row>
    <row r="978" spans="1:7" s="5" customFormat="1" ht="15" customHeight="1" x14ac:dyDescent="0.45">
      <c r="A978" s="42" t="str">
        <f t="shared" ref="A978:B978" si="316">A725</f>
        <v>O19</v>
      </c>
      <c r="B978" s="4" t="str">
        <f t="shared" si="316"/>
        <v>Salida Nacional / National exit</v>
      </c>
      <c r="C978" s="47">
        <f>(Input!C$18*Input!C$190)*C725</f>
        <v>106711.03180951504</v>
      </c>
      <c r="D978" s="47">
        <f>(Input!D$18*Input!D$190)*D725</f>
        <v>94814.942972729521</v>
      </c>
      <c r="E978" s="47">
        <f>(Input!E$18*Input!E$190)*E725</f>
        <v>84424.321470490657</v>
      </c>
      <c r="F978" s="47">
        <f>(Input!F$18*Input!F$190)*F725</f>
        <v>71898.248999104573</v>
      </c>
      <c r="G978" s="52">
        <f>(Input!G$18*Input!G$190)*G725</f>
        <v>59672.530269579162</v>
      </c>
    </row>
    <row r="979" spans="1:7" s="5" customFormat="1" ht="15" customHeight="1" x14ac:dyDescent="0.45">
      <c r="A979" s="42" t="str">
        <f t="shared" ref="A979:B979" si="317">A726</f>
        <v>O24</v>
      </c>
      <c r="B979" s="4" t="str">
        <f t="shared" si="317"/>
        <v>Salida Nacional / National exit</v>
      </c>
      <c r="C979" s="47">
        <f>(Input!C$18*Input!C$190)*C726</f>
        <v>856307.69036039361</v>
      </c>
      <c r="D979" s="47">
        <f>(Input!D$18*Input!D$190)*D726</f>
        <v>786136.85496500507</v>
      </c>
      <c r="E979" s="47">
        <f>(Input!E$18*Input!E$190)*E726</f>
        <v>711379.83423696295</v>
      </c>
      <c r="F979" s="47">
        <f>(Input!F$18*Input!F$190)*F726</f>
        <v>617068.20688832726</v>
      </c>
      <c r="G979" s="52">
        <f>(Input!G$18*Input!G$190)*G726</f>
        <v>521050.8915268695</v>
      </c>
    </row>
    <row r="980" spans="1:7" s="5" customFormat="1" ht="15" customHeight="1" x14ac:dyDescent="0.45">
      <c r="A980" s="42" t="str">
        <f t="shared" ref="A980:B980" si="318">A727</f>
        <v>P01</v>
      </c>
      <c r="B980" s="4" t="str">
        <f t="shared" si="318"/>
        <v>Salida Nacional / National exit</v>
      </c>
      <c r="C980" s="47">
        <f>(Input!C$18*Input!C$190)*C727</f>
        <v>200863.48428746633</v>
      </c>
      <c r="D980" s="47">
        <f>(Input!D$18*Input!D$190)*D727</f>
        <v>189651.66001326148</v>
      </c>
      <c r="E980" s="47">
        <f>(Input!E$18*Input!E$190)*E727</f>
        <v>173370.80715457321</v>
      </c>
      <c r="F980" s="47">
        <f>(Input!F$18*Input!F$190)*F727</f>
        <v>151968.06726716858</v>
      </c>
      <c r="G980" s="52">
        <f>(Input!G$18*Input!G$190)*G727</f>
        <v>129152.32101454143</v>
      </c>
    </row>
    <row r="981" spans="1:7" s="5" customFormat="1" ht="15" customHeight="1" x14ac:dyDescent="0.45">
      <c r="A981" s="42" t="str">
        <f t="shared" ref="A981:B981" si="319">A728</f>
        <v>P03</v>
      </c>
      <c r="B981" s="4" t="str">
        <f t="shared" si="319"/>
        <v>Salida Nacional / National exit</v>
      </c>
      <c r="C981" s="47">
        <f>(Input!C$18*Input!C$190)*C728</f>
        <v>2197427.9583993326</v>
      </c>
      <c r="D981" s="47">
        <f>(Input!D$18*Input!D$190)*D728</f>
        <v>2026421.3253921675</v>
      </c>
      <c r="E981" s="47">
        <f>(Input!E$18*Input!E$190)*E728</f>
        <v>1822429.3581641507</v>
      </c>
      <c r="F981" s="47">
        <f>(Input!F$18*Input!F$190)*F728</f>
        <v>1568771.8405785996</v>
      </c>
      <c r="G981" s="52">
        <f>(Input!G$18*Input!G$190)*G728</f>
        <v>1311787.820307239</v>
      </c>
    </row>
    <row r="982" spans="1:7" s="5" customFormat="1" ht="15" customHeight="1" x14ac:dyDescent="0.45">
      <c r="A982" s="42" t="str">
        <f t="shared" ref="A982:B982" si="320">A729</f>
        <v>P04</v>
      </c>
      <c r="B982" s="4" t="str">
        <f t="shared" si="320"/>
        <v>Salida Nacional / National exit</v>
      </c>
      <c r="C982" s="47">
        <f>(Input!C$18*Input!C$190)*C729</f>
        <v>1485423.1110426865</v>
      </c>
      <c r="D982" s="47">
        <f>(Input!D$18*Input!D$190)*D729</f>
        <v>1361526.8505068882</v>
      </c>
      <c r="E982" s="47">
        <f>(Input!E$18*Input!E$190)*E729</f>
        <v>1221229.4156431584</v>
      </c>
      <c r="F982" s="47">
        <f>(Input!F$18*Input!F$190)*F729</f>
        <v>1048200.8742243215</v>
      </c>
      <c r="G982" s="52">
        <f>(Input!G$18*Input!G$190)*G729</f>
        <v>874426.1631862584</v>
      </c>
    </row>
    <row r="983" spans="1:7" s="5" customFormat="1" ht="15" customHeight="1" x14ac:dyDescent="0.45">
      <c r="A983" s="42" t="str">
        <f t="shared" ref="A983:B983" si="321">A730</f>
        <v>P04A</v>
      </c>
      <c r="B983" s="4" t="str">
        <f t="shared" si="321"/>
        <v>Salida Nacional / National exit</v>
      </c>
      <c r="C983" s="47">
        <f>(Input!C$18*Input!C$190)*C730</f>
        <v>5717.5277243858745</v>
      </c>
      <c r="D983" s="47">
        <f>(Input!D$18*Input!D$190)*D730</f>
        <v>5396.9254419749595</v>
      </c>
      <c r="E983" s="47">
        <f>(Input!E$18*Input!E$190)*E730</f>
        <v>4930.5431607958944</v>
      </c>
      <c r="F983" s="47">
        <f>(Input!F$18*Input!F$190)*F730</f>
        <v>4319.4510917948783</v>
      </c>
      <c r="G983" s="52">
        <f>(Input!G$18*Input!G$190)*G730</f>
        <v>3670.7612975278553</v>
      </c>
    </row>
    <row r="984" spans="1:7" s="5" customFormat="1" ht="15" customHeight="1" x14ac:dyDescent="0.45">
      <c r="A984" s="42" t="str">
        <f t="shared" ref="A984:B984" si="322">A731</f>
        <v>P06</v>
      </c>
      <c r="B984" s="4" t="str">
        <f t="shared" si="322"/>
        <v>Salida Nacional / National exit</v>
      </c>
      <c r="C984" s="47">
        <f>(Input!C$18*Input!C$190)*C731</f>
        <v>39293.207058382686</v>
      </c>
      <c r="D984" s="47">
        <f>(Input!D$18*Input!D$190)*D731</f>
        <v>37079.124950742043</v>
      </c>
      <c r="E984" s="47">
        <f>(Input!E$18*Input!E$190)*E731</f>
        <v>33867.080124672459</v>
      </c>
      <c r="F984" s="47">
        <f>(Input!F$18*Input!F$190)*F731</f>
        <v>29663.923179052643</v>
      </c>
      <c r="G984" s="52">
        <f>(Input!G$18*Input!G$190)*G731</f>
        <v>25207.21774262972</v>
      </c>
    </row>
    <row r="985" spans="1:7" s="5" customFormat="1" ht="15" customHeight="1" x14ac:dyDescent="0.45">
      <c r="A985" s="42" t="str">
        <f t="shared" ref="A985:B985" si="323">A732</f>
        <v>13A</v>
      </c>
      <c r="B985" s="4" t="str">
        <f t="shared" si="323"/>
        <v>Salida Nacional / National exit</v>
      </c>
      <c r="C985" s="47">
        <f>(Input!C$18*Input!C$190)*C732</f>
        <v>1845139.7793827299</v>
      </c>
      <c r="D985" s="47">
        <f>(Input!D$18*Input!D$190)*D732</f>
        <v>1365564.5691229892</v>
      </c>
      <c r="E985" s="47">
        <f>(Input!E$18*Input!E$190)*E732</f>
        <v>1000256.9952407981</v>
      </c>
      <c r="F985" s="47">
        <f>(Input!F$18*Input!F$190)*F732</f>
        <v>720400.20598317788</v>
      </c>
      <c r="G985" s="52">
        <f>(Input!G$18*Input!G$190)*G732</f>
        <v>532371.02408734546</v>
      </c>
    </row>
    <row r="986" spans="1:7" s="5" customFormat="1" ht="15" customHeight="1" x14ac:dyDescent="0.45">
      <c r="A986" s="42" t="str">
        <f t="shared" ref="A986:B986" si="324">A733</f>
        <v>15.20.04</v>
      </c>
      <c r="B986" s="4" t="str">
        <f t="shared" si="324"/>
        <v>Salida Nacional / National exit</v>
      </c>
      <c r="C986" s="47">
        <f>(Input!C$18*Input!C$190)*C733</f>
        <v>24683.910877368638</v>
      </c>
      <c r="D986" s="47">
        <f>(Input!D$18*Input!D$190)*D733</f>
        <v>21614.51147725714</v>
      </c>
      <c r="E986" s="47">
        <f>(Input!E$18*Input!E$190)*E733</f>
        <v>19056.516386329648</v>
      </c>
      <c r="F986" s="47">
        <f>(Input!F$18*Input!F$190)*F733</f>
        <v>16094.690218241363</v>
      </c>
      <c r="G986" s="52">
        <f>(Input!G$18*Input!G$190)*G733</f>
        <v>13595.02045631386</v>
      </c>
    </row>
    <row r="987" spans="1:7" s="5" customFormat="1" ht="15" customHeight="1" x14ac:dyDescent="0.45">
      <c r="A987" s="42" t="str">
        <f t="shared" ref="A987:B987" si="325">A734</f>
        <v>15.31A.2</v>
      </c>
      <c r="B987" s="4" t="str">
        <f t="shared" si="325"/>
        <v>Salida Nacional / National exit</v>
      </c>
      <c r="C987" s="47">
        <f>(Input!C$18*Input!C$190)*C734</f>
        <v>1762.1058207507654</v>
      </c>
      <c r="D987" s="47">
        <f>(Input!D$18*Input!D$190)*D734</f>
        <v>1496.4661883511083</v>
      </c>
      <c r="E987" s="47">
        <f>(Input!E$18*Input!E$190)*E734</f>
        <v>1299.140013298995</v>
      </c>
      <c r="F987" s="47">
        <f>(Input!F$18*Input!F$190)*F734</f>
        <v>1078.7137797608098</v>
      </c>
      <c r="G987" s="52">
        <f>(Input!G$18*Input!G$190)*G734</f>
        <v>896.99479493027286</v>
      </c>
    </row>
    <row r="988" spans="1:7" s="5" customFormat="1" ht="15" customHeight="1" x14ac:dyDescent="0.45">
      <c r="A988" s="42" t="str">
        <f t="shared" ref="A988:B988" si="326">A735</f>
        <v>D07A</v>
      </c>
      <c r="B988" s="4" t="str">
        <f t="shared" si="326"/>
        <v>Salida Nacional / National exit</v>
      </c>
      <c r="C988" s="47">
        <f>(Input!C$18*Input!C$190)*C735</f>
        <v>17409.007968885795</v>
      </c>
      <c r="D988" s="47">
        <f>(Input!D$18*Input!D$190)*D735</f>
        <v>15627.976414052675</v>
      </c>
      <c r="E988" s="47">
        <f>(Input!E$18*Input!E$190)*E735</f>
        <v>13940.104649622195</v>
      </c>
      <c r="F988" s="47">
        <f>(Input!F$18*Input!F$190)*F735</f>
        <v>11889.664020761205</v>
      </c>
      <c r="G988" s="52">
        <f>(Input!G$18*Input!G$190)*G735</f>
        <v>9877.7082469002835</v>
      </c>
    </row>
    <row r="989" spans="1:7" s="5" customFormat="1" ht="15" customHeight="1" x14ac:dyDescent="0.45">
      <c r="A989" s="42" t="str">
        <f t="shared" ref="A989:B989" si="327">A736</f>
        <v>D08A</v>
      </c>
      <c r="B989" s="4" t="str">
        <f t="shared" si="327"/>
        <v>Salida Nacional / National exit</v>
      </c>
      <c r="C989" s="47">
        <f>(Input!C$18*Input!C$190)*C736</f>
        <v>13074.500681931364</v>
      </c>
      <c r="D989" s="47">
        <f>(Input!D$18*Input!D$190)*D736</f>
        <v>11737.294494666039</v>
      </c>
      <c r="E989" s="47">
        <f>(Input!E$18*Input!E$190)*E736</f>
        <v>10470.15914940025</v>
      </c>
      <c r="F989" s="47">
        <f>(Input!F$18*Input!F$190)*F736</f>
        <v>8930.4895424876959</v>
      </c>
      <c r="G989" s="52">
        <f>(Input!G$18*Input!G$190)*G736</f>
        <v>7419.3669649011217</v>
      </c>
    </row>
    <row r="990" spans="1:7" s="5" customFormat="1" ht="15" customHeight="1" x14ac:dyDescent="0.45">
      <c r="A990" s="42" t="str">
        <f t="shared" ref="A990:B990" si="328">A737</f>
        <v>D10A</v>
      </c>
      <c r="B990" s="4" t="str">
        <f t="shared" si="328"/>
        <v>Salida Nacional / National exit</v>
      </c>
      <c r="C990" s="47">
        <f>(Input!C$18*Input!C$190)*C737</f>
        <v>26935.236119178782</v>
      </c>
      <c r="D990" s="47">
        <f>(Input!D$18*Input!D$190)*D737</f>
        <v>24182.234470686926</v>
      </c>
      <c r="E990" s="47">
        <f>(Input!E$18*Input!E$190)*E737</f>
        <v>21574.093311555607</v>
      </c>
      <c r="F990" s="47">
        <f>(Input!F$18*Input!F$190)*F737</f>
        <v>18403.360909740404</v>
      </c>
      <c r="G990" s="52">
        <f>(Input!G$18*Input!G$190)*G737</f>
        <v>15289.744332994831</v>
      </c>
    </row>
    <row r="991" spans="1:7" s="5" customFormat="1" ht="15" customHeight="1" x14ac:dyDescent="0.45">
      <c r="A991" s="42" t="str">
        <f t="shared" ref="A991:B991" si="329">A738</f>
        <v>D15</v>
      </c>
      <c r="B991" s="4" t="str">
        <f t="shared" si="329"/>
        <v>Salida Nacional / National exit</v>
      </c>
      <c r="C991" s="47">
        <f>(Input!C$18*Input!C$190)*C738</f>
        <v>41812.665500977586</v>
      </c>
      <c r="D991" s="47">
        <f>(Input!D$18*Input!D$190)*D738</f>
        <v>37540.895398417531</v>
      </c>
      <c r="E991" s="47">
        <f>(Input!E$18*Input!E$190)*E738</f>
        <v>33507.539173783385</v>
      </c>
      <c r="F991" s="47">
        <f>(Input!F$18*Input!F$190)*F738</f>
        <v>28594.931245398446</v>
      </c>
      <c r="G991" s="52">
        <f>(Input!G$18*Input!G$190)*G738</f>
        <v>23757.359918643015</v>
      </c>
    </row>
    <row r="992" spans="1:7" s="5" customFormat="1" ht="15" customHeight="1" x14ac:dyDescent="0.45">
      <c r="A992" s="42" t="str">
        <f t="shared" ref="A992:B992" si="330">A739</f>
        <v>I005</v>
      </c>
      <c r="B992" s="4" t="str">
        <f t="shared" si="330"/>
        <v>Salida Nacional / National exit</v>
      </c>
      <c r="C992" s="47">
        <f>(Input!C$18*Input!C$190)*C739</f>
        <v>15890.716603166387</v>
      </c>
      <c r="D992" s="47">
        <f>(Input!D$18*Input!D$190)*D739</f>
        <v>14269.969022808456</v>
      </c>
      <c r="E992" s="47">
        <f>(Input!E$18*Input!E$190)*E739</f>
        <v>12741.047820646716</v>
      </c>
      <c r="F992" s="47">
        <f>(Input!F$18*Input!F$190)*F739</f>
        <v>10876.174916050279</v>
      </c>
      <c r="G992" s="52">
        <f>(Input!G$18*Input!G$190)*G739</f>
        <v>9036.6741477186242</v>
      </c>
    </row>
    <row r="993" spans="1:7" s="5" customFormat="1" ht="15" customHeight="1" x14ac:dyDescent="0.45">
      <c r="A993" s="42" t="str">
        <f t="shared" ref="A993:B993" si="331">A740</f>
        <v>I007</v>
      </c>
      <c r="B993" s="4" t="str">
        <f t="shared" si="331"/>
        <v>Salida Nacional / National exit</v>
      </c>
      <c r="C993" s="47">
        <f>(Input!C$18*Input!C$190)*C740</f>
        <v>1404.4414424369854</v>
      </c>
      <c r="D993" s="47">
        <f>(Input!D$18*Input!D$190)*D740</f>
        <v>1261.3350653846376</v>
      </c>
      <c r="E993" s="47">
        <f>(Input!E$18*Input!E$190)*E740</f>
        <v>1126.2891852644043</v>
      </c>
      <c r="F993" s="47">
        <f>(Input!F$18*Input!F$190)*F740</f>
        <v>961.50311561515559</v>
      </c>
      <c r="G993" s="52">
        <f>(Input!G$18*Input!G$190)*G740</f>
        <v>798.90896130848841</v>
      </c>
    </row>
    <row r="994" spans="1:7" s="5" customFormat="1" ht="15" customHeight="1" x14ac:dyDescent="0.45">
      <c r="A994" s="42" t="str">
        <f t="shared" ref="A994:B994" si="332">A741</f>
        <v>K05</v>
      </c>
      <c r="B994" s="4" t="str">
        <f t="shared" si="332"/>
        <v>Salida Nacional / National exit</v>
      </c>
      <c r="C994" s="47">
        <f>(Input!C$18*Input!C$190)*C741</f>
        <v>456.5211479918413</v>
      </c>
      <c r="D994" s="47">
        <f>(Input!D$18*Input!D$190)*D741</f>
        <v>394.46605026677827</v>
      </c>
      <c r="E994" s="47">
        <f>(Input!E$18*Input!E$190)*E741</f>
        <v>347.50795829902654</v>
      </c>
      <c r="F994" s="47">
        <f>(Input!F$18*Input!F$190)*F741</f>
        <v>293.02324501663315</v>
      </c>
      <c r="G994" s="52">
        <f>(Input!G$18*Input!G$190)*G741</f>
        <v>242.81597617956515</v>
      </c>
    </row>
    <row r="995" spans="1:7" s="5" customFormat="1" ht="15" customHeight="1" x14ac:dyDescent="0.45">
      <c r="A995" s="42" t="str">
        <f t="shared" ref="A995:B995" si="333">A742</f>
        <v>K07</v>
      </c>
      <c r="B995" s="4" t="str">
        <f t="shared" si="333"/>
        <v>Salida Nacional / National exit</v>
      </c>
      <c r="C995" s="47">
        <f>(Input!C$18*Input!C$190)*C742</f>
        <v>1377.7906414677641</v>
      </c>
      <c r="D995" s="47">
        <f>(Input!D$18*Input!D$190)*D742</f>
        <v>1191.0140177981575</v>
      </c>
      <c r="E995" s="47">
        <f>(Input!E$18*Input!E$190)*E742</f>
        <v>1049.277338836479</v>
      </c>
      <c r="F995" s="47">
        <f>(Input!F$18*Input!F$190)*F742</f>
        <v>884.78807402448808</v>
      </c>
      <c r="G995" s="52">
        <f>(Input!G$18*Input!G$190)*G742</f>
        <v>733.23641744921065</v>
      </c>
    </row>
    <row r="996" spans="1:7" s="5" customFormat="1" ht="15" customHeight="1" x14ac:dyDescent="0.45">
      <c r="A996" s="42" t="str">
        <f t="shared" ref="A996:B996" si="334">A743</f>
        <v>K41</v>
      </c>
      <c r="B996" s="4" t="str">
        <f t="shared" si="334"/>
        <v>Salida Nacional / National exit</v>
      </c>
      <c r="C996" s="47">
        <f>(Input!C$18*Input!C$190)*C743</f>
        <v>6389.5893956173604</v>
      </c>
      <c r="D996" s="47">
        <f>(Input!D$18*Input!D$190)*D743</f>
        <v>5521.9660496162378</v>
      </c>
      <c r="E996" s="47">
        <f>(Input!E$18*Input!E$190)*E743</f>
        <v>4854.6646490379335</v>
      </c>
      <c r="F996" s="47">
        <f>(Input!F$18*Input!F$190)*F743</f>
        <v>4083.9459968683236</v>
      </c>
      <c r="G996" s="52">
        <f>(Input!G$18*Input!G$190)*G743</f>
        <v>3389.3357159475268</v>
      </c>
    </row>
    <row r="997" spans="1:7" s="5" customFormat="1" ht="15" customHeight="1" x14ac:dyDescent="0.45">
      <c r="A997" s="42" t="str">
        <f t="shared" ref="A997:B997" si="335">A744</f>
        <v>M05</v>
      </c>
      <c r="B997" s="4" t="str">
        <f t="shared" si="335"/>
        <v>Salida Nacional / National exit</v>
      </c>
      <c r="C997" s="47">
        <f>(Input!C$18*Input!C$190)*C744</f>
        <v>170904.18852482329</v>
      </c>
      <c r="D997" s="47">
        <f>(Input!D$18*Input!D$190)*D744</f>
        <v>152396.08101955405</v>
      </c>
      <c r="E997" s="47">
        <f>(Input!E$18*Input!E$190)*E744</f>
        <v>135359.02452541661</v>
      </c>
      <c r="F997" s="47">
        <f>(Input!F$18*Input!F$190)*F744</f>
        <v>115274.79797304285</v>
      </c>
      <c r="G997" s="52">
        <f>(Input!G$18*Input!G$190)*G744</f>
        <v>97593.313257804475</v>
      </c>
    </row>
    <row r="998" spans="1:7" s="5" customFormat="1" ht="15" customHeight="1" x14ac:dyDescent="0.45">
      <c r="A998" s="42" t="str">
        <f t="shared" ref="A998:B998" si="336">A745</f>
        <v>O03</v>
      </c>
      <c r="B998" s="4" t="str">
        <f t="shared" si="336"/>
        <v>Salida Nacional / National exit</v>
      </c>
      <c r="C998" s="47">
        <f>(Input!C$18*Input!C$190)*C745</f>
        <v>36557.301095338247</v>
      </c>
      <c r="D998" s="47">
        <f>(Input!D$18*Input!D$190)*D745</f>
        <v>32783.90408709793</v>
      </c>
      <c r="E998" s="47">
        <f>(Input!E$18*Input!E$190)*E745</f>
        <v>29258.44604704803</v>
      </c>
      <c r="F998" s="47">
        <f>(Input!F$18*Input!F$190)*F745</f>
        <v>24967.527452080685</v>
      </c>
      <c r="G998" s="52">
        <f>(Input!G$18*Input!G$190)*G745</f>
        <v>20738.994314898813</v>
      </c>
    </row>
    <row r="999" spans="1:7" s="5" customFormat="1" ht="15" customHeight="1" x14ac:dyDescent="0.45">
      <c r="A999" s="42" t="str">
        <f t="shared" ref="A999:B999" si="337">A746</f>
        <v>O22</v>
      </c>
      <c r="B999" s="4" t="str">
        <f t="shared" si="337"/>
        <v>Salida Nacional / National exit</v>
      </c>
      <c r="C999" s="47">
        <f>(Input!C$18*Input!C$190)*C746</f>
        <v>226280.09376876382</v>
      </c>
      <c r="D999" s="47">
        <f>(Input!D$18*Input!D$190)*D746</f>
        <v>200773.50197695548</v>
      </c>
      <c r="E999" s="47">
        <f>(Input!E$18*Input!E$190)*E746</f>
        <v>178722.28853326422</v>
      </c>
      <c r="F999" s="47">
        <f>(Input!F$18*Input!F$190)*F746</f>
        <v>152199.41757467447</v>
      </c>
      <c r="G999" s="52">
        <f>(Input!G$18*Input!G$190)*G746</f>
        <v>126438.08612875945</v>
      </c>
    </row>
    <row r="1000" spans="1:7" s="5" customFormat="1" ht="15" customHeight="1" x14ac:dyDescent="0.45">
      <c r="A1000" s="42" t="str">
        <f t="shared" ref="A1000:B1000" si="338">A747</f>
        <v>41.01</v>
      </c>
      <c r="B1000" s="4" t="str">
        <f t="shared" si="338"/>
        <v>Salida Nacional / National exit</v>
      </c>
      <c r="C1000" s="47">
        <f>(Input!C$18*Input!C$190)*C747</f>
        <v>95714.391292928267</v>
      </c>
      <c r="D1000" s="47">
        <f>(Input!D$18*Input!D$190)*D747</f>
        <v>90993.805388091772</v>
      </c>
      <c r="E1000" s="47">
        <f>(Input!E$18*Input!E$190)*E747</f>
        <v>83279.646946482811</v>
      </c>
      <c r="F1000" s="47">
        <f>(Input!F$18*Input!F$190)*F747</f>
        <v>73066.800432090444</v>
      </c>
      <c r="G1000" s="52">
        <f>(Input!G$18*Input!G$190)*G747</f>
        <v>62144.556880493707</v>
      </c>
    </row>
    <row r="1001" spans="1:7" s="5" customFormat="1" ht="15" customHeight="1" x14ac:dyDescent="0.45">
      <c r="A1001" s="42" t="str">
        <f t="shared" ref="A1001:B1001" si="339">A748</f>
        <v>41.10</v>
      </c>
      <c r="B1001" s="4" t="str">
        <f t="shared" si="339"/>
        <v>Salida Nacional / National exit</v>
      </c>
      <c r="C1001" s="47">
        <f>(Input!C$18*Input!C$190)*C748</f>
        <v>55476.278127452882</v>
      </c>
      <c r="D1001" s="47">
        <f>(Input!D$18*Input!D$190)*D748</f>
        <v>52570.921277324625</v>
      </c>
      <c r="E1001" s="47">
        <f>(Input!E$18*Input!E$190)*E748</f>
        <v>48056.666764519978</v>
      </c>
      <c r="F1001" s="47">
        <f>(Input!F$18*Input!F$190)*F748</f>
        <v>42116.400805893289</v>
      </c>
      <c r="G1001" s="52">
        <f>(Input!G$18*Input!G$190)*G748</f>
        <v>35814.642690390079</v>
      </c>
    </row>
    <row r="1002" spans="1:7" s="5" customFormat="1" ht="15" customHeight="1" x14ac:dyDescent="0.45">
      <c r="A1002" s="42" t="str">
        <f t="shared" ref="A1002:B1002" si="340">A749</f>
        <v>D01A</v>
      </c>
      <c r="B1002" s="4" t="str">
        <f t="shared" si="340"/>
        <v>Salida Nacional / National exit</v>
      </c>
      <c r="C1002" s="47">
        <f>(Input!C$18*Input!C$190)*C749</f>
        <v>31501.178933501695</v>
      </c>
      <c r="D1002" s="47">
        <f>(Input!D$18*Input!D$190)*D749</f>
        <v>29831.660967116564</v>
      </c>
      <c r="E1002" s="47">
        <f>(Input!E$18*Input!E$190)*E749</f>
        <v>27275.133324564064</v>
      </c>
      <c r="F1002" s="47">
        <f>(Input!F$18*Input!F$190)*F749</f>
        <v>23909.351588840382</v>
      </c>
      <c r="G1002" s="52">
        <f>(Input!G$18*Input!G$190)*G749</f>
        <v>20329.580877597065</v>
      </c>
    </row>
    <row r="1003" spans="1:7" s="5" customFormat="1" ht="15" customHeight="1" x14ac:dyDescent="0.45">
      <c r="A1003" s="42" t="str">
        <f t="shared" ref="A1003:B1003" si="341">A750</f>
        <v>PR Barcelona</v>
      </c>
      <c r="B1003" s="4" t="str">
        <f t="shared" si="341"/>
        <v>Planta GNL / LNG Plant</v>
      </c>
      <c r="C1003" s="47">
        <f>(Input!C$18*Input!C$190)*C750</f>
        <v>228844.35262739655</v>
      </c>
      <c r="D1003" s="47">
        <f>(Input!D$18*Input!D$190)*D750</f>
        <v>190032.95158053431</v>
      </c>
      <c r="E1003" s="47">
        <f>(Input!E$18*Input!E$190)*E750</f>
        <v>170292.37802155045</v>
      </c>
      <c r="F1003" s="47">
        <f>(Input!F$18*Input!F$190)*F750</f>
        <v>144677.62074777865</v>
      </c>
      <c r="G1003" s="52">
        <f>(Input!G$18*Input!G$190)*G750</f>
        <v>119876.9392650119</v>
      </c>
    </row>
    <row r="1004" spans="1:7" s="5" customFormat="1" ht="15" customHeight="1" x14ac:dyDescent="0.45">
      <c r="A1004" s="42" t="str">
        <f t="shared" ref="A1004:B1004" si="342">A751</f>
        <v>PR Cartagena</v>
      </c>
      <c r="B1004" s="4" t="str">
        <f t="shared" si="342"/>
        <v>Planta GNL / LNG Plant</v>
      </c>
      <c r="C1004" s="47">
        <f>(Input!C$18*Input!C$190)*C751</f>
        <v>207015.2227216172</v>
      </c>
      <c r="D1004" s="47">
        <f>(Input!D$18*Input!D$190)*D751</f>
        <v>166868.2234293771</v>
      </c>
      <c r="E1004" s="47">
        <f>(Input!E$18*Input!E$190)*E751</f>
        <v>147441.46651736324</v>
      </c>
      <c r="F1004" s="47">
        <f>(Input!F$18*Input!F$190)*F751</f>
        <v>123580.38937511032</v>
      </c>
      <c r="G1004" s="52">
        <f>(Input!G$18*Input!G$190)*G751</f>
        <v>102241.72046244622</v>
      </c>
    </row>
    <row r="1005" spans="1:7" s="5" customFormat="1" ht="15" customHeight="1" x14ac:dyDescent="0.45">
      <c r="A1005" s="42" t="str">
        <f t="shared" ref="A1005:B1005" si="343">A752</f>
        <v>PR Huelva</v>
      </c>
      <c r="B1005" s="4" t="str">
        <f t="shared" si="343"/>
        <v>Planta GNL / LNG Plant</v>
      </c>
      <c r="C1005" s="47">
        <f>(Input!C$18*Input!C$190)*C752</f>
        <v>311785.47332111746</v>
      </c>
      <c r="D1005" s="47">
        <f>(Input!D$18*Input!D$190)*D752</f>
        <v>256583.22273444157</v>
      </c>
      <c r="E1005" s="47">
        <f>(Input!E$18*Input!E$190)*E752</f>
        <v>230119.04548110958</v>
      </c>
      <c r="F1005" s="47">
        <f>(Input!F$18*Input!F$190)*F752</f>
        <v>195826.81396728419</v>
      </c>
      <c r="G1005" s="52">
        <f>(Input!G$18*Input!G$190)*G752</f>
        <v>161802.30367953869</v>
      </c>
    </row>
    <row r="1006" spans="1:7" s="5" customFormat="1" ht="15" customHeight="1" x14ac:dyDescent="0.45">
      <c r="A1006" s="42" t="str">
        <f t="shared" ref="A1006:B1006" si="344">A753</f>
        <v>PR Bilbao</v>
      </c>
      <c r="B1006" s="4" t="str">
        <f t="shared" si="344"/>
        <v>Planta GNL / LNG Plant</v>
      </c>
      <c r="C1006" s="47">
        <f>(Input!C$18*Input!C$190)*C753</f>
        <v>268526.64429647656</v>
      </c>
      <c r="D1006" s="47">
        <f>(Input!D$18*Input!D$190)*D753</f>
        <v>222694.50207288895</v>
      </c>
      <c r="E1006" s="47">
        <f>(Input!E$18*Input!E$190)*E753</f>
        <v>199434.88502181575</v>
      </c>
      <c r="F1006" s="47">
        <f>(Input!F$18*Input!F$190)*F753</f>
        <v>169449.82741886651</v>
      </c>
      <c r="G1006" s="52">
        <f>(Input!G$18*Input!G$190)*G753</f>
        <v>140201.41671057272</v>
      </c>
    </row>
    <row r="1007" spans="1:7" s="5" customFormat="1" ht="15" customHeight="1" x14ac:dyDescent="0.45">
      <c r="A1007" s="42" t="str">
        <f t="shared" ref="A1007:B1007" si="345">A754</f>
        <v>PR Sagunto</v>
      </c>
      <c r="B1007" s="4" t="str">
        <f t="shared" si="345"/>
        <v>Planta GNL / LNG Plant</v>
      </c>
      <c r="C1007" s="47">
        <f>(Input!C$18*Input!C$190)*C754</f>
        <v>86463.32264837531</v>
      </c>
      <c r="D1007" s="47">
        <f>(Input!D$18*Input!D$190)*D754</f>
        <v>70483.727039976569</v>
      </c>
      <c r="E1007" s="47">
        <f>(Input!E$18*Input!E$190)*E754</f>
        <v>62615.280808682837</v>
      </c>
      <c r="F1007" s="47">
        <f>(Input!F$18*Input!F$190)*F754</f>
        <v>52729.584457960707</v>
      </c>
      <c r="G1007" s="52">
        <f>(Input!G$18*Input!G$190)*G754</f>
        <v>43723.533670197678</v>
      </c>
    </row>
    <row r="1008" spans="1:7" s="5" customFormat="1" ht="15" customHeight="1" x14ac:dyDescent="0.45">
      <c r="A1008" s="42" t="str">
        <f t="shared" ref="A1008:B1009" si="346">A755</f>
        <v>PR Mugardos</v>
      </c>
      <c r="B1008" s="4" t="str">
        <f t="shared" si="346"/>
        <v>Planta GNL / LNG Plant</v>
      </c>
      <c r="C1008" s="47">
        <f>(Input!C$18*Input!C$190)*C755</f>
        <v>185759.65259249238</v>
      </c>
      <c r="D1008" s="47">
        <f>(Input!D$18*Input!D$190)*D755</f>
        <v>156424.82802673656</v>
      </c>
      <c r="E1008" s="47">
        <f>(Input!E$18*Input!E$190)*E755</f>
        <v>141367.71551414303</v>
      </c>
      <c r="F1008" s="47">
        <f>(Input!F$18*Input!F$190)*F755</f>
        <v>121128.53188218102</v>
      </c>
      <c r="G1008" s="52">
        <f>(Input!G$18*Input!G$190)*G755</f>
        <v>100261.40855697458</v>
      </c>
    </row>
    <row r="1009" spans="1:7" s="5" customFormat="1" ht="15" customHeight="1" x14ac:dyDescent="0.45">
      <c r="A1009" s="42" t="str">
        <f t="shared" si="346"/>
        <v>CI Tarifa</v>
      </c>
      <c r="B1009" s="4" t="str">
        <f t="shared" si="346"/>
        <v>CI Tarifa</v>
      </c>
      <c r="C1009" s="47">
        <f>(Input!C$18*Input!C$190)*C756</f>
        <v>0</v>
      </c>
      <c r="D1009" s="47">
        <f>(Input!D$18*Input!D$190)*D756</f>
        <v>0</v>
      </c>
      <c r="E1009" s="47">
        <f>(Input!E$18*Input!E$190)*E756</f>
        <v>0</v>
      </c>
      <c r="F1009" s="47">
        <f>(Input!F$18*Input!F$190)*F756</f>
        <v>0</v>
      </c>
      <c r="G1009" s="52">
        <f>(Input!G$18*Input!G$190)*G756</f>
        <v>0</v>
      </c>
    </row>
    <row r="1010" spans="1:7" s="5" customFormat="1" ht="15" customHeight="1" x14ac:dyDescent="0.45">
      <c r="A1010" s="42" t="str">
        <f t="shared" ref="A1010:B1010" si="347">A757</f>
        <v>Irún</v>
      </c>
      <c r="B1010" s="4" t="str">
        <f t="shared" si="347"/>
        <v>VIP Pirineos</v>
      </c>
      <c r="C1010" s="47">
        <f>(Input!C$18*Input!C$190)*C757</f>
        <v>7567147.0007335832</v>
      </c>
      <c r="D1010" s="47">
        <f>(Input!D$18*Input!D$190)*D757</f>
        <v>6737725.1762055755</v>
      </c>
      <c r="E1010" s="47">
        <f>(Input!E$18*Input!E$190)*E757</f>
        <v>5963509.4588180566</v>
      </c>
      <c r="F1010" s="47">
        <f>(Input!F$18*Input!F$190)*F757</f>
        <v>5080040.4957146225</v>
      </c>
      <c r="G1010" s="52">
        <f>(Input!G$18*Input!G$190)*G757</f>
        <v>4206076.1496020099</v>
      </c>
    </row>
    <row r="1011" spans="1:7" s="5" customFormat="1" ht="15" customHeight="1" x14ac:dyDescent="0.45">
      <c r="A1011" s="42" t="str">
        <f t="shared" ref="A1011:B1011" si="348">A758</f>
        <v>Larrau</v>
      </c>
      <c r="B1011" s="4" t="str">
        <f t="shared" si="348"/>
        <v>VIP Pirineos</v>
      </c>
      <c r="C1011" s="47">
        <f>(Input!C$18*Input!C$190)*C758</f>
        <v>20568897.957990739</v>
      </c>
      <c r="D1011" s="47">
        <f>(Input!D$18*Input!D$190)*D758</f>
        <v>18073761.756049518</v>
      </c>
      <c r="E1011" s="47">
        <f>(Input!E$18*Input!E$190)*E758</f>
        <v>15904698.836702975</v>
      </c>
      <c r="F1011" s="47">
        <f>(Input!F$18*Input!F$190)*F758</f>
        <v>13469848.915278612</v>
      </c>
      <c r="G1011" s="52">
        <f>(Input!G$18*Input!G$190)*G758</f>
        <v>11166773.181748291</v>
      </c>
    </row>
    <row r="1012" spans="1:7" s="5" customFormat="1" ht="15" customHeight="1" x14ac:dyDescent="0.45">
      <c r="A1012" s="42" t="str">
        <f t="shared" ref="A1012:B1012" si="349">A759</f>
        <v>Badajoz</v>
      </c>
      <c r="B1012" s="4" t="str">
        <f t="shared" si="349"/>
        <v>VIP Ibérico</v>
      </c>
      <c r="C1012" s="47">
        <f>(Input!C$18*Input!C$190)*C759</f>
        <v>5604375.5748515343</v>
      </c>
      <c r="D1012" s="47">
        <f>(Input!D$18*Input!D$190)*D759</f>
        <v>4891083.4578325152</v>
      </c>
      <c r="E1012" s="47">
        <f>(Input!E$18*Input!E$190)*E759</f>
        <v>2430314.70591318</v>
      </c>
      <c r="F1012" s="47">
        <f>(Input!F$18*Input!F$190)*F759</f>
        <v>2781760.1370462994</v>
      </c>
      <c r="G1012" s="52">
        <f>(Input!G$18*Input!G$190)*G759</f>
        <v>2990987.7186065703</v>
      </c>
    </row>
    <row r="1013" spans="1:7" s="5" customFormat="1" ht="15" customHeight="1" x14ac:dyDescent="0.45">
      <c r="A1013" s="42" t="str">
        <f t="shared" ref="A1013:B1013" si="350">A760</f>
        <v>Tuy</v>
      </c>
      <c r="B1013" s="4" t="str">
        <f t="shared" si="350"/>
        <v>VIP Ibérico</v>
      </c>
      <c r="C1013" s="47">
        <f>(Input!C$18*Input!C$190)*C760</f>
        <v>633923.90727541887</v>
      </c>
      <c r="D1013" s="47">
        <f>(Input!D$18*Input!D$190)*D760</f>
        <v>562559.54352881771</v>
      </c>
      <c r="E1013" s="47">
        <f>(Input!E$18*Input!E$190)*E760</f>
        <v>281027.28505130921</v>
      </c>
      <c r="F1013" s="47">
        <f>(Input!F$18*Input!F$190)*F760</f>
        <v>323205.5971774779</v>
      </c>
      <c r="G1013" s="52">
        <f>(Input!G$18*Input!G$190)*G760</f>
        <v>347971.49487646099</v>
      </c>
    </row>
    <row r="1014" spans="1:7" s="5" customFormat="1" ht="15" customHeight="1" x14ac:dyDescent="0.45">
      <c r="A1014" s="42" t="str">
        <f t="shared" ref="A1014:B1014" si="351">A761</f>
        <v>AASS Serrablo</v>
      </c>
      <c r="B1014" s="4" t="str">
        <f t="shared" si="351"/>
        <v>AA.SS / Storage facilities</v>
      </c>
      <c r="C1014" s="47">
        <f>(Input!C$18*Input!C$190)*C761</f>
        <v>4006974.3499698555</v>
      </c>
      <c r="D1014" s="47">
        <f>(Input!D$18*Input!D$190)*D761</f>
        <v>3636298.3361087325</v>
      </c>
      <c r="E1014" s="47">
        <f>(Input!E$18*Input!E$190)*E761</f>
        <v>3209840.2523637316</v>
      </c>
      <c r="F1014" s="47">
        <f>(Input!F$18*Input!F$190)*F761</f>
        <v>2708746.1237819865</v>
      </c>
      <c r="G1014" s="52">
        <f>(Input!G$18*Input!G$190)*G761</f>
        <v>2241448.730800523</v>
      </c>
    </row>
    <row r="1015" spans="1:7" s="5" customFormat="1" ht="15" customHeight="1" x14ac:dyDescent="0.45">
      <c r="A1015" s="42" t="str">
        <f t="shared" ref="A1015:B1015" si="352">A762</f>
        <v>AASS Gaviota</v>
      </c>
      <c r="B1015" s="4" t="str">
        <f t="shared" si="352"/>
        <v>AA.SS / Storage facilities</v>
      </c>
      <c r="C1015" s="47">
        <f>(Input!C$18*Input!C$190)*C762</f>
        <v>3877527.0161671145</v>
      </c>
      <c r="D1015" s="47">
        <f>(Input!D$18*Input!D$190)*D762</f>
        <v>3606556.9404989704</v>
      </c>
      <c r="E1015" s="47">
        <f>(Input!E$18*Input!E$190)*E762</f>
        <v>3227641.1035020938</v>
      </c>
      <c r="F1015" s="47">
        <f>(Input!F$18*Input!F$190)*F762</f>
        <v>2760904.3946474455</v>
      </c>
      <c r="G1015" s="52">
        <f>(Input!G$18*Input!G$190)*G762</f>
        <v>2281778.8225272861</v>
      </c>
    </row>
    <row r="1016" spans="1:7" s="5" customFormat="1" ht="15" customHeight="1" x14ac:dyDescent="0.45">
      <c r="A1016" s="42" t="str">
        <f t="shared" ref="A1016:B1016" si="353">A763</f>
        <v>AASS Yela</v>
      </c>
      <c r="B1016" s="4" t="str">
        <f t="shared" si="353"/>
        <v>AA.SS / Storage facilities</v>
      </c>
      <c r="C1016" s="47">
        <f>(Input!C$18*Input!C$190)*C763</f>
        <v>2816096.5254887026</v>
      </c>
      <c r="D1016" s="47">
        <f>(Input!D$18*Input!D$190)*D763</f>
        <v>2568576.1590575762</v>
      </c>
      <c r="E1016" s="47">
        <f>(Input!E$18*Input!E$190)*E763</f>
        <v>2275735.5529866223</v>
      </c>
      <c r="F1016" s="47">
        <f>(Input!F$18*Input!F$190)*F763</f>
        <v>1928744.3730264802</v>
      </c>
      <c r="G1016" s="52">
        <f>(Input!G$18*Input!G$190)*G763</f>
        <v>1591924.5716778059</v>
      </c>
    </row>
    <row r="1017" spans="1:7" s="5" customFormat="1" ht="15" customHeight="1" thickBot="1" x14ac:dyDescent="0.5">
      <c r="A1017" s="42" t="str">
        <f t="shared" ref="A1017:B1017" si="354">A764</f>
        <v>YAC/AS Marismas</v>
      </c>
      <c r="B1017" s="4" t="str">
        <f t="shared" si="354"/>
        <v>AA.SS / Storage facilities</v>
      </c>
      <c r="C1017" s="47">
        <f>(Input!C$18*Input!C$190)*C764</f>
        <v>925308.11987394874</v>
      </c>
      <c r="D1017" s="47">
        <f>(Input!D$18*Input!D$190)*D764</f>
        <v>836164.40987665975</v>
      </c>
      <c r="E1017" s="47">
        <f>(Input!E$18*Input!E$190)*E764</f>
        <v>739818.68084259029</v>
      </c>
      <c r="F1017" s="47">
        <f>(Input!F$18*Input!F$190)*F764</f>
        <v>625984.86997198069</v>
      </c>
      <c r="G1017" s="52">
        <f>(Input!G$18*Input!G$190)*G764</f>
        <v>517132.00049438706</v>
      </c>
    </row>
    <row r="1018" spans="1:7" ht="18.75" customHeight="1" thickBot="1" x14ac:dyDescent="0.5">
      <c r="A1018" s="29" t="s">
        <v>7</v>
      </c>
      <c r="B1018" s="30"/>
      <c r="C1018" s="61">
        <f>SUM(C771:C1017)</f>
        <v>331095425.88368452</v>
      </c>
      <c r="D1018" s="61">
        <f>SUM(D771:D1017)</f>
        <v>287116660.48794323</v>
      </c>
      <c r="E1018" s="61">
        <f>SUM(E771:E1017)</f>
        <v>246298146.03478289</v>
      </c>
      <c r="F1018" s="61">
        <f>SUM(F771:F1017)</f>
        <v>206171196.08022112</v>
      </c>
      <c r="G1018" s="62">
        <f>SUM(G771:G1017)</f>
        <v>170708814.47042271</v>
      </c>
    </row>
    <row r="1019" spans="1:7" x14ac:dyDescent="0.45">
      <c r="C1019" s="124">
        <f>C1018-(Input!C$18*Input!C$190)</f>
        <v>0</v>
      </c>
      <c r="D1019" s="124">
        <f>D1018-(Input!D$18*Input!D$190)</f>
        <v>0</v>
      </c>
      <c r="E1019" s="124">
        <f>E1018-(Input!E$18*Input!E$190)</f>
        <v>0</v>
      </c>
      <c r="F1019" s="124">
        <f>F1018-(Input!F$18*Input!F$190)</f>
        <v>0</v>
      </c>
      <c r="G1019" s="124">
        <f>G1018-(Input!G$18*Input!G$190)</f>
        <v>0</v>
      </c>
    </row>
    <row r="1020" spans="1:7" ht="27.75" customHeight="1" x14ac:dyDescent="0.45">
      <c r="A1020" s="91" t="s">
        <v>188</v>
      </c>
      <c r="B1020" s="19"/>
      <c r="C1020" s="20"/>
      <c r="D1020" s="20"/>
      <c r="E1020" s="20"/>
      <c r="F1020" s="20"/>
      <c r="G1020" s="20"/>
    </row>
    <row r="1021" spans="1:7" ht="5.0999999999999996" customHeight="1" thickBot="1" x14ac:dyDescent="0.5"/>
    <row r="1022" spans="1:7" ht="15" customHeight="1" x14ac:dyDescent="0.45">
      <c r="A1022" s="199" t="s">
        <v>37</v>
      </c>
      <c r="B1022" s="197" t="s">
        <v>166</v>
      </c>
      <c r="C1022" s="23" t="s">
        <v>11</v>
      </c>
      <c r="D1022" s="24"/>
      <c r="E1022" s="24"/>
      <c r="F1022" s="24"/>
      <c r="G1022" s="25"/>
    </row>
    <row r="1023" spans="1:7" ht="33" customHeight="1" x14ac:dyDescent="0.45">
      <c r="A1023" s="200"/>
      <c r="B1023" s="198"/>
      <c r="C1023" s="22" t="s">
        <v>58</v>
      </c>
      <c r="D1023" s="22" t="s">
        <v>59</v>
      </c>
      <c r="E1023" s="22" t="s">
        <v>60</v>
      </c>
      <c r="F1023" s="22" t="s">
        <v>61</v>
      </c>
      <c r="G1023" s="26" t="s">
        <v>62</v>
      </c>
    </row>
    <row r="1024" spans="1:7" s="5" customFormat="1" ht="15" customHeight="1" x14ac:dyDescent="0.45">
      <c r="A1024" s="49" t="str">
        <f>A771</f>
        <v>01.1A</v>
      </c>
      <c r="B1024" s="4" t="str">
        <f>B771</f>
        <v>Salida Nacional / National exit</v>
      </c>
      <c r="C1024" s="63">
        <f t="shared" ref="C1024:G1025" si="355">IF(C12=0,"",C771/C12)</f>
        <v>303.3352537320863</v>
      </c>
      <c r="D1024" s="63">
        <f t="shared" si="355"/>
        <v>270.04661361813118</v>
      </c>
      <c r="E1024" s="63">
        <f t="shared" si="355"/>
        <v>239.21508455442196</v>
      </c>
      <c r="F1024" s="63">
        <f t="shared" si="355"/>
        <v>203.53761177260165</v>
      </c>
      <c r="G1024" s="64">
        <f t="shared" si="355"/>
        <v>168.13757289475831</v>
      </c>
    </row>
    <row r="1025" spans="1:7" s="5" customFormat="1" ht="15" customHeight="1" x14ac:dyDescent="0.45">
      <c r="A1025" s="42" t="str">
        <f>A772</f>
        <v>03A</v>
      </c>
      <c r="B1025" s="4" t="str">
        <f>B772</f>
        <v>Salida Nacional / National exit</v>
      </c>
      <c r="C1025" s="63">
        <f t="shared" si="355"/>
        <v>297.70728803247897</v>
      </c>
      <c r="D1025" s="63">
        <f t="shared" si="355"/>
        <v>265.02385249671784</v>
      </c>
      <c r="E1025" s="63">
        <f t="shared" si="355"/>
        <v>234.75707246585614</v>
      </c>
      <c r="F1025" s="63">
        <f t="shared" si="355"/>
        <v>199.73858586218174</v>
      </c>
      <c r="G1025" s="64">
        <f t="shared" si="355"/>
        <v>164.99697526948947</v>
      </c>
    </row>
    <row r="1026" spans="1:7" s="5" customFormat="1" ht="15" customHeight="1" x14ac:dyDescent="0.45">
      <c r="A1026" s="42" t="str">
        <f t="shared" ref="A1026:B1026" si="356">A773</f>
        <v>03B</v>
      </c>
      <c r="B1026" s="4" t="str">
        <f t="shared" si="356"/>
        <v>Salida Nacional / National exit</v>
      </c>
      <c r="C1026" s="63">
        <f t="shared" ref="C1026:G1026" si="357">IF(C14=0,"",C773/C14)</f>
        <v>305.98975632274477</v>
      </c>
      <c r="D1026" s="63">
        <f t="shared" si="357"/>
        <v>272.34936710993884</v>
      </c>
      <c r="E1026" s="63">
        <f t="shared" si="357"/>
        <v>241.23210594772374</v>
      </c>
      <c r="F1026" s="63">
        <f t="shared" si="357"/>
        <v>205.23546688496094</v>
      </c>
      <c r="G1026" s="64">
        <f t="shared" si="357"/>
        <v>169.53951444367107</v>
      </c>
    </row>
    <row r="1027" spans="1:7" s="5" customFormat="1" ht="15" customHeight="1" x14ac:dyDescent="0.45">
      <c r="A1027" s="42" t="str">
        <f t="shared" ref="A1027:B1027" si="358">A774</f>
        <v>1.01</v>
      </c>
      <c r="B1027" s="4" t="str">
        <f t="shared" si="358"/>
        <v>Salida Nacional / National exit</v>
      </c>
      <c r="C1027" s="63">
        <f t="shared" ref="C1027:G1027" si="359">IF(C15=0,"",C774/C15)</f>
        <v>211.81291203112139</v>
      </c>
      <c r="D1027" s="63">
        <f t="shared" si="359"/>
        <v>179.2366141198552</v>
      </c>
      <c r="E1027" s="63">
        <f t="shared" si="359"/>
        <v>154.68245720567649</v>
      </c>
      <c r="F1027" s="63">
        <f t="shared" si="359"/>
        <v>128.19765755143615</v>
      </c>
      <c r="G1027" s="64">
        <f t="shared" si="359"/>
        <v>106.26761254665269</v>
      </c>
    </row>
    <row r="1028" spans="1:7" s="5" customFormat="1" ht="15" customHeight="1" x14ac:dyDescent="0.45">
      <c r="A1028" s="42" t="str">
        <f t="shared" ref="A1028:B1028" si="360">A775</f>
        <v>10</v>
      </c>
      <c r="B1028" s="4" t="str">
        <f t="shared" si="360"/>
        <v>Salida Nacional / National exit</v>
      </c>
      <c r="C1028" s="63">
        <f t="shared" ref="C1028:G1028" si="361">IF(C16=0,"",C775/C16)</f>
        <v>194.97902481010138</v>
      </c>
      <c r="D1028" s="63">
        <f t="shared" si="361"/>
        <v>165.3770893886776</v>
      </c>
      <c r="E1028" s="63">
        <f t="shared" si="361"/>
        <v>142.85586458800137</v>
      </c>
      <c r="F1028" s="63">
        <f t="shared" si="361"/>
        <v>118.51619727357277</v>
      </c>
      <c r="G1028" s="64">
        <f t="shared" si="361"/>
        <v>98.215838820102775</v>
      </c>
    </row>
    <row r="1029" spans="1:7" s="5" customFormat="1" ht="15" customHeight="1" x14ac:dyDescent="0.45">
      <c r="A1029" s="42" t="str">
        <f t="shared" ref="A1029:B1029" si="362">A776</f>
        <v>11</v>
      </c>
      <c r="B1029" s="4" t="str">
        <f t="shared" si="362"/>
        <v>Salida Nacional / National exit</v>
      </c>
      <c r="C1029" s="63">
        <f t="shared" ref="C1029:G1029" si="363">IF(C17=0,"",C776/C17)</f>
        <v>190.44227668703647</v>
      </c>
      <c r="D1029" s="63">
        <f t="shared" si="363"/>
        <v>161.64193469830821</v>
      </c>
      <c r="E1029" s="63">
        <f t="shared" si="363"/>
        <v>139.66858697612014</v>
      </c>
      <c r="F1029" s="63">
        <f t="shared" si="363"/>
        <v>115.90703480459295</v>
      </c>
      <c r="G1029" s="64">
        <f t="shared" si="363"/>
        <v>96.045878378900852</v>
      </c>
    </row>
    <row r="1030" spans="1:7" s="5" customFormat="1" ht="15" customHeight="1" x14ac:dyDescent="0.45">
      <c r="A1030" s="42" t="str">
        <f t="shared" ref="A1030:B1030" si="364">A777</f>
        <v>12</v>
      </c>
      <c r="B1030" s="4" t="str">
        <f t="shared" si="364"/>
        <v>Salida Nacional / National exit</v>
      </c>
      <c r="C1030" s="63">
        <f t="shared" ref="C1030:G1030" si="365">IF(C18=0,"",C777/C18)</f>
        <v>188.84886431850546</v>
      </c>
      <c r="D1030" s="63">
        <f t="shared" si="365"/>
        <v>160.33006074794437</v>
      </c>
      <c r="E1030" s="63">
        <f t="shared" si="365"/>
        <v>138.54914030838614</v>
      </c>
      <c r="F1030" s="63">
        <f t="shared" si="365"/>
        <v>114.99063573706651</v>
      </c>
      <c r="G1030" s="64">
        <f t="shared" si="365"/>
        <v>95.283737366783498</v>
      </c>
    </row>
    <row r="1031" spans="1:7" s="5" customFormat="1" ht="15" customHeight="1" x14ac:dyDescent="0.45">
      <c r="A1031" s="42" t="str">
        <f t="shared" ref="A1031:B1031" si="366">A778</f>
        <v>13</v>
      </c>
      <c r="B1031" s="4" t="str">
        <f t="shared" si="366"/>
        <v>Salida Nacional / National exit</v>
      </c>
      <c r="C1031" s="63">
        <f t="shared" ref="C1031:G1031" si="367">IF(C19=0,"",C778/C19)</f>
        <v>184.79753689884501</v>
      </c>
      <c r="D1031" s="63">
        <f t="shared" si="367"/>
        <v>156.99455826835251</v>
      </c>
      <c r="E1031" s="63">
        <f t="shared" si="367"/>
        <v>135.70289343004708</v>
      </c>
      <c r="F1031" s="63">
        <f t="shared" si="367"/>
        <v>112.66064712712235</v>
      </c>
      <c r="G1031" s="64">
        <f t="shared" si="367"/>
        <v>93.345957266026915</v>
      </c>
    </row>
    <row r="1032" spans="1:7" s="5" customFormat="1" ht="15" customHeight="1" x14ac:dyDescent="0.45">
      <c r="A1032" s="42" t="str">
        <f t="shared" ref="A1032:B1032" si="368">A779</f>
        <v>14</v>
      </c>
      <c r="B1032" s="4" t="str">
        <f t="shared" si="368"/>
        <v>Salida Nacional / National exit</v>
      </c>
      <c r="C1032" s="63">
        <f t="shared" ref="C1032:G1032" si="369">IF(C20=0,"",C779/C20)</f>
        <v>182.21693187616299</v>
      </c>
      <c r="D1032" s="63">
        <f t="shared" si="369"/>
        <v>154.86991773442983</v>
      </c>
      <c r="E1032" s="63">
        <f t="shared" si="369"/>
        <v>133.88989777968547</v>
      </c>
      <c r="F1032" s="63">
        <f t="shared" si="369"/>
        <v>111.17649645580541</v>
      </c>
      <c r="G1032" s="64">
        <f t="shared" si="369"/>
        <v>92.11163464954366</v>
      </c>
    </row>
    <row r="1033" spans="1:7" s="5" customFormat="1" ht="15" customHeight="1" x14ac:dyDescent="0.45">
      <c r="A1033" s="42" t="str">
        <f t="shared" ref="A1033:B1033" si="370">A780</f>
        <v>15</v>
      </c>
      <c r="B1033" s="4" t="str">
        <f t="shared" si="370"/>
        <v>Salida Nacional / National exit</v>
      </c>
      <c r="C1033" s="63">
        <f t="shared" ref="C1033:G1033" si="371">IF(C21=0,"",C780/C21)</f>
        <v>178.23590369677569</v>
      </c>
      <c r="D1033" s="63">
        <f t="shared" si="371"/>
        <v>151.59229339352066</v>
      </c>
      <c r="E1033" s="63">
        <f t="shared" si="371"/>
        <v>131.09303940354587</v>
      </c>
      <c r="F1033" s="63">
        <f t="shared" si="371"/>
        <v>108.88693815725229</v>
      </c>
      <c r="G1033" s="64">
        <f t="shared" si="371"/>
        <v>90.207479199374049</v>
      </c>
    </row>
    <row r="1034" spans="1:7" s="5" customFormat="1" ht="15" customHeight="1" x14ac:dyDescent="0.45">
      <c r="A1034" s="42" t="str">
        <f t="shared" ref="A1034:B1034" si="372">A781</f>
        <v>15.02</v>
      </c>
      <c r="B1034" s="4" t="str">
        <f t="shared" si="372"/>
        <v>Salida Nacional / National exit</v>
      </c>
      <c r="C1034" s="63">
        <f t="shared" ref="C1034:G1034" si="373">IF(C22=0,"",C781/C22)</f>
        <v>177.05957269573287</v>
      </c>
      <c r="D1034" s="63">
        <f t="shared" si="373"/>
        <v>150.16952131007378</v>
      </c>
      <c r="E1034" s="63">
        <f t="shared" si="373"/>
        <v>129.70696114590723</v>
      </c>
      <c r="F1034" s="63">
        <f t="shared" si="373"/>
        <v>107.60656663459702</v>
      </c>
      <c r="G1034" s="64">
        <f t="shared" si="373"/>
        <v>89.143725428773067</v>
      </c>
    </row>
    <row r="1035" spans="1:7" s="5" customFormat="1" ht="15" customHeight="1" x14ac:dyDescent="0.45">
      <c r="A1035" s="42" t="str">
        <f t="shared" ref="A1035:B1035" si="374">A782</f>
        <v>15.03A</v>
      </c>
      <c r="B1035" s="4" t="str">
        <f t="shared" si="374"/>
        <v>Salida Nacional / National exit</v>
      </c>
      <c r="C1035" s="63">
        <f t="shared" ref="C1035:G1035" si="375">IF(C23=0,"",C782/C23)</f>
        <v>175.86813060441204</v>
      </c>
      <c r="D1035" s="63">
        <f t="shared" si="375"/>
        <v>148.74242409069214</v>
      </c>
      <c r="E1035" s="63">
        <f t="shared" si="375"/>
        <v>128.31435152789336</v>
      </c>
      <c r="F1035" s="63">
        <f t="shared" si="375"/>
        <v>106.31945211406342</v>
      </c>
      <c r="G1035" s="64">
        <f t="shared" si="375"/>
        <v>88.074451813716337</v>
      </c>
    </row>
    <row r="1036" spans="1:7" s="5" customFormat="1" ht="15" customHeight="1" x14ac:dyDescent="0.45">
      <c r="A1036" s="42" t="str">
        <f t="shared" ref="A1036:B1036" si="376">A783</f>
        <v>15.06A</v>
      </c>
      <c r="B1036" s="4" t="str">
        <f t="shared" si="376"/>
        <v>Salida Nacional / National exit</v>
      </c>
      <c r="C1036" s="63" t="str">
        <f t="shared" ref="C1036:G1036" si="377">IF(C24=0,"",C783/C24)</f>
        <v/>
      </c>
      <c r="D1036" s="63" t="str">
        <f t="shared" si="377"/>
        <v/>
      </c>
      <c r="E1036" s="63" t="str">
        <f t="shared" si="377"/>
        <v/>
      </c>
      <c r="F1036" s="63" t="str">
        <f t="shared" si="377"/>
        <v/>
      </c>
      <c r="G1036" s="64" t="str">
        <f t="shared" si="377"/>
        <v/>
      </c>
    </row>
    <row r="1037" spans="1:7" s="5" customFormat="1" ht="15" customHeight="1" x14ac:dyDescent="0.45">
      <c r="A1037" s="42" t="str">
        <f t="shared" ref="A1037:B1037" si="378">A784</f>
        <v>15.07</v>
      </c>
      <c r="B1037" s="4" t="str">
        <f t="shared" si="378"/>
        <v>Salida Nacional / National exit</v>
      </c>
      <c r="C1037" s="63">
        <f t="shared" ref="C1037:G1037" si="379">IF(C25=0,"",C784/C25)</f>
        <v>174.90447906928298</v>
      </c>
      <c r="D1037" s="63">
        <f t="shared" si="379"/>
        <v>147.58311416643491</v>
      </c>
      <c r="E1037" s="63">
        <f t="shared" si="379"/>
        <v>127.19087271271644</v>
      </c>
      <c r="F1037" s="63">
        <f t="shared" si="379"/>
        <v>105.28729510877011</v>
      </c>
      <c r="G1037" s="64">
        <f t="shared" si="379"/>
        <v>87.216218971405695</v>
      </c>
    </row>
    <row r="1038" spans="1:7" s="5" customFormat="1" ht="15" customHeight="1" x14ac:dyDescent="0.45">
      <c r="A1038" s="42" t="str">
        <f t="shared" ref="A1038:B1038" si="380">A785</f>
        <v>15.08</v>
      </c>
      <c r="B1038" s="4" t="str">
        <f t="shared" si="380"/>
        <v>Salida Nacional / National exit</v>
      </c>
      <c r="C1038" s="63" t="str">
        <f t="shared" ref="C1038:G1038" si="381">IF(C26=0,"",C785/C26)</f>
        <v/>
      </c>
      <c r="D1038" s="63" t="str">
        <f t="shared" si="381"/>
        <v/>
      </c>
      <c r="E1038" s="63" t="str">
        <f t="shared" si="381"/>
        <v/>
      </c>
      <c r="F1038" s="63" t="str">
        <f t="shared" si="381"/>
        <v/>
      </c>
      <c r="G1038" s="64" t="str">
        <f t="shared" si="381"/>
        <v/>
      </c>
    </row>
    <row r="1039" spans="1:7" s="5" customFormat="1" ht="15" customHeight="1" x14ac:dyDescent="0.45">
      <c r="A1039" s="42" t="str">
        <f t="shared" ref="A1039:B1039" si="382">A786</f>
        <v>15.08A</v>
      </c>
      <c r="B1039" s="4" t="str">
        <f t="shared" si="382"/>
        <v>Salida Nacional / National exit</v>
      </c>
      <c r="C1039" s="63" t="str">
        <f t="shared" ref="C1039:G1039" si="383">IF(C27=0,"",C786/C27)</f>
        <v/>
      </c>
      <c r="D1039" s="63" t="str">
        <f t="shared" si="383"/>
        <v/>
      </c>
      <c r="E1039" s="63" t="str">
        <f t="shared" si="383"/>
        <v/>
      </c>
      <c r="F1039" s="63" t="str">
        <f t="shared" si="383"/>
        <v/>
      </c>
      <c r="G1039" s="64" t="str">
        <f t="shared" si="383"/>
        <v/>
      </c>
    </row>
    <row r="1040" spans="1:7" s="5" customFormat="1" ht="15" customHeight="1" x14ac:dyDescent="0.45">
      <c r="A1040" s="42" t="str">
        <f t="shared" ref="A1040:B1040" si="384">A787</f>
        <v>15.09</v>
      </c>
      <c r="B1040" s="4" t="str">
        <f t="shared" si="384"/>
        <v>Salida Nacional / National exit</v>
      </c>
      <c r="C1040" s="63">
        <f t="shared" ref="C1040:G1040" si="385">IF(C28=0,"",C787/C28)</f>
        <v>174.00546725113114</v>
      </c>
      <c r="D1040" s="63">
        <f t="shared" si="385"/>
        <v>146.53465506499523</v>
      </c>
      <c r="E1040" s="63">
        <f t="shared" si="385"/>
        <v>126.18080778803153</v>
      </c>
      <c r="F1040" s="63">
        <f t="shared" si="385"/>
        <v>104.36427027659533</v>
      </c>
      <c r="G1040" s="64">
        <f t="shared" si="385"/>
        <v>86.448086401903325</v>
      </c>
    </row>
    <row r="1041" spans="1:7" s="5" customFormat="1" ht="15" customHeight="1" x14ac:dyDescent="0.45">
      <c r="A1041" s="42" t="str">
        <f t="shared" ref="A1041:B1041" si="386">A788</f>
        <v>15.09AD</v>
      </c>
      <c r="B1041" s="4" t="str">
        <f t="shared" si="386"/>
        <v>Salida Nacional / National exit</v>
      </c>
      <c r="C1041" s="63">
        <f t="shared" ref="C1041:G1041" si="387">IF(C29=0,"",C788/C29)</f>
        <v>173.87975693716197</v>
      </c>
      <c r="D1041" s="63">
        <f t="shared" si="387"/>
        <v>146.38804728947488</v>
      </c>
      <c r="E1041" s="63">
        <f t="shared" si="387"/>
        <v>126.03956873394178</v>
      </c>
      <c r="F1041" s="63">
        <f t="shared" si="387"/>
        <v>104.2352021830384</v>
      </c>
      <c r="G1041" s="64">
        <f t="shared" si="387"/>
        <v>86.340677150398051</v>
      </c>
    </row>
    <row r="1042" spans="1:7" s="5" customFormat="1" ht="15" customHeight="1" x14ac:dyDescent="0.45">
      <c r="A1042" s="42" t="str">
        <f t="shared" ref="A1042:B1042" si="388">A789</f>
        <v>15.09X</v>
      </c>
      <c r="B1042" s="4" t="str">
        <f t="shared" si="388"/>
        <v>Salida Nacional / National exit</v>
      </c>
      <c r="C1042" s="63">
        <f t="shared" ref="C1042:G1042" si="389">IF(C30=0,"",C789/C30)</f>
        <v>173.51709750157843</v>
      </c>
      <c r="D1042" s="63">
        <f t="shared" si="389"/>
        <v>145.96510114095577</v>
      </c>
      <c r="E1042" s="63">
        <f t="shared" si="389"/>
        <v>125.63211071382138</v>
      </c>
      <c r="F1042" s="63">
        <f t="shared" si="389"/>
        <v>103.86285594919885</v>
      </c>
      <c r="G1042" s="64">
        <f t="shared" si="389"/>
        <v>86.030814122477324</v>
      </c>
    </row>
    <row r="1043" spans="1:7" s="5" customFormat="1" ht="15" customHeight="1" x14ac:dyDescent="0.45">
      <c r="A1043" s="42" t="str">
        <f t="shared" ref="A1043:B1043" si="390">A790</f>
        <v>15.09X.3</v>
      </c>
      <c r="B1043" s="4" t="str">
        <f t="shared" si="390"/>
        <v>Salida Nacional / National exit</v>
      </c>
      <c r="C1043" s="63">
        <f t="shared" ref="C1043:G1043" si="391">IF(C31=0,"",C790/C31)</f>
        <v>173.4682082199738</v>
      </c>
      <c r="D1043" s="63">
        <f t="shared" si="391"/>
        <v>145.90808474670354</v>
      </c>
      <c r="E1043" s="63">
        <f t="shared" si="391"/>
        <v>125.57718223841671</v>
      </c>
      <c r="F1043" s="63">
        <f t="shared" si="391"/>
        <v>103.81266081267555</v>
      </c>
      <c r="G1043" s="64">
        <f t="shared" si="391"/>
        <v>85.989042202751889</v>
      </c>
    </row>
    <row r="1044" spans="1:7" s="5" customFormat="1" ht="15" customHeight="1" x14ac:dyDescent="0.45">
      <c r="A1044" s="42" t="str">
        <f t="shared" ref="A1044:B1044" si="392">A791</f>
        <v>15.10</v>
      </c>
      <c r="B1044" s="4" t="str">
        <f t="shared" si="392"/>
        <v>Salida Nacional / National exit</v>
      </c>
      <c r="C1044" s="63">
        <f t="shared" ref="C1044:G1044" si="393">IF(C32=0,"",C791/C32)</f>
        <v>173.24569573358352</v>
      </c>
      <c r="D1044" s="63">
        <f t="shared" si="393"/>
        <v>145.64858288384767</v>
      </c>
      <c r="E1044" s="63">
        <f t="shared" si="393"/>
        <v>125.3271832358794</v>
      </c>
      <c r="F1044" s="63">
        <f t="shared" si="393"/>
        <v>103.58420491670144</v>
      </c>
      <c r="G1044" s="64">
        <f t="shared" si="393"/>
        <v>85.798923358409368</v>
      </c>
    </row>
    <row r="1045" spans="1:7" s="5" customFormat="1" ht="15" customHeight="1" x14ac:dyDescent="0.45">
      <c r="A1045" s="42" t="str">
        <f t="shared" ref="A1045:B1045" si="394">A792</f>
        <v>15.11</v>
      </c>
      <c r="B1045" s="4" t="str">
        <f t="shared" si="394"/>
        <v>Salida Nacional / National exit</v>
      </c>
      <c r="C1045" s="63">
        <f t="shared" ref="C1045:G1045" si="395">IF(C33=0,"",C792/C33)</f>
        <v>172.56348667978358</v>
      </c>
      <c r="D1045" s="63">
        <f t="shared" si="395"/>
        <v>144.88045837789184</v>
      </c>
      <c r="E1045" s="63">
        <f t="shared" si="395"/>
        <v>124.58793204907842</v>
      </c>
      <c r="F1045" s="63">
        <f t="shared" si="395"/>
        <v>102.90921055657299</v>
      </c>
      <c r="G1045" s="64">
        <f t="shared" si="395"/>
        <v>85.237147686985779</v>
      </c>
    </row>
    <row r="1046" spans="1:7" s="5" customFormat="1" ht="15" customHeight="1" x14ac:dyDescent="0.45">
      <c r="A1046" s="42" t="str">
        <f t="shared" ref="A1046:B1046" si="396">A793</f>
        <v>15.12</v>
      </c>
      <c r="B1046" s="4" t="str">
        <f t="shared" si="396"/>
        <v>Salida Nacional / National exit</v>
      </c>
      <c r="C1046" s="63" t="str">
        <f t="shared" ref="C1046:G1046" si="397">IF(C34=0,"",C793/C34)</f>
        <v/>
      </c>
      <c r="D1046" s="63" t="str">
        <f t="shared" si="397"/>
        <v/>
      </c>
      <c r="E1046" s="63" t="str">
        <f t="shared" si="397"/>
        <v/>
      </c>
      <c r="F1046" s="63" t="str">
        <f t="shared" si="397"/>
        <v/>
      </c>
      <c r="G1046" s="64" t="str">
        <f t="shared" si="397"/>
        <v/>
      </c>
    </row>
    <row r="1047" spans="1:7" s="5" customFormat="1" ht="15" customHeight="1" x14ac:dyDescent="0.45">
      <c r="A1047" s="42" t="str">
        <f t="shared" ref="A1047:B1047" si="398">A794</f>
        <v>15.14</v>
      </c>
      <c r="B1047" s="4" t="str">
        <f t="shared" si="398"/>
        <v>Salida Nacional / National exit</v>
      </c>
      <c r="C1047" s="63">
        <f t="shared" ref="C1047:G1047" si="399">IF(C35=0,"",C794/C35)</f>
        <v>172.16970860172032</v>
      </c>
      <c r="D1047" s="63">
        <f t="shared" si="399"/>
        <v>144.3883173110074</v>
      </c>
      <c r="E1047" s="63">
        <f t="shared" si="399"/>
        <v>124.12519779642697</v>
      </c>
      <c r="F1047" s="63">
        <f t="shared" si="399"/>
        <v>102.49941950602721</v>
      </c>
      <c r="G1047" s="64">
        <f t="shared" si="399"/>
        <v>84.881510459329363</v>
      </c>
    </row>
    <row r="1048" spans="1:7" s="5" customFormat="1" ht="15" customHeight="1" x14ac:dyDescent="0.45">
      <c r="A1048" s="42" t="str">
        <f t="shared" ref="A1048:B1048" si="400">A795</f>
        <v>15.15</v>
      </c>
      <c r="B1048" s="4" t="str">
        <f t="shared" si="400"/>
        <v>Salida Nacional / National exit</v>
      </c>
      <c r="C1048" s="63">
        <f t="shared" ref="C1048:G1048" si="401">IF(C36=0,"",C795/C36)</f>
        <v>172.01468366266229</v>
      </c>
      <c r="D1048" s="63">
        <f t="shared" si="401"/>
        <v>144.20258535664001</v>
      </c>
      <c r="E1048" s="63">
        <f t="shared" si="401"/>
        <v>123.95001301336217</v>
      </c>
      <c r="F1048" s="63">
        <f t="shared" si="401"/>
        <v>102.34391358013285</v>
      </c>
      <c r="G1048" s="64">
        <f t="shared" si="401"/>
        <v>84.746407345995848</v>
      </c>
    </row>
    <row r="1049" spans="1:7" s="5" customFormat="1" ht="15" customHeight="1" x14ac:dyDescent="0.45">
      <c r="A1049" s="42" t="str">
        <f t="shared" ref="A1049:B1049" si="402">A796</f>
        <v>15.16</v>
      </c>
      <c r="B1049" s="4" t="str">
        <f t="shared" si="402"/>
        <v>Salida Nacional / National exit</v>
      </c>
      <c r="C1049" s="63">
        <f t="shared" ref="C1049:G1049" si="403">IF(C37=0,"",C796/C37)</f>
        <v>171.41453136052999</v>
      </c>
      <c r="D1049" s="63">
        <f t="shared" si="403"/>
        <v>143.4835561432086</v>
      </c>
      <c r="E1049" s="63">
        <f t="shared" si="403"/>
        <v>123.2718153537226</v>
      </c>
      <c r="F1049" s="63">
        <f t="shared" si="403"/>
        <v>101.74189922045727</v>
      </c>
      <c r="G1049" s="64">
        <f t="shared" si="403"/>
        <v>84.223378954660504</v>
      </c>
    </row>
    <row r="1050" spans="1:7" s="5" customFormat="1" ht="15" customHeight="1" x14ac:dyDescent="0.45">
      <c r="A1050" s="42" t="str">
        <f t="shared" ref="A1050:B1050" si="404">A797</f>
        <v>15.17</v>
      </c>
      <c r="B1050" s="4" t="str">
        <f t="shared" si="404"/>
        <v>Salida Nacional / National exit</v>
      </c>
      <c r="C1050" s="63">
        <f t="shared" ref="C1050:G1050" si="405">IF(C38=0,"",C797/C38)</f>
        <v>171.27615077161957</v>
      </c>
      <c r="D1050" s="63">
        <f t="shared" si="405"/>
        <v>143.33022394493963</v>
      </c>
      <c r="E1050" s="63">
        <f t="shared" si="405"/>
        <v>123.13022649405394</v>
      </c>
      <c r="F1050" s="63">
        <f t="shared" si="405"/>
        <v>101.61832862933719</v>
      </c>
      <c r="G1050" s="64">
        <f t="shared" si="405"/>
        <v>84.116499035999965</v>
      </c>
    </row>
    <row r="1051" spans="1:7" s="5" customFormat="1" ht="15" customHeight="1" x14ac:dyDescent="0.45">
      <c r="A1051" s="42" t="str">
        <f t="shared" ref="A1051:B1051" si="406">A798</f>
        <v>15.19</v>
      </c>
      <c r="B1051" s="4" t="str">
        <f t="shared" si="406"/>
        <v>Salida Nacional / National exit</v>
      </c>
      <c r="C1051" s="63">
        <f t="shared" ref="C1051:G1051" si="407">IF(C39=0,"",C798/C39)</f>
        <v>169.75117690860259</v>
      </c>
      <c r="D1051" s="63">
        <f t="shared" si="407"/>
        <v>142.03738164362451</v>
      </c>
      <c r="E1051" s="63">
        <f t="shared" si="407"/>
        <v>122.04098045045863</v>
      </c>
      <c r="F1051" s="63">
        <f t="shared" si="407"/>
        <v>100.7420539559371</v>
      </c>
      <c r="G1051" s="64">
        <f t="shared" si="407"/>
        <v>83.375683894079842</v>
      </c>
    </row>
    <row r="1052" spans="1:7" s="5" customFormat="1" ht="15" customHeight="1" x14ac:dyDescent="0.45">
      <c r="A1052" s="42" t="str">
        <f t="shared" ref="A1052:B1052" si="408">A799</f>
        <v>15.20.05</v>
      </c>
      <c r="B1052" s="4" t="str">
        <f t="shared" si="408"/>
        <v>Salida Nacional / National exit</v>
      </c>
      <c r="C1052" s="63" t="str">
        <f t="shared" ref="C1052:G1052" si="409">IF(C40=0,"",C799/C40)</f>
        <v/>
      </c>
      <c r="D1052" s="63" t="str">
        <f t="shared" si="409"/>
        <v/>
      </c>
      <c r="E1052" s="63" t="str">
        <f t="shared" si="409"/>
        <v/>
      </c>
      <c r="F1052" s="63" t="str">
        <f t="shared" si="409"/>
        <v/>
      </c>
      <c r="G1052" s="64" t="str">
        <f t="shared" si="409"/>
        <v/>
      </c>
    </row>
    <row r="1053" spans="1:7" s="5" customFormat="1" ht="15" customHeight="1" x14ac:dyDescent="0.45">
      <c r="A1053" s="42" t="str">
        <f t="shared" ref="A1053:B1053" si="410">A800</f>
        <v>15.20.06</v>
      </c>
      <c r="B1053" s="4" t="str">
        <f t="shared" si="410"/>
        <v>Salida Nacional / National exit</v>
      </c>
      <c r="C1053" s="63">
        <f t="shared" ref="C1053:G1053" si="411">IF(C41=0,"",C800/C41)</f>
        <v>224.47963327049737</v>
      </c>
      <c r="D1053" s="63">
        <f t="shared" si="411"/>
        <v>189.54535092307896</v>
      </c>
      <c r="E1053" s="63">
        <f t="shared" si="411"/>
        <v>163.6576790528556</v>
      </c>
      <c r="F1053" s="63">
        <f t="shared" si="411"/>
        <v>135.77554094104994</v>
      </c>
      <c r="G1053" s="64">
        <f t="shared" si="411"/>
        <v>112.30661767058585</v>
      </c>
    </row>
    <row r="1054" spans="1:7" s="5" customFormat="1" ht="15" customHeight="1" x14ac:dyDescent="0.45">
      <c r="A1054" s="42" t="str">
        <f t="shared" ref="A1054:B1054" si="412">A801</f>
        <v>15.20A.1</v>
      </c>
      <c r="B1054" s="4" t="str">
        <f t="shared" si="412"/>
        <v>Salida Nacional / National exit</v>
      </c>
      <c r="C1054" s="63">
        <f t="shared" ref="C1054:G1054" si="413">IF(C42=0,"",C801/C42)</f>
        <v>172.0918885315518</v>
      </c>
      <c r="D1054" s="63">
        <f t="shared" si="413"/>
        <v>144.06765922683306</v>
      </c>
      <c r="E1054" s="63">
        <f t="shared" si="413"/>
        <v>123.8011871856877</v>
      </c>
      <c r="F1054" s="63">
        <f t="shared" si="413"/>
        <v>102.21005645801316</v>
      </c>
      <c r="G1054" s="64">
        <f t="shared" si="413"/>
        <v>84.582056856846549</v>
      </c>
    </row>
    <row r="1055" spans="1:7" s="5" customFormat="1" ht="15" customHeight="1" x14ac:dyDescent="0.45">
      <c r="A1055" s="42" t="str">
        <f t="shared" ref="A1055:B1055" si="414">A802</f>
        <v>15.21</v>
      </c>
      <c r="B1055" s="4" t="str">
        <f t="shared" si="414"/>
        <v>Salida Nacional / National exit</v>
      </c>
      <c r="C1055" s="63">
        <f t="shared" ref="C1055:G1055" si="415">IF(C43=0,"",C802/C43)</f>
        <v>174.73775036992453</v>
      </c>
      <c r="D1055" s="63">
        <f t="shared" si="415"/>
        <v>146.36261585391216</v>
      </c>
      <c r="E1055" s="63">
        <f t="shared" si="415"/>
        <v>125.79086387289584</v>
      </c>
      <c r="F1055" s="63">
        <f t="shared" si="415"/>
        <v>103.86943453765605</v>
      </c>
      <c r="G1055" s="64">
        <f t="shared" si="415"/>
        <v>85.945698852795701</v>
      </c>
    </row>
    <row r="1056" spans="1:7" s="5" customFormat="1" ht="15" customHeight="1" x14ac:dyDescent="0.45">
      <c r="A1056" s="42" t="str">
        <f t="shared" ref="A1056:B1056" si="416">A803</f>
        <v>15.22</v>
      </c>
      <c r="B1056" s="4" t="str">
        <f t="shared" si="416"/>
        <v>Salida Nacional / National exit</v>
      </c>
      <c r="C1056" s="63">
        <f t="shared" ref="C1056:G1056" si="417">IF(C44=0,"",C803/C44)</f>
        <v>177.13418303860553</v>
      </c>
      <c r="D1056" s="63">
        <f t="shared" si="417"/>
        <v>148.44122364611681</v>
      </c>
      <c r="E1056" s="63">
        <f t="shared" si="417"/>
        <v>127.59297090062753</v>
      </c>
      <c r="F1056" s="63">
        <f t="shared" si="417"/>
        <v>105.37238067871201</v>
      </c>
      <c r="G1056" s="64">
        <f t="shared" si="417"/>
        <v>87.18078837262027</v>
      </c>
    </row>
    <row r="1057" spans="1:7" s="5" customFormat="1" ht="15" customHeight="1" x14ac:dyDescent="0.45">
      <c r="A1057" s="42" t="str">
        <f t="shared" ref="A1057:B1057" si="418">A804</f>
        <v>15.23</v>
      </c>
      <c r="B1057" s="4" t="str">
        <f t="shared" si="418"/>
        <v>Salida Nacional / National exit</v>
      </c>
      <c r="C1057" s="63">
        <f t="shared" ref="C1057:G1057" si="419">IF(C45=0,"",C804/C45)</f>
        <v>178.56957978876886</v>
      </c>
      <c r="D1057" s="63">
        <f t="shared" si="419"/>
        <v>149.68625210395237</v>
      </c>
      <c r="E1057" s="63">
        <f t="shared" si="419"/>
        <v>128.67238306390624</v>
      </c>
      <c r="F1057" s="63">
        <f t="shared" si="419"/>
        <v>106.27260376227132</v>
      </c>
      <c r="G1057" s="64">
        <f t="shared" si="419"/>
        <v>87.920572763847431</v>
      </c>
    </row>
    <row r="1058" spans="1:7" s="5" customFormat="1" ht="15" customHeight="1" x14ac:dyDescent="0.45">
      <c r="A1058" s="42" t="str">
        <f t="shared" ref="A1058:B1058" si="420">A805</f>
        <v>15.24</v>
      </c>
      <c r="B1058" s="4" t="str">
        <f t="shared" si="420"/>
        <v>Salida Nacional / National exit</v>
      </c>
      <c r="C1058" s="63">
        <f t="shared" ref="C1058:G1058" si="421">IF(C46=0,"",C805/C46)</f>
        <v>180.45549487641614</v>
      </c>
      <c r="D1058" s="63">
        <f t="shared" si="421"/>
        <v>151.32204928192084</v>
      </c>
      <c r="E1058" s="63">
        <f t="shared" si="421"/>
        <v>130.09058307326646</v>
      </c>
      <c r="F1058" s="63">
        <f t="shared" si="421"/>
        <v>107.45537381894002</v>
      </c>
      <c r="G1058" s="64">
        <f t="shared" si="421"/>
        <v>88.892548313368806</v>
      </c>
    </row>
    <row r="1059" spans="1:7" s="5" customFormat="1" ht="15" customHeight="1" x14ac:dyDescent="0.45">
      <c r="A1059" s="42" t="str">
        <f t="shared" ref="A1059:B1059" si="422">A806</f>
        <v>15.26</v>
      </c>
      <c r="B1059" s="4" t="str">
        <f t="shared" si="422"/>
        <v>Salida Nacional / National exit</v>
      </c>
      <c r="C1059" s="63">
        <f t="shared" ref="C1059:G1059" si="423">IF(C47=0,"",C806/C47)</f>
        <v>184.16863583531278</v>
      </c>
      <c r="D1059" s="63">
        <f t="shared" si="423"/>
        <v>154.54273802965213</v>
      </c>
      <c r="E1059" s="63">
        <f t="shared" si="423"/>
        <v>132.88284905446295</v>
      </c>
      <c r="F1059" s="63">
        <f t="shared" si="423"/>
        <v>109.7841064173159</v>
      </c>
      <c r="G1059" s="64">
        <f t="shared" si="423"/>
        <v>90.806251770970491</v>
      </c>
    </row>
    <row r="1060" spans="1:7" s="5" customFormat="1" ht="15" customHeight="1" x14ac:dyDescent="0.45">
      <c r="A1060" s="42" t="str">
        <f t="shared" ref="A1060:B1060" si="424">A807</f>
        <v>15.28-16</v>
      </c>
      <c r="B1060" s="4" t="str">
        <f t="shared" si="424"/>
        <v>Salida Nacional / National exit</v>
      </c>
      <c r="C1060" s="63">
        <f t="shared" ref="C1060:G1060" si="425">IF(C48=0,"",C807/C48)</f>
        <v>186.96698483414821</v>
      </c>
      <c r="D1060" s="63">
        <f t="shared" si="425"/>
        <v>156.96995833519429</v>
      </c>
      <c r="E1060" s="63">
        <f t="shared" si="425"/>
        <v>134.98719542845177</v>
      </c>
      <c r="F1060" s="63">
        <f t="shared" si="425"/>
        <v>111.53911830815376</v>
      </c>
      <c r="G1060" s="64">
        <f t="shared" si="425"/>
        <v>92.248483621020995</v>
      </c>
    </row>
    <row r="1061" spans="1:7" s="5" customFormat="1" ht="15" customHeight="1" x14ac:dyDescent="0.45">
      <c r="A1061" s="42" t="str">
        <f t="shared" ref="A1061:B1061" si="426">A808</f>
        <v>15.30</v>
      </c>
      <c r="B1061" s="4" t="str">
        <f t="shared" si="426"/>
        <v>Salida Nacional / National exit</v>
      </c>
      <c r="C1061" s="63">
        <f t="shared" ref="C1061:G1061" si="427">IF(C49=0,"",C808/C49)</f>
        <v>190.81645111382022</v>
      </c>
      <c r="D1061" s="63">
        <f t="shared" si="427"/>
        <v>160.31093545973769</v>
      </c>
      <c r="E1061" s="63">
        <f t="shared" si="427"/>
        <v>137.88591058412925</v>
      </c>
      <c r="F1061" s="63">
        <f t="shared" si="427"/>
        <v>113.95882691605368</v>
      </c>
      <c r="G1061" s="64">
        <f t="shared" si="427"/>
        <v>94.235533252409866</v>
      </c>
    </row>
    <row r="1062" spans="1:7" s="5" customFormat="1" ht="15" customHeight="1" x14ac:dyDescent="0.45">
      <c r="A1062" s="42" t="str">
        <f t="shared" ref="A1062:B1062" si="428">A809</f>
        <v>15.31</v>
      </c>
      <c r="B1062" s="4" t="str">
        <f t="shared" si="428"/>
        <v>Salida Nacional / National exit</v>
      </c>
      <c r="C1062" s="63">
        <f t="shared" ref="C1062:G1062" si="429">IF(C50=0,"",C809/C50)</f>
        <v>189.72028356047468</v>
      </c>
      <c r="D1062" s="63">
        <f t="shared" si="429"/>
        <v>159.38162656031147</v>
      </c>
      <c r="E1062" s="63">
        <f t="shared" si="429"/>
        <v>137.10294885635452</v>
      </c>
      <c r="F1062" s="63">
        <f t="shared" si="429"/>
        <v>113.32895129123523</v>
      </c>
      <c r="G1062" s="64">
        <f t="shared" si="429"/>
        <v>93.703027390313792</v>
      </c>
    </row>
    <row r="1063" spans="1:7" s="5" customFormat="1" ht="15" customHeight="1" x14ac:dyDescent="0.45">
      <c r="A1063" s="42" t="str">
        <f t="shared" ref="A1063:B1063" si="430">A810</f>
        <v>15.31.1A</v>
      </c>
      <c r="B1063" s="4" t="str">
        <f t="shared" si="430"/>
        <v>Salida Nacional / National exit</v>
      </c>
      <c r="C1063" s="63" t="str">
        <f t="shared" ref="C1063:G1063" si="431">IF(C51=0,"",C810/C51)</f>
        <v/>
      </c>
      <c r="D1063" s="63" t="str">
        <f t="shared" si="431"/>
        <v/>
      </c>
      <c r="E1063" s="63" t="str">
        <f t="shared" si="431"/>
        <v/>
      </c>
      <c r="F1063" s="63" t="str">
        <f t="shared" si="431"/>
        <v/>
      </c>
      <c r="G1063" s="64" t="str">
        <f t="shared" si="431"/>
        <v/>
      </c>
    </row>
    <row r="1064" spans="1:7" s="5" customFormat="1" ht="15" customHeight="1" x14ac:dyDescent="0.45">
      <c r="A1064" s="42" t="str">
        <f t="shared" ref="A1064:B1064" si="432">A811</f>
        <v>15.31.3</v>
      </c>
      <c r="B1064" s="4" t="str">
        <f t="shared" si="432"/>
        <v>Salida Nacional / National exit</v>
      </c>
      <c r="C1064" s="63">
        <f t="shared" ref="C1064:G1064" si="433">IF(C52=0,"",C811/C52)</f>
        <v>188.17473746651194</v>
      </c>
      <c r="D1064" s="63">
        <f t="shared" si="433"/>
        <v>158.37698833597716</v>
      </c>
      <c r="E1064" s="63">
        <f t="shared" si="433"/>
        <v>136.36695487049431</v>
      </c>
      <c r="F1064" s="63">
        <f t="shared" si="433"/>
        <v>112.8355846078726</v>
      </c>
      <c r="G1064" s="64">
        <f t="shared" si="433"/>
        <v>93.268475008651848</v>
      </c>
    </row>
    <row r="1065" spans="1:7" s="5" customFormat="1" ht="15" customHeight="1" x14ac:dyDescent="0.45">
      <c r="A1065" s="42" t="str">
        <f t="shared" ref="A1065:B1065" si="434">A812</f>
        <v>15.31A.4</v>
      </c>
      <c r="B1065" s="4" t="str">
        <f t="shared" si="434"/>
        <v>Salida Nacional / National exit</v>
      </c>
      <c r="C1065" s="63">
        <f t="shared" ref="C1065:G1065" si="435">IF(C53=0,"",C812/C53)</f>
        <v>187.18745258345476</v>
      </c>
      <c r="D1065" s="63">
        <f t="shared" si="435"/>
        <v>157.72464901901262</v>
      </c>
      <c r="E1065" s="63">
        <f t="shared" si="435"/>
        <v>135.8782181878143</v>
      </c>
      <c r="F1065" s="63">
        <f t="shared" si="435"/>
        <v>112.49535146659781</v>
      </c>
      <c r="G1065" s="64">
        <f t="shared" si="435"/>
        <v>92.975902437145592</v>
      </c>
    </row>
    <row r="1066" spans="1:7" s="5" customFormat="1" ht="15" customHeight="1" x14ac:dyDescent="0.45">
      <c r="A1066" s="42" t="str">
        <f t="shared" ref="A1066:B1066" si="436">A813</f>
        <v>15.34</v>
      </c>
      <c r="B1066" s="4" t="str">
        <f t="shared" si="436"/>
        <v>Salida Nacional / National exit</v>
      </c>
      <c r="C1066" s="63">
        <f t="shared" ref="C1066:G1066" si="437">IF(C54=0,"",C813/C54)</f>
        <v>190.92080717634087</v>
      </c>
      <c r="D1066" s="63">
        <f t="shared" si="437"/>
        <v>160.4227354755609</v>
      </c>
      <c r="E1066" s="63">
        <f t="shared" si="437"/>
        <v>138.01447519472214</v>
      </c>
      <c r="F1066" s="63">
        <f t="shared" si="437"/>
        <v>114.09498647289598</v>
      </c>
      <c r="G1066" s="64">
        <f t="shared" si="437"/>
        <v>94.338428933445186</v>
      </c>
    </row>
    <row r="1067" spans="1:7" s="5" customFormat="1" ht="15" customHeight="1" x14ac:dyDescent="0.45">
      <c r="A1067" s="42" t="str">
        <f t="shared" ref="A1067:B1067" si="438">A814</f>
        <v>16A</v>
      </c>
      <c r="B1067" s="4" t="str">
        <f t="shared" si="438"/>
        <v>Salida Nacional / National exit</v>
      </c>
      <c r="C1067" s="63">
        <f t="shared" ref="C1067:G1067" si="439">IF(C55=0,"",C814/C55)</f>
        <v>178.36624179439488</v>
      </c>
      <c r="D1067" s="63">
        <f t="shared" si="439"/>
        <v>151.7389645272759</v>
      </c>
      <c r="E1067" s="63">
        <f t="shared" si="439"/>
        <v>131.23429165853284</v>
      </c>
      <c r="F1067" s="63">
        <f t="shared" si="439"/>
        <v>109.01670755063745</v>
      </c>
      <c r="G1067" s="64">
        <f t="shared" si="439"/>
        <v>90.313625824920933</v>
      </c>
    </row>
    <row r="1068" spans="1:7" s="5" customFormat="1" ht="15" customHeight="1" x14ac:dyDescent="0.45">
      <c r="A1068" s="42" t="str">
        <f t="shared" ref="A1068:B1068" si="440">A815</f>
        <v>19</v>
      </c>
      <c r="B1068" s="4" t="str">
        <f t="shared" si="440"/>
        <v>Salida Nacional / National exit</v>
      </c>
      <c r="C1068" s="63">
        <f t="shared" ref="C1068:G1068" si="441">IF(C56=0,"",C815/C56)</f>
        <v>183.94504833478888</v>
      </c>
      <c r="D1068" s="63">
        <f t="shared" si="441"/>
        <v>158.01686711467465</v>
      </c>
      <c r="E1068" s="63">
        <f t="shared" si="441"/>
        <v>137.2802522668307</v>
      </c>
      <c r="F1068" s="63">
        <f t="shared" si="441"/>
        <v>114.5711720839081</v>
      </c>
      <c r="G1068" s="64">
        <f t="shared" si="441"/>
        <v>94.85697500415813</v>
      </c>
    </row>
    <row r="1069" spans="1:7" s="5" customFormat="1" ht="15" customHeight="1" x14ac:dyDescent="0.45">
      <c r="A1069" s="42" t="str">
        <f t="shared" ref="A1069:B1069" si="442">A816</f>
        <v>20</v>
      </c>
      <c r="B1069" s="4" t="str">
        <f t="shared" si="442"/>
        <v>Salida Nacional / National exit</v>
      </c>
      <c r="C1069" s="63">
        <f t="shared" ref="C1069:G1069" si="443">IF(C57=0,"",C816/C57)</f>
        <v>183.2325032714368</v>
      </c>
      <c r="D1069" s="63">
        <f t="shared" si="443"/>
        <v>157.6644641259804</v>
      </c>
      <c r="E1069" s="63">
        <f t="shared" si="443"/>
        <v>137.09476532480736</v>
      </c>
      <c r="F1069" s="63">
        <f t="shared" si="443"/>
        <v>114.52025762964675</v>
      </c>
      <c r="G1069" s="64">
        <f t="shared" si="443"/>
        <v>94.802233015146996</v>
      </c>
    </row>
    <row r="1070" spans="1:7" s="5" customFormat="1" ht="15" customHeight="1" x14ac:dyDescent="0.45">
      <c r="A1070" s="42" t="str">
        <f t="shared" ref="A1070:B1070" si="444">A817</f>
        <v>20.00A</v>
      </c>
      <c r="B1070" s="4" t="str">
        <f t="shared" si="444"/>
        <v>Salida Nacional / National exit</v>
      </c>
      <c r="C1070" s="63">
        <f t="shared" ref="C1070:G1070" si="445">IF(C58=0,"",C817/C58)</f>
        <v>182.99384889435873</v>
      </c>
      <c r="D1070" s="63">
        <f t="shared" si="445"/>
        <v>157.52076099851735</v>
      </c>
      <c r="E1070" s="63">
        <f t="shared" si="445"/>
        <v>136.99912557357851</v>
      </c>
      <c r="F1070" s="63">
        <f t="shared" si="445"/>
        <v>114.46558946199507</v>
      </c>
      <c r="G1070" s="64">
        <f t="shared" si="445"/>
        <v>94.753878278941229</v>
      </c>
    </row>
    <row r="1071" spans="1:7" s="5" customFormat="1" ht="15" customHeight="1" x14ac:dyDescent="0.45">
      <c r="A1071" s="42" t="str">
        <f t="shared" ref="A1071:B1071" si="446">A818</f>
        <v>21</v>
      </c>
      <c r="B1071" s="4" t="str">
        <f t="shared" si="446"/>
        <v>Salida Nacional / National exit</v>
      </c>
      <c r="C1071" s="63">
        <f t="shared" ref="C1071:G1071" si="447">IF(C59=0,"",C818/C59)</f>
        <v>182.05116410489998</v>
      </c>
      <c r="D1071" s="63">
        <f t="shared" si="447"/>
        <v>156.95313364503838</v>
      </c>
      <c r="E1071" s="63">
        <f t="shared" si="447"/>
        <v>136.62134855622438</v>
      </c>
      <c r="F1071" s="63">
        <f t="shared" si="447"/>
        <v>114.24965019977108</v>
      </c>
      <c r="G1071" s="64">
        <f t="shared" si="447"/>
        <v>94.56287707092855</v>
      </c>
    </row>
    <row r="1072" spans="1:7" s="5" customFormat="1" ht="15" customHeight="1" x14ac:dyDescent="0.45">
      <c r="A1072" s="42" t="str">
        <f t="shared" ref="A1072:B1072" si="448">A819</f>
        <v>22</v>
      </c>
      <c r="B1072" s="4" t="str">
        <f t="shared" si="448"/>
        <v>Salida Nacional / National exit</v>
      </c>
      <c r="C1072" s="63">
        <f t="shared" ref="C1072:G1072" si="449">IF(C60=0,"",C819/C60)</f>
        <v>181.13300105268607</v>
      </c>
      <c r="D1072" s="63">
        <f t="shared" si="449"/>
        <v>156.40027178790621</v>
      </c>
      <c r="E1072" s="63">
        <f t="shared" si="449"/>
        <v>136.25339852330913</v>
      </c>
      <c r="F1072" s="63">
        <f t="shared" si="449"/>
        <v>114.03932809177331</v>
      </c>
      <c r="G1072" s="64">
        <f t="shared" si="449"/>
        <v>94.376844312060967</v>
      </c>
    </row>
    <row r="1073" spans="1:7" s="5" customFormat="1" ht="15" customHeight="1" x14ac:dyDescent="0.45">
      <c r="A1073" s="42" t="str">
        <f t="shared" ref="A1073:B1073" si="450">A820</f>
        <v>23</v>
      </c>
      <c r="B1073" s="4" t="str">
        <f t="shared" si="450"/>
        <v>Salida Nacional / National exit</v>
      </c>
      <c r="C1073" s="63">
        <f t="shared" ref="C1073:G1073" si="451">IF(C61=0,"",C820/C61)</f>
        <v>180.39191954826416</v>
      </c>
      <c r="D1073" s="63">
        <f t="shared" si="451"/>
        <v>155.95403765135168</v>
      </c>
      <c r="E1073" s="63">
        <f t="shared" si="451"/>
        <v>135.9564131858057</v>
      </c>
      <c r="F1073" s="63">
        <f t="shared" si="451"/>
        <v>113.86956976417306</v>
      </c>
      <c r="G1073" s="64">
        <f t="shared" si="451"/>
        <v>94.226690767458095</v>
      </c>
    </row>
    <row r="1074" spans="1:7" s="5" customFormat="1" ht="15" customHeight="1" x14ac:dyDescent="0.45">
      <c r="A1074" s="42" t="str">
        <f t="shared" ref="A1074:B1074" si="452">A821</f>
        <v>23A</v>
      </c>
      <c r="B1074" s="4" t="str">
        <f t="shared" si="452"/>
        <v>Salida Nacional / National exit</v>
      </c>
      <c r="C1074" s="63">
        <f t="shared" ref="C1074:G1074" si="453">IF(C62=0,"",C821/C62)</f>
        <v>179.47435313199281</v>
      </c>
      <c r="D1074" s="63">
        <f t="shared" si="453"/>
        <v>155.40153505203818</v>
      </c>
      <c r="E1074" s="63">
        <f t="shared" si="453"/>
        <v>135.58870225226846</v>
      </c>
      <c r="F1074" s="63">
        <f t="shared" si="453"/>
        <v>113.65938432659441</v>
      </c>
      <c r="G1074" s="64">
        <f t="shared" si="453"/>
        <v>94.04077889543106</v>
      </c>
    </row>
    <row r="1075" spans="1:7" s="5" customFormat="1" ht="15" customHeight="1" x14ac:dyDescent="0.45">
      <c r="A1075" s="42" t="str">
        <f t="shared" ref="A1075:B1075" si="454">A822</f>
        <v>24</v>
      </c>
      <c r="B1075" s="4" t="str">
        <f t="shared" si="454"/>
        <v>Salida Nacional / National exit</v>
      </c>
      <c r="C1075" s="63">
        <f t="shared" ref="C1075:G1075" si="455">IF(C63=0,"",C822/C63)</f>
        <v>178.91536491728147</v>
      </c>
      <c r="D1075" s="63">
        <f t="shared" si="455"/>
        <v>155.06494640173793</v>
      </c>
      <c r="E1075" s="63">
        <f t="shared" si="455"/>
        <v>135.36469004495257</v>
      </c>
      <c r="F1075" s="63">
        <f t="shared" si="455"/>
        <v>113.53133781091233</v>
      </c>
      <c r="G1075" s="64">
        <f t="shared" si="455"/>
        <v>93.927520014553124</v>
      </c>
    </row>
    <row r="1076" spans="1:7" s="5" customFormat="1" ht="15" customHeight="1" x14ac:dyDescent="0.45">
      <c r="A1076" s="42" t="str">
        <f t="shared" ref="A1076:B1076" si="456">A823</f>
        <v>24A</v>
      </c>
      <c r="B1076" s="4" t="str">
        <f t="shared" si="456"/>
        <v>Salida Nacional / National exit</v>
      </c>
      <c r="C1076" s="63">
        <f t="shared" ref="C1076:G1076" si="457">IF(C64=0,"",C823/C64)</f>
        <v>178.496663588307</v>
      </c>
      <c r="D1076" s="63">
        <f t="shared" si="457"/>
        <v>154.83478336680093</v>
      </c>
      <c r="E1076" s="63">
        <f t="shared" si="457"/>
        <v>135.22473156166797</v>
      </c>
      <c r="F1076" s="63">
        <f t="shared" si="457"/>
        <v>113.4657789855829</v>
      </c>
      <c r="G1076" s="64">
        <f t="shared" si="457"/>
        <v>93.867633959753817</v>
      </c>
    </row>
    <row r="1077" spans="1:7" s="5" customFormat="1" ht="15" customHeight="1" x14ac:dyDescent="0.45">
      <c r="A1077" s="42" t="str">
        <f t="shared" ref="A1077:B1077" si="458">A824</f>
        <v>25A</v>
      </c>
      <c r="B1077" s="4" t="str">
        <f t="shared" si="458"/>
        <v>Salida Nacional / National exit</v>
      </c>
      <c r="C1077" s="63">
        <f t="shared" ref="C1077:G1077" si="459">IF(C65=0,"",C824/C65)</f>
        <v>177.66892125980087</v>
      </c>
      <c r="D1077" s="63">
        <f t="shared" si="459"/>
        <v>154.37976764726307</v>
      </c>
      <c r="E1077" s="63">
        <f t="shared" si="459"/>
        <v>134.94804373473414</v>
      </c>
      <c r="F1077" s="63">
        <f t="shared" si="459"/>
        <v>113.33617391634353</v>
      </c>
      <c r="G1077" s="64">
        <f t="shared" si="459"/>
        <v>93.749243548703362</v>
      </c>
    </row>
    <row r="1078" spans="1:7" s="5" customFormat="1" ht="15" customHeight="1" x14ac:dyDescent="0.45">
      <c r="A1078" s="42" t="str">
        <f t="shared" ref="A1078:B1078" si="460">A825</f>
        <v>25X</v>
      </c>
      <c r="B1078" s="4" t="str">
        <f t="shared" si="460"/>
        <v>Salida Nacional / National exit</v>
      </c>
      <c r="C1078" s="63">
        <f t="shared" ref="C1078:G1078" si="461">IF(C66=0,"",C825/C66)</f>
        <v>177.56575535370456</v>
      </c>
      <c r="D1078" s="63">
        <f t="shared" si="461"/>
        <v>154.3230566305885</v>
      </c>
      <c r="E1078" s="63">
        <f t="shared" si="461"/>
        <v>134.91355866687135</v>
      </c>
      <c r="F1078" s="63">
        <f t="shared" si="461"/>
        <v>113.32002055080662</v>
      </c>
      <c r="G1078" s="64">
        <f t="shared" si="461"/>
        <v>93.734487925354799</v>
      </c>
    </row>
    <row r="1079" spans="1:7" s="5" customFormat="1" ht="15" customHeight="1" x14ac:dyDescent="0.45">
      <c r="A1079" s="42" t="str">
        <f t="shared" ref="A1079:B1079" si="462">A826</f>
        <v>26A</v>
      </c>
      <c r="B1079" s="4" t="str">
        <f t="shared" si="462"/>
        <v>Salida Nacional / National exit</v>
      </c>
      <c r="C1079" s="63">
        <f t="shared" ref="C1079:G1079" si="463">IF(C67=0,"",C826/C67)</f>
        <v>176.52627353446729</v>
      </c>
      <c r="D1079" s="63">
        <f t="shared" si="463"/>
        <v>153.75164623916831</v>
      </c>
      <c r="E1079" s="63">
        <f t="shared" si="463"/>
        <v>134.56609308996772</v>
      </c>
      <c r="F1079" s="63">
        <f t="shared" si="463"/>
        <v>113.15726203464078</v>
      </c>
      <c r="G1079" s="64">
        <f t="shared" si="463"/>
        <v>93.585812817630057</v>
      </c>
    </row>
    <row r="1080" spans="1:7" s="5" customFormat="1" ht="15" customHeight="1" x14ac:dyDescent="0.45">
      <c r="A1080" s="42" t="str">
        <f t="shared" ref="A1080:B1080" si="464">A827</f>
        <v>27X</v>
      </c>
      <c r="B1080" s="4" t="str">
        <f t="shared" si="464"/>
        <v>Salida Nacional / National exit</v>
      </c>
      <c r="C1080" s="63">
        <f t="shared" ref="C1080:G1080" si="465">IF(C68=0,"",C827/C68)</f>
        <v>175.44195523492155</v>
      </c>
      <c r="D1080" s="63">
        <f t="shared" si="465"/>
        <v>153.1555889224351</v>
      </c>
      <c r="E1080" s="63">
        <f t="shared" si="465"/>
        <v>134.20364010952471</v>
      </c>
      <c r="F1080" s="63">
        <f t="shared" si="465"/>
        <v>112.98748317538667</v>
      </c>
      <c r="G1080" s="64">
        <f t="shared" si="465"/>
        <v>93.430724833396596</v>
      </c>
    </row>
    <row r="1081" spans="1:7" s="5" customFormat="1" ht="15" customHeight="1" x14ac:dyDescent="0.45">
      <c r="A1081" s="42" t="str">
        <f t="shared" ref="A1081:B1081" si="466">A828</f>
        <v>28</v>
      </c>
      <c r="B1081" s="4" t="str">
        <f t="shared" si="466"/>
        <v>Salida Nacional / National exit</v>
      </c>
      <c r="C1081" s="63">
        <f t="shared" ref="C1081:G1081" si="467">IF(C69=0,"",C828/C69)</f>
        <v>174.98597768049575</v>
      </c>
      <c r="D1081" s="63">
        <f t="shared" si="467"/>
        <v>152.90493488690382</v>
      </c>
      <c r="E1081" s="63">
        <f t="shared" si="467"/>
        <v>134.05122137446702</v>
      </c>
      <c r="F1081" s="63">
        <f t="shared" si="467"/>
        <v>112.91608776587609</v>
      </c>
      <c r="G1081" s="64">
        <f t="shared" si="467"/>
        <v>93.365507230962706</v>
      </c>
    </row>
    <row r="1082" spans="1:7" s="5" customFormat="1" ht="15" customHeight="1" x14ac:dyDescent="0.45">
      <c r="A1082" s="42" t="str">
        <f t="shared" ref="A1082:B1082" si="468">A829</f>
        <v>28A</v>
      </c>
      <c r="B1082" s="4" t="str">
        <f t="shared" si="468"/>
        <v>Salida Nacional / National exit</v>
      </c>
      <c r="C1082" s="63">
        <f t="shared" ref="C1082:G1082" si="469">IF(C70=0,"",C829/C70)</f>
        <v>173.53854784352961</v>
      </c>
      <c r="D1082" s="63">
        <f t="shared" si="469"/>
        <v>151.878853181534</v>
      </c>
      <c r="E1082" s="63">
        <f t="shared" si="469"/>
        <v>133.22855636992125</v>
      </c>
      <c r="F1082" s="63">
        <f t="shared" si="469"/>
        <v>112.29047792489456</v>
      </c>
      <c r="G1082" s="64">
        <f t="shared" si="469"/>
        <v>92.833399420527385</v>
      </c>
    </row>
    <row r="1083" spans="1:7" s="5" customFormat="1" ht="15" customHeight="1" x14ac:dyDescent="0.45">
      <c r="A1083" s="42" t="str">
        <f t="shared" ref="A1083:B1083" si="470">A830</f>
        <v>29</v>
      </c>
      <c r="B1083" s="4" t="str">
        <f t="shared" si="470"/>
        <v>Salida Nacional / National exit</v>
      </c>
      <c r="C1083" s="63">
        <f t="shared" ref="C1083:G1083" si="471">IF(C71=0,"",C830/C71)</f>
        <v>172.41892310723841</v>
      </c>
      <c r="D1083" s="63">
        <f t="shared" si="471"/>
        <v>150.9922378409899</v>
      </c>
      <c r="E1083" s="63">
        <f t="shared" si="471"/>
        <v>132.5041989162296</v>
      </c>
      <c r="F1083" s="63">
        <f t="shared" si="471"/>
        <v>111.72724756511653</v>
      </c>
      <c r="G1083" s="64">
        <f t="shared" si="471"/>
        <v>92.355526323909288</v>
      </c>
    </row>
    <row r="1084" spans="1:7" s="5" customFormat="1" ht="15" customHeight="1" x14ac:dyDescent="0.45">
      <c r="A1084" s="42" t="str">
        <f t="shared" ref="A1084:B1084" si="472">A831</f>
        <v>30</v>
      </c>
      <c r="B1084" s="4" t="str">
        <f t="shared" si="472"/>
        <v>Salida Nacional / National exit</v>
      </c>
      <c r="C1084" s="63">
        <f t="shared" ref="C1084:G1084" si="473">IF(C72=0,"",C831/C72)</f>
        <v>170.41596694765877</v>
      </c>
      <c r="D1084" s="63">
        <f t="shared" si="473"/>
        <v>149.48971742252354</v>
      </c>
      <c r="E1084" s="63">
        <f t="shared" si="473"/>
        <v>131.28267474325895</v>
      </c>
      <c r="F1084" s="63">
        <f t="shared" si="473"/>
        <v>110.78285323189147</v>
      </c>
      <c r="G1084" s="64">
        <f t="shared" si="473"/>
        <v>91.553782507471794</v>
      </c>
    </row>
    <row r="1085" spans="1:7" s="5" customFormat="1" ht="15" customHeight="1" x14ac:dyDescent="0.45">
      <c r="A1085" s="42" t="str">
        <f t="shared" ref="A1085:B1085" si="474">A832</f>
        <v>32</v>
      </c>
      <c r="B1085" s="4" t="str">
        <f t="shared" si="474"/>
        <v>Salida Nacional / National exit</v>
      </c>
      <c r="C1085" s="63">
        <f t="shared" ref="C1085:G1085" si="475">IF(C73=0,"",C832/C73)</f>
        <v>170.60841579173461</v>
      </c>
      <c r="D1085" s="63">
        <f t="shared" si="475"/>
        <v>150.36069425579021</v>
      </c>
      <c r="E1085" s="63">
        <f t="shared" si="475"/>
        <v>132.31975864956098</v>
      </c>
      <c r="F1085" s="63">
        <f t="shared" si="475"/>
        <v>111.88638471399133</v>
      </c>
      <c r="G1085" s="64">
        <f t="shared" si="475"/>
        <v>92.442802283469476</v>
      </c>
    </row>
    <row r="1086" spans="1:7" s="5" customFormat="1" ht="15" customHeight="1" x14ac:dyDescent="0.45">
      <c r="A1086" s="42" t="str">
        <f t="shared" ref="A1086:B1086" si="476">A833</f>
        <v>33</v>
      </c>
      <c r="B1086" s="4" t="str">
        <f t="shared" si="476"/>
        <v>Salida Nacional / National exit</v>
      </c>
      <c r="C1086" s="63">
        <f t="shared" ref="C1086:G1086" si="477">IF(C74=0,"",C833/C74)</f>
        <v>170.77352839591373</v>
      </c>
      <c r="D1086" s="63">
        <f t="shared" si="477"/>
        <v>150.83424980133427</v>
      </c>
      <c r="E1086" s="63">
        <f t="shared" si="477"/>
        <v>132.8823714203956</v>
      </c>
      <c r="F1086" s="63">
        <f t="shared" si="477"/>
        <v>112.48153685262871</v>
      </c>
      <c r="G1086" s="64">
        <f t="shared" si="477"/>
        <v>92.932296865471599</v>
      </c>
    </row>
    <row r="1087" spans="1:7" s="5" customFormat="1" ht="15" customHeight="1" x14ac:dyDescent="0.45">
      <c r="A1087" s="42" t="str">
        <f t="shared" ref="A1087:B1087" si="478">A834</f>
        <v>33X</v>
      </c>
      <c r="B1087" s="4" t="str">
        <f t="shared" si="478"/>
        <v>Salida Nacional / National exit</v>
      </c>
      <c r="C1087" s="63">
        <f t="shared" ref="C1087:G1087" si="479">IF(C75=0,"",C834/C75)</f>
        <v>170.87418441702579</v>
      </c>
      <c r="D1087" s="63">
        <f t="shared" si="479"/>
        <v>151.12293894912534</v>
      </c>
      <c r="E1087" s="63">
        <f t="shared" si="479"/>
        <v>133.22535167451124</v>
      </c>
      <c r="F1087" s="63">
        <f t="shared" si="479"/>
        <v>112.84435377099425</v>
      </c>
      <c r="G1087" s="64">
        <f t="shared" si="479"/>
        <v>93.230702775942206</v>
      </c>
    </row>
    <row r="1088" spans="1:7" s="5" customFormat="1" ht="15" customHeight="1" x14ac:dyDescent="0.45">
      <c r="A1088" s="42" t="str">
        <f t="shared" ref="A1088:B1088" si="480">A835</f>
        <v>34</v>
      </c>
      <c r="B1088" s="4" t="str">
        <f t="shared" si="480"/>
        <v>Salida Nacional / National exit</v>
      </c>
      <c r="C1088" s="63">
        <f t="shared" ref="C1088:G1088" si="481">IF(C76=0,"",C835/C76)</f>
        <v>170.95103630381919</v>
      </c>
      <c r="D1088" s="63">
        <f t="shared" si="481"/>
        <v>151.33386718660083</v>
      </c>
      <c r="E1088" s="63">
        <f t="shared" si="481"/>
        <v>133.47476596820599</v>
      </c>
      <c r="F1088" s="63">
        <f t="shared" si="481"/>
        <v>113.10746499068567</v>
      </c>
      <c r="G1088" s="64">
        <f t="shared" si="481"/>
        <v>93.447155928547787</v>
      </c>
    </row>
    <row r="1089" spans="1:7" s="5" customFormat="1" ht="15" customHeight="1" x14ac:dyDescent="0.45">
      <c r="A1089" s="42" t="str">
        <f t="shared" ref="A1089:B1089" si="482">A836</f>
        <v>35</v>
      </c>
      <c r="B1089" s="4" t="str">
        <f t="shared" si="482"/>
        <v>Salida Nacional / National exit</v>
      </c>
      <c r="C1089" s="63">
        <f t="shared" ref="C1089:G1089" si="483">IF(C77=0,"",C836/C77)</f>
        <v>169.33024491803499</v>
      </c>
      <c r="D1089" s="63">
        <f t="shared" si="483"/>
        <v>150.36344725734645</v>
      </c>
      <c r="E1089" s="63">
        <f t="shared" si="483"/>
        <v>132.80046350780094</v>
      </c>
      <c r="F1089" s="63">
        <f t="shared" si="483"/>
        <v>112.68922498362842</v>
      </c>
      <c r="G1089" s="64">
        <f t="shared" si="483"/>
        <v>93.08203292200119</v>
      </c>
    </row>
    <row r="1090" spans="1:7" s="5" customFormat="1" ht="15" customHeight="1" x14ac:dyDescent="0.45">
      <c r="A1090" s="42" t="str">
        <f t="shared" ref="A1090:B1090" si="484">A837</f>
        <v>35X</v>
      </c>
      <c r="B1090" s="4" t="str">
        <f t="shared" si="484"/>
        <v>Salida Nacional / National exit</v>
      </c>
      <c r="C1090" s="63">
        <f t="shared" ref="C1090:G1090" si="485">IF(C78=0,"",C837/C78)</f>
        <v>172.60541792885545</v>
      </c>
      <c r="D1090" s="63">
        <f t="shared" si="485"/>
        <v>153.2002318724289</v>
      </c>
      <c r="E1090" s="63">
        <f t="shared" si="485"/>
        <v>135.28268426723676</v>
      </c>
      <c r="F1090" s="63">
        <f t="shared" si="485"/>
        <v>114.77721466299715</v>
      </c>
      <c r="G1090" s="64">
        <f t="shared" si="485"/>
        <v>94.803780641202451</v>
      </c>
    </row>
    <row r="1091" spans="1:7" s="5" customFormat="1" ht="15" customHeight="1" x14ac:dyDescent="0.45">
      <c r="A1091" s="42" t="str">
        <f t="shared" ref="A1091:B1091" si="486">A838</f>
        <v>36</v>
      </c>
      <c r="B1091" s="4" t="str">
        <f t="shared" si="486"/>
        <v>Salida Nacional / National exit</v>
      </c>
      <c r="C1091" s="63">
        <f t="shared" ref="C1091:G1091" si="487">IF(C79=0,"",C838/C79)</f>
        <v>175.48661817093489</v>
      </c>
      <c r="D1091" s="63">
        <f t="shared" si="487"/>
        <v>155.91186803624785</v>
      </c>
      <c r="E1091" s="63">
        <f t="shared" si="487"/>
        <v>137.73188882341282</v>
      </c>
      <c r="F1091" s="63">
        <f t="shared" si="487"/>
        <v>116.89941350942408</v>
      </c>
      <c r="G1091" s="64">
        <f t="shared" si="487"/>
        <v>96.555710749478422</v>
      </c>
    </row>
    <row r="1092" spans="1:7" s="5" customFormat="1" ht="15" customHeight="1" x14ac:dyDescent="0.45">
      <c r="A1092" s="42" t="str">
        <f t="shared" ref="A1092:B1092" si="488">A839</f>
        <v>38</v>
      </c>
      <c r="B1092" s="4" t="str">
        <f t="shared" si="488"/>
        <v>Salida Nacional / National exit</v>
      </c>
      <c r="C1092" s="63">
        <f t="shared" ref="C1092:G1092" si="489">IF(C80=0,"",C839/C80)</f>
        <v>177.93508910186648</v>
      </c>
      <c r="D1092" s="63">
        <f t="shared" si="489"/>
        <v>158.2713410963803</v>
      </c>
      <c r="E1092" s="63">
        <f t="shared" si="489"/>
        <v>139.88096197643591</v>
      </c>
      <c r="F1092" s="63">
        <f t="shared" si="489"/>
        <v>118.77564358324636</v>
      </c>
      <c r="G1092" s="64">
        <f t="shared" si="489"/>
        <v>98.105022840230745</v>
      </c>
    </row>
    <row r="1093" spans="1:7" s="5" customFormat="1" ht="15" customHeight="1" x14ac:dyDescent="0.45">
      <c r="A1093" s="42" t="str">
        <f t="shared" ref="A1093:B1093" si="490">A840</f>
        <v>38X.02</v>
      </c>
      <c r="B1093" s="4" t="str">
        <f t="shared" si="490"/>
        <v>Salida Nacional / National exit</v>
      </c>
      <c r="C1093" s="63">
        <f t="shared" ref="C1093:G1093" si="491">IF(C81=0,"",C840/C81)</f>
        <v>179.91009681912453</v>
      </c>
      <c r="D1093" s="63">
        <f t="shared" si="491"/>
        <v>160.17456054797938</v>
      </c>
      <c r="E1093" s="63">
        <f t="shared" si="491"/>
        <v>141.61446675631819</v>
      </c>
      <c r="F1093" s="63">
        <f t="shared" si="491"/>
        <v>120.28906521645342</v>
      </c>
      <c r="G1093" s="64">
        <f t="shared" si="491"/>
        <v>99.35474293983296</v>
      </c>
    </row>
    <row r="1094" spans="1:7" s="5" customFormat="1" ht="15" customHeight="1" x14ac:dyDescent="0.45">
      <c r="A1094" s="42" t="str">
        <f t="shared" ref="A1094:B1094" si="492">A841</f>
        <v>39.01</v>
      </c>
      <c r="B1094" s="4" t="str">
        <f t="shared" si="492"/>
        <v>Salida Nacional / National exit</v>
      </c>
      <c r="C1094" s="63">
        <f t="shared" ref="C1094:G1094" si="493">IF(C82=0,"",C841/C82)</f>
        <v>181.38309348388685</v>
      </c>
      <c r="D1094" s="63">
        <f t="shared" si="493"/>
        <v>161.59401621897192</v>
      </c>
      <c r="E1094" s="63">
        <f t="shared" si="493"/>
        <v>142.90734613942297</v>
      </c>
      <c r="F1094" s="63">
        <f t="shared" si="493"/>
        <v>121.41780258725616</v>
      </c>
      <c r="G1094" s="64">
        <f t="shared" si="493"/>
        <v>100.28680691229987</v>
      </c>
    </row>
    <row r="1095" spans="1:7" s="5" customFormat="1" ht="15" customHeight="1" x14ac:dyDescent="0.45">
      <c r="A1095" s="42" t="str">
        <f t="shared" ref="A1095:B1095" si="494">A842</f>
        <v>4</v>
      </c>
      <c r="B1095" s="4" t="str">
        <f t="shared" si="494"/>
        <v>Salida Nacional / National exit</v>
      </c>
      <c r="C1095" s="63" t="str">
        <f t="shared" ref="C1095:G1095" si="495">IF(C83=0,"",C842/C83)</f>
        <v/>
      </c>
      <c r="D1095" s="63" t="str">
        <f t="shared" si="495"/>
        <v/>
      </c>
      <c r="E1095" s="63" t="str">
        <f t="shared" si="495"/>
        <v/>
      </c>
      <c r="F1095" s="63" t="str">
        <f t="shared" si="495"/>
        <v/>
      </c>
      <c r="G1095" s="64" t="str">
        <f t="shared" si="495"/>
        <v/>
      </c>
    </row>
    <row r="1096" spans="1:7" s="5" customFormat="1" ht="15" customHeight="1" x14ac:dyDescent="0.45">
      <c r="A1096" s="42" t="str">
        <f t="shared" ref="A1096:B1096" si="496">A843</f>
        <v>40</v>
      </c>
      <c r="B1096" s="4" t="str">
        <f t="shared" si="496"/>
        <v>Salida Nacional / National exit</v>
      </c>
      <c r="C1096" s="63">
        <f t="shared" ref="C1096:G1096" si="497">IF(C84=0,"",C843/C84)</f>
        <v>185.34908852629715</v>
      </c>
      <c r="D1096" s="63">
        <f t="shared" si="497"/>
        <v>165.41585389773303</v>
      </c>
      <c r="E1096" s="63">
        <f t="shared" si="497"/>
        <v>146.38838132877018</v>
      </c>
      <c r="F1096" s="63">
        <f t="shared" si="497"/>
        <v>124.45689081052086</v>
      </c>
      <c r="G1096" s="64">
        <f t="shared" si="497"/>
        <v>102.79635848321928</v>
      </c>
    </row>
    <row r="1097" spans="1:7" s="5" customFormat="1" ht="15" customHeight="1" x14ac:dyDescent="0.45">
      <c r="A1097" s="42" t="str">
        <f t="shared" ref="A1097:B1097" si="498">A844</f>
        <v>41.06</v>
      </c>
      <c r="B1097" s="4" t="str">
        <f t="shared" si="498"/>
        <v>Salida Nacional / National exit</v>
      </c>
      <c r="C1097" s="63">
        <f t="shared" ref="C1097:G1097" si="499">IF(C85=0,"",C844/C85)</f>
        <v>200.45443394036838</v>
      </c>
      <c r="D1097" s="63">
        <f t="shared" si="499"/>
        <v>178.58294698964664</v>
      </c>
      <c r="E1097" s="63">
        <f t="shared" si="499"/>
        <v>157.93934873776894</v>
      </c>
      <c r="F1097" s="63">
        <f t="shared" si="499"/>
        <v>134.19729857287558</v>
      </c>
      <c r="G1097" s="64">
        <f t="shared" si="499"/>
        <v>110.82902255652751</v>
      </c>
    </row>
    <row r="1098" spans="1:7" s="5" customFormat="1" ht="15" customHeight="1" x14ac:dyDescent="0.45">
      <c r="A1098" s="42" t="str">
        <f t="shared" ref="A1098:B1098" si="500">A845</f>
        <v>41.07X</v>
      </c>
      <c r="B1098" s="4" t="str">
        <f t="shared" si="500"/>
        <v>Salida Nacional / National exit</v>
      </c>
      <c r="C1098" s="63">
        <f t="shared" ref="C1098:G1098" si="501">IF(C86=0,"",C845/C86)</f>
        <v>201.07872937670174</v>
      </c>
      <c r="D1098" s="63">
        <f t="shared" si="501"/>
        <v>179.12367924507427</v>
      </c>
      <c r="E1098" s="63">
        <f t="shared" si="501"/>
        <v>158.41249598433211</v>
      </c>
      <c r="F1098" s="63">
        <f t="shared" si="501"/>
        <v>134.59529966278279</v>
      </c>
      <c r="G1098" s="64">
        <f t="shared" si="501"/>
        <v>111.1572126216213</v>
      </c>
    </row>
    <row r="1099" spans="1:7" s="5" customFormat="1" ht="15" customHeight="1" x14ac:dyDescent="0.45">
      <c r="A1099" s="42" t="str">
        <f t="shared" ref="A1099:B1099" si="502">A846</f>
        <v>41-16</v>
      </c>
      <c r="B1099" s="4" t="str">
        <f t="shared" si="502"/>
        <v>Salida Nacional / National exit</v>
      </c>
      <c r="C1099" s="63">
        <f t="shared" ref="C1099:G1099" si="503">IF(C87=0,"",C846/C87)</f>
        <v>186.20678051405551</v>
      </c>
      <c r="D1099" s="63">
        <f t="shared" si="503"/>
        <v>166.24237019957744</v>
      </c>
      <c r="E1099" s="63">
        <f t="shared" si="503"/>
        <v>147.14119517726996</v>
      </c>
      <c r="F1099" s="63">
        <f t="shared" si="503"/>
        <v>125.11412855068723</v>
      </c>
      <c r="G1099" s="64">
        <f t="shared" si="503"/>
        <v>103.33907783920108</v>
      </c>
    </row>
    <row r="1100" spans="1:7" s="5" customFormat="1" ht="15" customHeight="1" x14ac:dyDescent="0.45">
      <c r="A1100" s="42" t="str">
        <f t="shared" ref="A1100:B1100" si="504">A847</f>
        <v>43X.00</v>
      </c>
      <c r="B1100" s="4" t="str">
        <f t="shared" si="504"/>
        <v>Salida Nacional / National exit</v>
      </c>
      <c r="C1100" s="63">
        <f t="shared" ref="C1100:G1100" si="505">IF(C88=0,"",C847/C88)</f>
        <v>186.08980355406914</v>
      </c>
      <c r="D1100" s="63">
        <f t="shared" si="505"/>
        <v>166.48606845098678</v>
      </c>
      <c r="E1100" s="63">
        <f t="shared" si="505"/>
        <v>147.47745766458078</v>
      </c>
      <c r="F1100" s="63">
        <f t="shared" si="505"/>
        <v>125.49559807911436</v>
      </c>
      <c r="G1100" s="64">
        <f t="shared" si="505"/>
        <v>103.66071398438839</v>
      </c>
    </row>
    <row r="1101" spans="1:7" s="5" customFormat="1" ht="15" customHeight="1" x14ac:dyDescent="0.45">
      <c r="A1101" s="42" t="str">
        <f t="shared" ref="A1101:B1101" si="506">A848</f>
        <v>45.01DXC</v>
      </c>
      <c r="B1101" s="4" t="str">
        <f t="shared" si="506"/>
        <v>Salida Nacional / National exit</v>
      </c>
      <c r="C1101" s="63">
        <f t="shared" ref="C1101:G1101" si="507">IF(C89=0,"",C848/C89)</f>
        <v>189.17809140404398</v>
      </c>
      <c r="D1101" s="63">
        <f t="shared" si="507"/>
        <v>169.39334024111318</v>
      </c>
      <c r="E1101" s="63">
        <f t="shared" si="507"/>
        <v>150.11826770488994</v>
      </c>
      <c r="F1101" s="63">
        <f t="shared" si="507"/>
        <v>127.79396700796433</v>
      </c>
      <c r="G1101" s="64">
        <f t="shared" si="507"/>
        <v>105.56270077923483</v>
      </c>
    </row>
    <row r="1102" spans="1:7" s="5" customFormat="1" ht="15" customHeight="1" x14ac:dyDescent="0.45">
      <c r="A1102" s="42" t="str">
        <f t="shared" ref="A1102:B1102" si="508">A849</f>
        <v>45.02</v>
      </c>
      <c r="B1102" s="4" t="str">
        <f t="shared" si="508"/>
        <v>Salida Nacional / National exit</v>
      </c>
      <c r="C1102" s="63">
        <f t="shared" ref="C1102:G1102" si="509">IF(C90=0,"",C849/C90)</f>
        <v>192.63721821260214</v>
      </c>
      <c r="D1102" s="63">
        <f t="shared" si="509"/>
        <v>172.64971473647412</v>
      </c>
      <c r="E1102" s="63">
        <f t="shared" si="509"/>
        <v>153.07618395185429</v>
      </c>
      <c r="F1102" s="63">
        <f t="shared" si="509"/>
        <v>130.36832210825307</v>
      </c>
      <c r="G1102" s="64">
        <f t="shared" si="509"/>
        <v>107.6930765185399</v>
      </c>
    </row>
    <row r="1103" spans="1:7" s="5" customFormat="1" ht="15" customHeight="1" x14ac:dyDescent="0.45">
      <c r="A1103" s="42" t="str">
        <f t="shared" ref="A1103:B1103" si="510">A850</f>
        <v>45.04</v>
      </c>
      <c r="B1103" s="4" t="str">
        <f t="shared" si="510"/>
        <v>Salida Nacional / National exit</v>
      </c>
      <c r="C1103" s="63">
        <f t="shared" ref="C1103:G1103" si="511">IF(C91=0,"",C850/C91)</f>
        <v>194.00890095145289</v>
      </c>
      <c r="D1103" s="63">
        <f t="shared" si="511"/>
        <v>173.94099803822223</v>
      </c>
      <c r="E1103" s="63">
        <f t="shared" si="511"/>
        <v>154.2491165685162</v>
      </c>
      <c r="F1103" s="63">
        <f t="shared" si="511"/>
        <v>131.38915732192663</v>
      </c>
      <c r="G1103" s="64">
        <f t="shared" si="511"/>
        <v>108.53785608014535</v>
      </c>
    </row>
    <row r="1104" spans="1:7" s="5" customFormat="1" ht="15" customHeight="1" x14ac:dyDescent="0.45">
      <c r="A1104" s="42" t="str">
        <f t="shared" ref="A1104:B1104" si="512">A851</f>
        <v>45-16</v>
      </c>
      <c r="B1104" s="4" t="str">
        <f t="shared" si="512"/>
        <v>Salida Nacional / National exit</v>
      </c>
      <c r="C1104" s="63">
        <f t="shared" ref="C1104:G1104" si="513">IF(C92=0,"",C851/C92)</f>
        <v>189.13131512631361</v>
      </c>
      <c r="D1104" s="63">
        <f t="shared" si="513"/>
        <v>169.34930569533932</v>
      </c>
      <c r="E1104" s="63">
        <f t="shared" si="513"/>
        <v>150.07826908109595</v>
      </c>
      <c r="F1104" s="63">
        <f t="shared" si="513"/>
        <v>127.75915511588521</v>
      </c>
      <c r="G1104" s="64">
        <f t="shared" si="513"/>
        <v>105.5338926282861</v>
      </c>
    </row>
    <row r="1105" spans="1:7" s="5" customFormat="1" ht="15" customHeight="1" x14ac:dyDescent="0.45">
      <c r="A1105" s="42" t="str">
        <f t="shared" ref="A1105:B1105" si="514">A852</f>
        <v>5D.03.04</v>
      </c>
      <c r="B1105" s="4" t="str">
        <f t="shared" si="514"/>
        <v>Salida Nacional / National exit</v>
      </c>
      <c r="C1105" s="63">
        <f t="shared" ref="C1105:G1105" si="515">IF(C93=0,"",C852/C93)</f>
        <v>216.83241144738113</v>
      </c>
      <c r="D1105" s="63">
        <f t="shared" si="515"/>
        <v>183.5301035174802</v>
      </c>
      <c r="E1105" s="63">
        <f t="shared" si="515"/>
        <v>158.41692730594821</v>
      </c>
      <c r="F1105" s="63">
        <f t="shared" si="515"/>
        <v>131.31816404609825</v>
      </c>
      <c r="G1105" s="64">
        <f t="shared" si="515"/>
        <v>108.84935503462511</v>
      </c>
    </row>
    <row r="1106" spans="1:7" s="5" customFormat="1" ht="15" customHeight="1" x14ac:dyDescent="0.45">
      <c r="A1106" s="42" t="str">
        <f t="shared" ref="A1106:B1106" si="516">A853</f>
        <v>6</v>
      </c>
      <c r="B1106" s="4" t="str">
        <f t="shared" si="516"/>
        <v>Salida Nacional / National exit</v>
      </c>
      <c r="C1106" s="63">
        <f t="shared" ref="C1106:G1106" si="517">IF(C94=0,"",C853/C94)</f>
        <v>203.21638278228721</v>
      </c>
      <c r="D1106" s="63">
        <f t="shared" si="517"/>
        <v>172.15899692055876</v>
      </c>
      <c r="E1106" s="63">
        <f t="shared" si="517"/>
        <v>148.64299359177392</v>
      </c>
      <c r="F1106" s="63">
        <f t="shared" si="517"/>
        <v>123.25364459962341</v>
      </c>
      <c r="G1106" s="64">
        <f t="shared" si="517"/>
        <v>102.15582853405394</v>
      </c>
    </row>
    <row r="1107" spans="1:7" s="5" customFormat="1" ht="15" customHeight="1" x14ac:dyDescent="0.45">
      <c r="A1107" s="42" t="str">
        <f t="shared" ref="A1107:B1107" si="518">A854</f>
        <v>7A</v>
      </c>
      <c r="B1107" s="4" t="str">
        <f t="shared" si="518"/>
        <v>Salida Nacional / National exit</v>
      </c>
      <c r="C1107" s="63">
        <f t="shared" ref="C1107:G1107" si="519">IF(C95=0,"",C854/C95)</f>
        <v>201.17548015486622</v>
      </c>
      <c r="D1107" s="63">
        <f t="shared" si="519"/>
        <v>170.47869931209271</v>
      </c>
      <c r="E1107" s="63">
        <f t="shared" si="519"/>
        <v>147.2091641007035</v>
      </c>
      <c r="F1107" s="63">
        <f t="shared" si="519"/>
        <v>122.07988612904917</v>
      </c>
      <c r="G1107" s="64">
        <f t="shared" si="519"/>
        <v>101.17964959581107</v>
      </c>
    </row>
    <row r="1108" spans="1:7" s="5" customFormat="1" ht="15" customHeight="1" x14ac:dyDescent="0.45">
      <c r="A1108" s="42" t="str">
        <f t="shared" ref="A1108:B1108" si="520">A855</f>
        <v>7B</v>
      </c>
      <c r="B1108" s="4" t="str">
        <f t="shared" si="520"/>
        <v>Salida Nacional / National exit</v>
      </c>
      <c r="C1108" s="63">
        <f t="shared" ref="C1108:G1108" si="521">IF(C96=0,"",C855/C96)</f>
        <v>200.03645448968248</v>
      </c>
      <c r="D1108" s="63">
        <f t="shared" si="521"/>
        <v>169.54092693849924</v>
      </c>
      <c r="E1108" s="63">
        <f t="shared" si="521"/>
        <v>146.40894533088874</v>
      </c>
      <c r="F1108" s="63">
        <f t="shared" si="521"/>
        <v>121.42481272929543</v>
      </c>
      <c r="G1108" s="64">
        <f t="shared" si="521"/>
        <v>100.63484513060469</v>
      </c>
    </row>
    <row r="1109" spans="1:7" s="5" customFormat="1" ht="15" customHeight="1" x14ac:dyDescent="0.45">
      <c r="A1109" s="42" t="str">
        <f t="shared" ref="A1109:B1109" si="522">A856</f>
        <v>9E.C.</v>
      </c>
      <c r="B1109" s="4" t="str">
        <f t="shared" si="522"/>
        <v>Salida Nacional / National exit</v>
      </c>
      <c r="C1109" s="63">
        <f t="shared" ref="C1109:G1109" si="523">IF(C97=0,"",C856/C97)</f>
        <v>197.86095996237148</v>
      </c>
      <c r="D1109" s="63">
        <f t="shared" si="523"/>
        <v>167.74981833666914</v>
      </c>
      <c r="E1109" s="63">
        <f t="shared" si="523"/>
        <v>144.88055873908829</v>
      </c>
      <c r="F1109" s="63">
        <f t="shared" si="523"/>
        <v>120.17364812457062</v>
      </c>
      <c r="G1109" s="64">
        <f t="shared" si="523"/>
        <v>99.59428988348489</v>
      </c>
    </row>
    <row r="1110" spans="1:7" s="5" customFormat="1" ht="15" customHeight="1" x14ac:dyDescent="0.45">
      <c r="A1110" s="42" t="str">
        <f t="shared" ref="A1110:B1110" si="524">A857</f>
        <v>A10</v>
      </c>
      <c r="B1110" s="4" t="str">
        <f t="shared" si="524"/>
        <v>Salida Nacional / National exit</v>
      </c>
      <c r="C1110" s="63">
        <f t="shared" ref="C1110:G1110" si="525">IF(C98=0,"",C857/C98)</f>
        <v>179.681722921112</v>
      </c>
      <c r="D1110" s="63">
        <f t="shared" si="525"/>
        <v>155.72772815485931</v>
      </c>
      <c r="E1110" s="63">
        <f t="shared" si="525"/>
        <v>135.94478472813208</v>
      </c>
      <c r="F1110" s="63">
        <f t="shared" si="525"/>
        <v>114.01940050943327</v>
      </c>
      <c r="G1110" s="64">
        <f t="shared" si="525"/>
        <v>94.330328353724852</v>
      </c>
    </row>
    <row r="1111" spans="1:7" s="5" customFormat="1" ht="15" customHeight="1" x14ac:dyDescent="0.45">
      <c r="A1111" s="42" t="str">
        <f t="shared" ref="A1111:B1111" si="526">A858</f>
        <v>A3</v>
      </c>
      <c r="B1111" s="4" t="str">
        <f t="shared" si="526"/>
        <v>Salida Nacional / National exit</v>
      </c>
      <c r="C1111" s="63">
        <f t="shared" ref="C1111:G1111" si="527">IF(C99=0,"",C858/C99)</f>
        <v>199.45797307219306</v>
      </c>
      <c r="D1111" s="63">
        <f t="shared" si="527"/>
        <v>172.83114154623371</v>
      </c>
      <c r="E1111" s="63">
        <f t="shared" si="527"/>
        <v>150.91441707819359</v>
      </c>
      <c r="F1111" s="63">
        <f t="shared" si="527"/>
        <v>126.61410163751876</v>
      </c>
      <c r="G1111" s="64">
        <f t="shared" si="527"/>
        <v>104.72499825810986</v>
      </c>
    </row>
    <row r="1112" spans="1:7" s="5" customFormat="1" ht="15" customHeight="1" x14ac:dyDescent="0.45">
      <c r="A1112" s="42" t="str">
        <f t="shared" ref="A1112:B1112" si="528">A859</f>
        <v>A36L</v>
      </c>
      <c r="B1112" s="4" t="str">
        <f t="shared" si="528"/>
        <v>Salida Nacional / National exit</v>
      </c>
      <c r="C1112" s="63">
        <f t="shared" ref="C1112:G1112" si="529">IF(C100=0,"",C859/C100)</f>
        <v>216.83214093225433</v>
      </c>
      <c r="D1112" s="63">
        <f t="shared" si="529"/>
        <v>183.52986869221402</v>
      </c>
      <c r="E1112" s="63">
        <f t="shared" si="529"/>
        <v>158.41672160041136</v>
      </c>
      <c r="F1112" s="63">
        <f t="shared" si="529"/>
        <v>131.31799088045827</v>
      </c>
      <c r="G1112" s="64">
        <f t="shared" si="529"/>
        <v>108.84921203305446</v>
      </c>
    </row>
    <row r="1113" spans="1:7" s="5" customFormat="1" ht="15" customHeight="1" x14ac:dyDescent="0.45">
      <c r="A1113" s="42" t="str">
        <f t="shared" ref="A1113:B1113" si="530">A860</f>
        <v>A5A</v>
      </c>
      <c r="B1113" s="4" t="str">
        <f t="shared" si="530"/>
        <v>Salida Nacional / National exit</v>
      </c>
      <c r="C1113" s="63">
        <f t="shared" ref="C1113:G1113" si="531">IF(C101=0,"",C860/C101)</f>
        <v>194.64466543095253</v>
      </c>
      <c r="D1113" s="63">
        <f t="shared" si="531"/>
        <v>168.66837106451544</v>
      </c>
      <c r="E1113" s="63">
        <f t="shared" si="531"/>
        <v>147.27098390827214</v>
      </c>
      <c r="F1113" s="63">
        <f t="shared" si="531"/>
        <v>123.54869890869861</v>
      </c>
      <c r="G1113" s="64">
        <f t="shared" si="531"/>
        <v>102.19505735947023</v>
      </c>
    </row>
    <row r="1114" spans="1:7" s="5" customFormat="1" ht="15" customHeight="1" x14ac:dyDescent="0.45">
      <c r="A1114" s="42" t="str">
        <f t="shared" ref="A1114:B1114" si="532">A861</f>
        <v>A6</v>
      </c>
      <c r="B1114" s="4" t="str">
        <f t="shared" si="532"/>
        <v>Salida Nacional / National exit</v>
      </c>
      <c r="C1114" s="63">
        <f t="shared" ref="C1114:G1114" si="533">IF(C102=0,"",C861/C102)</f>
        <v>190.93928497944233</v>
      </c>
      <c r="D1114" s="63">
        <f t="shared" si="533"/>
        <v>165.46378712416558</v>
      </c>
      <c r="E1114" s="63">
        <f t="shared" si="533"/>
        <v>144.46619621331172</v>
      </c>
      <c r="F1114" s="63">
        <f t="shared" si="533"/>
        <v>121.18889060347898</v>
      </c>
      <c r="G1114" s="64">
        <f t="shared" si="533"/>
        <v>100.24745827625858</v>
      </c>
    </row>
    <row r="1115" spans="1:7" s="5" customFormat="1" ht="15" customHeight="1" x14ac:dyDescent="0.45">
      <c r="A1115" s="42" t="str">
        <f t="shared" ref="A1115:B1115" si="534">A862</f>
        <v>A7</v>
      </c>
      <c r="B1115" s="4" t="str">
        <f t="shared" si="534"/>
        <v>Salida Nacional / National exit</v>
      </c>
      <c r="C1115" s="63">
        <f t="shared" ref="C1115:G1115" si="535">IF(C103=0,"",C862/C103)</f>
        <v>187.03349269256614</v>
      </c>
      <c r="D1115" s="63">
        <f t="shared" si="535"/>
        <v>162.0858777837725</v>
      </c>
      <c r="E1115" s="63">
        <f t="shared" si="535"/>
        <v>141.50970678161596</v>
      </c>
      <c r="F1115" s="63">
        <f t="shared" si="535"/>
        <v>118.70144803242623</v>
      </c>
      <c r="G1115" s="64">
        <f t="shared" si="535"/>
        <v>98.19451996757968</v>
      </c>
    </row>
    <row r="1116" spans="1:7" s="5" customFormat="1" ht="15" customHeight="1" x14ac:dyDescent="0.45">
      <c r="A1116" s="42" t="str">
        <f t="shared" ref="A1116:B1116" si="536">A863</f>
        <v>A8</v>
      </c>
      <c r="B1116" s="4" t="str">
        <f t="shared" si="536"/>
        <v>Salida Nacional / National exit</v>
      </c>
      <c r="C1116" s="63">
        <f t="shared" ref="C1116:G1116" si="537">IF(C104=0,"",C863/C104)</f>
        <v>185.75649270611459</v>
      </c>
      <c r="D1116" s="63">
        <f t="shared" si="537"/>
        <v>160.9814692886228</v>
      </c>
      <c r="E1116" s="63">
        <f t="shared" si="537"/>
        <v>140.54308165490212</v>
      </c>
      <c r="F1116" s="63">
        <f t="shared" si="537"/>
        <v>117.88817792069845</v>
      </c>
      <c r="G1116" s="64">
        <f t="shared" si="537"/>
        <v>97.523311157736515</v>
      </c>
    </row>
    <row r="1117" spans="1:7" s="5" customFormat="1" ht="15" customHeight="1" x14ac:dyDescent="0.45">
      <c r="A1117" s="42" t="str">
        <f t="shared" ref="A1117:B1117" si="538">A864</f>
        <v>A9</v>
      </c>
      <c r="B1117" s="4" t="str">
        <f t="shared" si="538"/>
        <v>Salida Nacional / National exit</v>
      </c>
      <c r="C1117" s="63">
        <f t="shared" ref="C1117:G1117" si="539">IF(C105=0,"",C864/C105)</f>
        <v>183.67020813348736</v>
      </c>
      <c r="D1117" s="63">
        <f t="shared" si="539"/>
        <v>159.17715415177466</v>
      </c>
      <c r="E1117" s="63">
        <f t="shared" si="539"/>
        <v>138.96386856894063</v>
      </c>
      <c r="F1117" s="63">
        <f t="shared" si="539"/>
        <v>116.55950689056692</v>
      </c>
      <c r="G1117" s="64">
        <f t="shared" si="539"/>
        <v>96.426731204843577</v>
      </c>
    </row>
    <row r="1118" spans="1:7" s="5" customFormat="1" ht="15" customHeight="1" x14ac:dyDescent="0.45">
      <c r="A1118" s="42" t="str">
        <f t="shared" ref="A1118:B1118" si="540">A865</f>
        <v>A9A</v>
      </c>
      <c r="B1118" s="4" t="str">
        <f t="shared" si="540"/>
        <v>Salida Nacional / National exit</v>
      </c>
      <c r="C1118" s="63">
        <f t="shared" ref="C1118:G1118" si="541">IF(C106=0,"",C865/C106)</f>
        <v>183.22119081509189</v>
      </c>
      <c r="D1118" s="63">
        <f t="shared" si="541"/>
        <v>158.78882326205922</v>
      </c>
      <c r="E1118" s="63">
        <f t="shared" si="541"/>
        <v>138.62398491436301</v>
      </c>
      <c r="F1118" s="63">
        <f t="shared" si="541"/>
        <v>116.27354575621023</v>
      </c>
      <c r="G1118" s="64">
        <f t="shared" si="541"/>
        <v>96.190721507837495</v>
      </c>
    </row>
    <row r="1119" spans="1:7" s="5" customFormat="1" ht="15" customHeight="1" x14ac:dyDescent="0.45">
      <c r="A1119" s="42" t="str">
        <f t="shared" ref="A1119:B1119" si="542">A866</f>
        <v>A9B</v>
      </c>
      <c r="B1119" s="4" t="str">
        <f t="shared" si="542"/>
        <v>Salida Nacional / National exit</v>
      </c>
      <c r="C1119" s="63">
        <f t="shared" ref="C1119:G1119" si="543">IF(C107=0,"",C866/C107)</f>
        <v>181.40141974757697</v>
      </c>
      <c r="D1119" s="63">
        <f t="shared" si="543"/>
        <v>157.21500129846163</v>
      </c>
      <c r="E1119" s="63">
        <f t="shared" si="543"/>
        <v>137.24650922337673</v>
      </c>
      <c r="F1119" s="63">
        <f t="shared" si="543"/>
        <v>115.11460649614853</v>
      </c>
      <c r="G1119" s="64">
        <f t="shared" si="543"/>
        <v>95.234224729941772</v>
      </c>
    </row>
    <row r="1120" spans="1:7" s="5" customFormat="1" ht="15" customHeight="1" x14ac:dyDescent="0.45">
      <c r="A1120" s="42" t="str">
        <f t="shared" ref="A1120:B1120" si="544">A867</f>
        <v>B02</v>
      </c>
      <c r="B1120" s="4" t="str">
        <f t="shared" si="544"/>
        <v>Salida Nacional / National exit</v>
      </c>
      <c r="C1120" s="63">
        <f t="shared" ref="C1120:G1120" si="545">IF(C108=0,"",C867/C108)</f>
        <v>168.2744613429754</v>
      </c>
      <c r="D1120" s="63">
        <f t="shared" si="545"/>
        <v>149.50171374083729</v>
      </c>
      <c r="E1120" s="63">
        <f t="shared" si="545"/>
        <v>132.09672880947818</v>
      </c>
      <c r="F1120" s="63">
        <f t="shared" si="545"/>
        <v>112.14455146388623</v>
      </c>
      <c r="G1120" s="64">
        <f t="shared" si="545"/>
        <v>92.611444895972198</v>
      </c>
    </row>
    <row r="1121" spans="1:7" s="5" customFormat="1" ht="15" customHeight="1" x14ac:dyDescent="0.45">
      <c r="A1121" s="42" t="str">
        <f t="shared" ref="A1121:B1121" si="546">A868</f>
        <v>B04</v>
      </c>
      <c r="B1121" s="4" t="str">
        <f t="shared" si="546"/>
        <v>Salida Nacional / National exit</v>
      </c>
      <c r="C1121" s="63">
        <f t="shared" ref="C1121:G1121" si="547">IF(C109=0,"",C868/C109)</f>
        <v>166.76820735340203</v>
      </c>
      <c r="D1121" s="63">
        <f t="shared" si="547"/>
        <v>148.22474177333584</v>
      </c>
      <c r="E1121" s="63">
        <f t="shared" si="547"/>
        <v>131.02085384625317</v>
      </c>
      <c r="F1121" s="63">
        <f t="shared" si="547"/>
        <v>111.27903353287077</v>
      </c>
      <c r="G1121" s="64">
        <f t="shared" si="547"/>
        <v>91.879723657913772</v>
      </c>
    </row>
    <row r="1122" spans="1:7" s="5" customFormat="1" ht="15" customHeight="1" x14ac:dyDescent="0.45">
      <c r="A1122" s="42" t="str">
        <f t="shared" ref="A1122:B1122" si="548">A869</f>
        <v>B05</v>
      </c>
      <c r="B1122" s="4" t="str">
        <f t="shared" si="548"/>
        <v>Salida Nacional / National exit</v>
      </c>
      <c r="C1122" s="63" t="str">
        <f t="shared" ref="C1122:G1122" si="549">IF(C110=0,"",C869/C110)</f>
        <v/>
      </c>
      <c r="D1122" s="63" t="str">
        <f t="shared" si="549"/>
        <v/>
      </c>
      <c r="E1122" s="63" t="str">
        <f t="shared" si="549"/>
        <v/>
      </c>
      <c r="F1122" s="63" t="str">
        <f t="shared" si="549"/>
        <v/>
      </c>
      <c r="G1122" s="64" t="str">
        <f t="shared" si="549"/>
        <v/>
      </c>
    </row>
    <row r="1123" spans="1:7" s="5" customFormat="1" ht="15" customHeight="1" x14ac:dyDescent="0.45">
      <c r="A1123" s="42" t="str">
        <f t="shared" ref="A1123:B1123" si="550">A870</f>
        <v>B07</v>
      </c>
      <c r="B1123" s="4" t="str">
        <f t="shared" si="550"/>
        <v>Salida Nacional / National exit</v>
      </c>
      <c r="C1123" s="63">
        <f t="shared" ref="C1123:G1123" si="551">IF(C111=0,"",C870/C111)</f>
        <v>166.12713796757768</v>
      </c>
      <c r="D1123" s="63">
        <f t="shared" si="551"/>
        <v>147.45669070595432</v>
      </c>
      <c r="E1123" s="63">
        <f t="shared" si="551"/>
        <v>130.29641813953685</v>
      </c>
      <c r="F1123" s="63">
        <f t="shared" si="551"/>
        <v>110.63597513845417</v>
      </c>
      <c r="G1123" s="64">
        <f t="shared" si="551"/>
        <v>91.321036324030757</v>
      </c>
    </row>
    <row r="1124" spans="1:7" s="5" customFormat="1" ht="15" customHeight="1" x14ac:dyDescent="0.45">
      <c r="A1124" s="42" t="str">
        <f t="shared" ref="A1124:B1124" si="552">A871</f>
        <v>B08</v>
      </c>
      <c r="B1124" s="4" t="str">
        <f t="shared" si="552"/>
        <v>Salida Nacional / National exit</v>
      </c>
      <c r="C1124" s="63">
        <f t="shared" ref="C1124:G1124" si="553">IF(C112=0,"",C871/C112)</f>
        <v>165.98897892414877</v>
      </c>
      <c r="D1124" s="63">
        <f t="shared" si="553"/>
        <v>147.29116540850535</v>
      </c>
      <c r="E1124" s="63">
        <f t="shared" si="553"/>
        <v>130.14029253678805</v>
      </c>
      <c r="F1124" s="63">
        <f t="shared" si="553"/>
        <v>110.49738743701951</v>
      </c>
      <c r="G1124" s="64">
        <f t="shared" si="553"/>
        <v>91.200631716773046</v>
      </c>
    </row>
    <row r="1125" spans="1:7" s="5" customFormat="1" ht="15" customHeight="1" x14ac:dyDescent="0.45">
      <c r="A1125" s="42" t="str">
        <f t="shared" ref="A1125:B1125" si="554">A872</f>
        <v>B10</v>
      </c>
      <c r="B1125" s="4" t="str">
        <f t="shared" si="554"/>
        <v>Salida Nacional / National exit</v>
      </c>
      <c r="C1125" s="63">
        <f t="shared" ref="C1125:G1125" si="555">IF(C113=0,"",C872/C113)</f>
        <v>165.11902889888762</v>
      </c>
      <c r="D1125" s="63">
        <f t="shared" si="555"/>
        <v>146.26867946682074</v>
      </c>
      <c r="E1125" s="63">
        <f t="shared" si="555"/>
        <v>129.16928243351649</v>
      </c>
      <c r="F1125" s="63">
        <f t="shared" si="555"/>
        <v>109.62600192060189</v>
      </c>
      <c r="G1125" s="64">
        <f t="shared" si="555"/>
        <v>90.457915973740199</v>
      </c>
    </row>
    <row r="1126" spans="1:7" s="5" customFormat="1" ht="15" customHeight="1" x14ac:dyDescent="0.45">
      <c r="A1126" s="42" t="str">
        <f t="shared" ref="A1126:B1126" si="556">A873</f>
        <v>B14</v>
      </c>
      <c r="B1126" s="4" t="str">
        <f t="shared" si="556"/>
        <v>Salida Nacional / National exit</v>
      </c>
      <c r="C1126" s="63">
        <f t="shared" ref="C1126:G1126" si="557">IF(C114=0,"",C873/C114)</f>
        <v>163.18141625098374</v>
      </c>
      <c r="D1126" s="63">
        <f t="shared" si="557"/>
        <v>144.00896766466053</v>
      </c>
      <c r="E1126" s="63">
        <f t="shared" si="557"/>
        <v>126.99232042505614</v>
      </c>
      <c r="F1126" s="63">
        <f t="shared" si="557"/>
        <v>107.63663475874657</v>
      </c>
      <c r="G1126" s="64">
        <f t="shared" si="557"/>
        <v>88.802383363507829</v>
      </c>
    </row>
    <row r="1127" spans="1:7" s="5" customFormat="1" ht="15" customHeight="1" x14ac:dyDescent="0.45">
      <c r="A1127" s="42" t="str">
        <f t="shared" ref="A1127:B1127" si="558">A874</f>
        <v>B18</v>
      </c>
      <c r="B1127" s="4" t="str">
        <f t="shared" si="558"/>
        <v>Salida Nacional / National exit</v>
      </c>
      <c r="C1127" s="63">
        <f t="shared" ref="C1127:G1127" si="559">IF(C115=0,"",C874/C115)</f>
        <v>158.8502811557475</v>
      </c>
      <c r="D1127" s="63">
        <f t="shared" si="559"/>
        <v>139.28053783791535</v>
      </c>
      <c r="E1127" s="63">
        <f t="shared" si="559"/>
        <v>122.50849959254887</v>
      </c>
      <c r="F1127" s="63">
        <f t="shared" si="559"/>
        <v>103.58843147191199</v>
      </c>
      <c r="G1127" s="64">
        <f t="shared" si="559"/>
        <v>85.444397062883667</v>
      </c>
    </row>
    <row r="1128" spans="1:7" s="5" customFormat="1" ht="15" customHeight="1" x14ac:dyDescent="0.45">
      <c r="A1128" s="42" t="str">
        <f t="shared" ref="A1128:B1128" si="560">A875</f>
        <v>B19</v>
      </c>
      <c r="B1128" s="4" t="str">
        <f t="shared" si="560"/>
        <v>Salida Nacional / National exit</v>
      </c>
      <c r="C1128" s="63">
        <f t="shared" ref="C1128:G1128" si="561">IF(C116=0,"",C875/C116)</f>
        <v>158.42785315015425</v>
      </c>
      <c r="D1128" s="63">
        <f t="shared" si="561"/>
        <v>138.76999787227726</v>
      </c>
      <c r="E1128" s="63">
        <f t="shared" si="561"/>
        <v>122.01076045302074</v>
      </c>
      <c r="F1128" s="63">
        <f t="shared" si="561"/>
        <v>103.12874964259886</v>
      </c>
      <c r="G1128" s="64">
        <f t="shared" si="561"/>
        <v>85.062475474212405</v>
      </c>
    </row>
    <row r="1129" spans="1:7" s="5" customFormat="1" ht="15" customHeight="1" x14ac:dyDescent="0.45">
      <c r="A1129" s="42" t="str">
        <f t="shared" ref="A1129:B1129" si="562">A876</f>
        <v>B20</v>
      </c>
      <c r="B1129" s="4" t="str">
        <f t="shared" si="562"/>
        <v>Salida Nacional / National exit</v>
      </c>
      <c r="C1129" s="63">
        <f t="shared" ref="C1129:G1129" si="563">IF(C117=0,"",C876/C117)</f>
        <v>158.11168632345246</v>
      </c>
      <c r="D1129" s="63">
        <f t="shared" si="563"/>
        <v>138.387883526867</v>
      </c>
      <c r="E1129" s="63">
        <f t="shared" si="563"/>
        <v>121.63822690366753</v>
      </c>
      <c r="F1129" s="63">
        <f t="shared" si="563"/>
        <v>102.78470013986218</v>
      </c>
      <c r="G1129" s="64">
        <f t="shared" si="563"/>
        <v>84.776625731439069</v>
      </c>
    </row>
    <row r="1130" spans="1:7" s="5" customFormat="1" ht="15" customHeight="1" x14ac:dyDescent="0.45">
      <c r="A1130" s="42" t="str">
        <f t="shared" ref="A1130:B1130" si="564">A877</f>
        <v>B21</v>
      </c>
      <c r="B1130" s="4" t="str">
        <f t="shared" si="564"/>
        <v>Salida Nacional / National exit</v>
      </c>
      <c r="C1130" s="63">
        <f t="shared" ref="C1130:G1130" si="565">IF(C118=0,"",C877/C118)</f>
        <v>157.95826138380141</v>
      </c>
      <c r="D1130" s="63">
        <f t="shared" si="565"/>
        <v>138.18909932395056</v>
      </c>
      <c r="E1130" s="63">
        <f t="shared" si="565"/>
        <v>121.44149059471196</v>
      </c>
      <c r="F1130" s="63">
        <f t="shared" si="565"/>
        <v>102.60079904855682</v>
      </c>
      <c r="G1130" s="64">
        <f t="shared" si="565"/>
        <v>84.624049797125906</v>
      </c>
    </row>
    <row r="1131" spans="1:7" s="5" customFormat="1" ht="15" customHeight="1" x14ac:dyDescent="0.45">
      <c r="A1131" s="42" t="str">
        <f t="shared" ref="A1131:B1131" si="566">A878</f>
        <v>B22</v>
      </c>
      <c r="B1131" s="4" t="str">
        <f t="shared" si="566"/>
        <v>Salida Nacional / National exit</v>
      </c>
      <c r="C1131" s="63">
        <f t="shared" ref="C1131:G1131" si="567">IF(C119=0,"",C878/C119)</f>
        <v>157.759495917029</v>
      </c>
      <c r="D1131" s="63">
        <f t="shared" si="567"/>
        <v>137.96196965161565</v>
      </c>
      <c r="E1131" s="63">
        <f t="shared" si="567"/>
        <v>121.22293410723563</v>
      </c>
      <c r="F1131" s="63">
        <f t="shared" si="567"/>
        <v>102.4011169914784</v>
      </c>
      <c r="G1131" s="64">
        <f t="shared" si="567"/>
        <v>84.457934511182501</v>
      </c>
    </row>
    <row r="1132" spans="1:7" s="5" customFormat="1" ht="15" customHeight="1" x14ac:dyDescent="0.45">
      <c r="A1132" s="42" t="str">
        <f t="shared" ref="A1132:B1132" si="568">A879</f>
        <v>C1.01</v>
      </c>
      <c r="B1132" s="4" t="str">
        <f t="shared" si="568"/>
        <v>Salida Nacional / National exit</v>
      </c>
      <c r="C1132" s="63">
        <f t="shared" ref="C1132:G1132" si="569">IF(C120=0,"",C879/C120)</f>
        <v>191.1116449816592</v>
      </c>
      <c r="D1132" s="63">
        <f t="shared" si="569"/>
        <v>170.88780459749427</v>
      </c>
      <c r="E1132" s="63">
        <f t="shared" si="569"/>
        <v>151.32991966358372</v>
      </c>
      <c r="F1132" s="63">
        <f t="shared" si="569"/>
        <v>128.7368002694175</v>
      </c>
      <c r="G1132" s="64">
        <f t="shared" si="569"/>
        <v>106.33568656952845</v>
      </c>
    </row>
    <row r="1133" spans="1:7" s="5" customFormat="1" ht="15" customHeight="1" x14ac:dyDescent="0.45">
      <c r="A1133" s="42" t="str">
        <f t="shared" ref="A1133:B1133" si="570">A880</f>
        <v>C2X.01</v>
      </c>
      <c r="B1133" s="4" t="str">
        <f t="shared" si="570"/>
        <v>Salida Nacional / National exit</v>
      </c>
      <c r="C1133" s="63">
        <f t="shared" ref="C1133:G1133" si="571">IF(C121=0,"",C880/C121)</f>
        <v>193.01858466371957</v>
      </c>
      <c r="D1133" s="63">
        <f t="shared" si="571"/>
        <v>172.55927221525263</v>
      </c>
      <c r="E1133" s="63">
        <f t="shared" si="571"/>
        <v>152.79281186467298</v>
      </c>
      <c r="F1133" s="63">
        <f t="shared" si="571"/>
        <v>129.96757929009965</v>
      </c>
      <c r="G1133" s="64">
        <f t="shared" si="571"/>
        <v>107.35145169166118</v>
      </c>
    </row>
    <row r="1134" spans="1:7" s="5" customFormat="1" ht="15" customHeight="1" x14ac:dyDescent="0.45">
      <c r="A1134" s="42" t="str">
        <f t="shared" ref="A1134:B1134" si="572">A881</f>
        <v>CC.BE</v>
      </c>
      <c r="B1134" s="4" t="str">
        <f t="shared" si="572"/>
        <v>Salida Nacional / National exit</v>
      </c>
      <c r="C1134" s="63">
        <f t="shared" ref="C1134:G1134" si="573">IF(C122=0,"",C881/C122)</f>
        <v>213.23669411260113</v>
      </c>
      <c r="D1134" s="63">
        <f t="shared" si="573"/>
        <v>180.40882958684705</v>
      </c>
      <c r="E1134" s="63">
        <f t="shared" si="573"/>
        <v>155.6827306679449</v>
      </c>
      <c r="F1134" s="63">
        <f t="shared" si="573"/>
        <v>129.01649930112825</v>
      </c>
      <c r="G1134" s="64">
        <f t="shared" si="573"/>
        <v>106.94861812816067</v>
      </c>
    </row>
    <row r="1135" spans="1:7" s="5" customFormat="1" ht="15" customHeight="1" x14ac:dyDescent="0.45">
      <c r="A1135" s="42" t="str">
        <f t="shared" ref="A1135:B1135" si="574">A882</f>
        <v>CC.CT.E</v>
      </c>
      <c r="B1135" s="4" t="str">
        <f t="shared" si="574"/>
        <v>Salida Nacional / National exit</v>
      </c>
      <c r="C1135" s="63">
        <f t="shared" ref="C1135:G1135" si="575">IF(C123=0,"",C882/C123)</f>
        <v>225.56169377773054</v>
      </c>
      <c r="D1135" s="63">
        <f t="shared" si="575"/>
        <v>190.48465198788921</v>
      </c>
      <c r="E1135" s="63">
        <f t="shared" si="575"/>
        <v>164.48050120046577</v>
      </c>
      <c r="F1135" s="63">
        <f t="shared" si="575"/>
        <v>136.46820350121038</v>
      </c>
      <c r="G1135" s="64">
        <f t="shared" si="575"/>
        <v>112.87862395320293</v>
      </c>
    </row>
    <row r="1136" spans="1:7" s="5" customFormat="1" ht="15" customHeight="1" x14ac:dyDescent="0.45">
      <c r="A1136" s="42" t="str">
        <f t="shared" ref="A1136:B1136" si="576">A883</f>
        <v>CC.IB.E</v>
      </c>
      <c r="B1136" s="4" t="str">
        <f t="shared" si="576"/>
        <v>Salida Nacional / National exit</v>
      </c>
      <c r="C1136" s="63">
        <f t="shared" ref="C1136:G1136" si="577">IF(C124=0,"",C883/C124)</f>
        <v>224.80425142266731</v>
      </c>
      <c r="D1136" s="63">
        <f t="shared" si="577"/>
        <v>189.82714124252209</v>
      </c>
      <c r="E1136" s="63">
        <f t="shared" si="577"/>
        <v>163.90452569713864</v>
      </c>
      <c r="F1136" s="63">
        <f t="shared" si="577"/>
        <v>135.98333970909809</v>
      </c>
      <c r="G1136" s="64">
        <f t="shared" si="577"/>
        <v>112.47821955537103</v>
      </c>
    </row>
    <row r="1137" spans="1:7" s="5" customFormat="1" ht="15" customHeight="1" x14ac:dyDescent="0.45">
      <c r="A1137" s="42" t="str">
        <f t="shared" ref="A1137:B1137" si="578">A884</f>
        <v>CC.SG.UF</v>
      </c>
      <c r="B1137" s="4" t="str">
        <f t="shared" si="578"/>
        <v>Salida Nacional / National exit</v>
      </c>
      <c r="C1137" s="63">
        <f t="shared" ref="C1137:G1137" si="579">IF(C125=0,"",C884/C125)</f>
        <v>173.52766489145861</v>
      </c>
      <c r="D1137" s="63">
        <f t="shared" si="579"/>
        <v>145.67478728072282</v>
      </c>
      <c r="E1137" s="63">
        <f t="shared" si="579"/>
        <v>125.27456071861845</v>
      </c>
      <c r="F1137" s="63">
        <f t="shared" si="579"/>
        <v>103.4793220992206</v>
      </c>
      <c r="G1137" s="64">
        <f t="shared" si="579"/>
        <v>85.709202435238282</v>
      </c>
    </row>
    <row r="1138" spans="1:7" s="5" customFormat="1" ht="15" customHeight="1" x14ac:dyDescent="0.45">
      <c r="A1138" s="42" t="str">
        <f t="shared" ref="A1138:B1138" si="580">A885</f>
        <v>D03A</v>
      </c>
      <c r="B1138" s="4" t="str">
        <f t="shared" si="580"/>
        <v>Salida Nacional / National exit</v>
      </c>
      <c r="C1138" s="63">
        <f t="shared" ref="C1138:G1138" si="581">IF(C126=0,"",C885/C126)</f>
        <v>185.0594568601305</v>
      </c>
      <c r="D1138" s="63">
        <f t="shared" si="581"/>
        <v>164.54903758254369</v>
      </c>
      <c r="E1138" s="63">
        <f t="shared" si="581"/>
        <v>145.50967907517358</v>
      </c>
      <c r="F1138" s="63">
        <f t="shared" si="581"/>
        <v>123.62611141482478</v>
      </c>
      <c r="G1138" s="64">
        <f t="shared" si="581"/>
        <v>102.08686738091831</v>
      </c>
    </row>
    <row r="1139" spans="1:7" s="5" customFormat="1" ht="15" customHeight="1" x14ac:dyDescent="0.45">
      <c r="A1139" s="42" t="str">
        <f t="shared" ref="A1139:B1139" si="582">A886</f>
        <v>D04</v>
      </c>
      <c r="B1139" s="4" t="str">
        <f t="shared" si="582"/>
        <v>Salida Nacional / National exit</v>
      </c>
      <c r="C1139" s="63">
        <f t="shared" ref="C1139:G1139" si="583">IF(C127=0,"",C886/C127)</f>
        <v>187.86140694310865</v>
      </c>
      <c r="D1139" s="63">
        <f t="shared" si="583"/>
        <v>167.04967932275639</v>
      </c>
      <c r="E1139" s="63">
        <f t="shared" si="583"/>
        <v>147.72915375007196</v>
      </c>
      <c r="F1139" s="63">
        <f t="shared" si="583"/>
        <v>125.51750193372581</v>
      </c>
      <c r="G1139" s="64">
        <f t="shared" si="583"/>
        <v>103.65045149752679</v>
      </c>
    </row>
    <row r="1140" spans="1:7" s="5" customFormat="1" ht="15" customHeight="1" x14ac:dyDescent="0.45">
      <c r="A1140" s="42" t="str">
        <f t="shared" ref="A1140:B1140" si="584">A887</f>
        <v>D06</v>
      </c>
      <c r="B1140" s="4" t="str">
        <f t="shared" si="584"/>
        <v>Salida Nacional / National exit</v>
      </c>
      <c r="C1140" s="63">
        <f t="shared" ref="C1140:G1140" si="585">IF(C128=0,"",C887/C128)</f>
        <v>197.04216737560324</v>
      </c>
      <c r="D1140" s="63">
        <f t="shared" si="585"/>
        <v>175.24318458320263</v>
      </c>
      <c r="E1140" s="63">
        <f t="shared" si="585"/>
        <v>155.00139796313519</v>
      </c>
      <c r="F1140" s="63">
        <f t="shared" si="585"/>
        <v>131.71475838872499</v>
      </c>
      <c r="G1140" s="64">
        <f t="shared" si="585"/>
        <v>108.77363027142492</v>
      </c>
    </row>
    <row r="1141" spans="1:7" s="5" customFormat="1" ht="15" customHeight="1" x14ac:dyDescent="0.45">
      <c r="A1141" s="42" t="str">
        <f t="shared" ref="A1141:B1141" si="586">A888</f>
        <v>D06A</v>
      </c>
      <c r="B1141" s="4" t="str">
        <f t="shared" si="586"/>
        <v>Salida Nacional / National exit</v>
      </c>
      <c r="C1141" s="63">
        <f t="shared" ref="C1141:G1141" si="587">IF(C129=0,"",C888/C129)</f>
        <v>199.7620539888317</v>
      </c>
      <c r="D1141" s="63">
        <f t="shared" si="587"/>
        <v>177.67058756764681</v>
      </c>
      <c r="E1141" s="63">
        <f t="shared" si="587"/>
        <v>157.15586869883049</v>
      </c>
      <c r="F1141" s="63">
        <f t="shared" si="587"/>
        <v>133.55075389199899</v>
      </c>
      <c r="G1141" s="64">
        <f t="shared" si="587"/>
        <v>110.2914201611362</v>
      </c>
    </row>
    <row r="1142" spans="1:7" s="5" customFormat="1" ht="15" customHeight="1" x14ac:dyDescent="0.45">
      <c r="A1142" s="42" t="str">
        <f t="shared" ref="A1142:B1142" si="588">A889</f>
        <v>D07</v>
      </c>
      <c r="B1142" s="4" t="str">
        <f t="shared" si="588"/>
        <v>Salida Nacional / National exit</v>
      </c>
      <c r="C1142" s="63">
        <f t="shared" ref="C1142:G1142" si="589">IF(C130=0,"",C889/C130)</f>
        <v>200.50808553201065</v>
      </c>
      <c r="D1142" s="63">
        <f t="shared" si="589"/>
        <v>178.33639443826945</v>
      </c>
      <c r="E1142" s="63">
        <f t="shared" si="589"/>
        <v>157.74681360067578</v>
      </c>
      <c r="F1142" s="63">
        <f t="shared" si="589"/>
        <v>134.05434494315358</v>
      </c>
      <c r="G1142" s="64">
        <f t="shared" si="589"/>
        <v>110.70773131474665</v>
      </c>
    </row>
    <row r="1143" spans="1:7" s="5" customFormat="1" ht="15" customHeight="1" x14ac:dyDescent="0.45">
      <c r="A1143" s="42" t="str">
        <f t="shared" ref="A1143:B1143" si="590">A890</f>
        <v>D07.14</v>
      </c>
      <c r="B1143" s="4" t="str">
        <f t="shared" si="590"/>
        <v>Salida Nacional / National exit</v>
      </c>
      <c r="C1143" s="63">
        <f t="shared" ref="C1143:G1143" si="591">IF(C131=0,"",C890/C131)</f>
        <v>210.2204031798922</v>
      </c>
      <c r="D1143" s="63">
        <f t="shared" si="591"/>
        <v>188.14745416347458</v>
      </c>
      <c r="E1143" s="63">
        <f t="shared" si="591"/>
        <v>166.74946081353201</v>
      </c>
      <c r="F1143" s="63">
        <f t="shared" si="591"/>
        <v>141.956602967918</v>
      </c>
      <c r="G1143" s="64">
        <f t="shared" si="591"/>
        <v>117.26688603214404</v>
      </c>
    </row>
    <row r="1144" spans="1:7" s="5" customFormat="1" ht="15" customHeight="1" x14ac:dyDescent="0.45">
      <c r="A1144" s="42" t="str">
        <f t="shared" ref="A1144:B1144" si="592">A891</f>
        <v>D12A</v>
      </c>
      <c r="B1144" s="4" t="str">
        <f t="shared" si="592"/>
        <v>Salida Nacional / National exit</v>
      </c>
      <c r="C1144" s="63">
        <f t="shared" ref="C1144:G1144" si="593">IF(C132=0,"",C891/C132)</f>
        <v>222.17340543547238</v>
      </c>
      <c r="D1144" s="63">
        <f t="shared" si="593"/>
        <v>197.64891840859855</v>
      </c>
      <c r="E1144" s="63">
        <f t="shared" si="593"/>
        <v>174.88780142023367</v>
      </c>
      <c r="F1144" s="63">
        <f t="shared" si="593"/>
        <v>148.66229077607642</v>
      </c>
      <c r="G1144" s="64">
        <f t="shared" si="593"/>
        <v>122.78089460124005</v>
      </c>
    </row>
    <row r="1145" spans="1:7" s="5" customFormat="1" ht="15" customHeight="1" x14ac:dyDescent="0.45">
      <c r="A1145" s="42" t="str">
        <f t="shared" ref="A1145:B1145" si="594">A892</f>
        <v>D13</v>
      </c>
      <c r="B1145" s="4" t="str">
        <f t="shared" si="594"/>
        <v>Salida Nacional / National exit</v>
      </c>
      <c r="C1145" s="63">
        <f t="shared" ref="C1145:G1145" si="595">IF(C133=0,"",C892/C133)</f>
        <v>225.17593998657168</v>
      </c>
      <c r="D1145" s="63">
        <f t="shared" si="595"/>
        <v>200.32531594731415</v>
      </c>
      <c r="E1145" s="63">
        <f t="shared" si="595"/>
        <v>177.2632596083169</v>
      </c>
      <c r="F1145" s="63">
        <f t="shared" si="595"/>
        <v>150.6867134008038</v>
      </c>
      <c r="G1145" s="64">
        <f t="shared" si="595"/>
        <v>124.45402865386781</v>
      </c>
    </row>
    <row r="1146" spans="1:7" s="5" customFormat="1" ht="15" customHeight="1" x14ac:dyDescent="0.45">
      <c r="A1146" s="42" t="str">
        <f t="shared" ref="A1146:B1146" si="596">A893</f>
        <v>D13A</v>
      </c>
      <c r="B1146" s="4" t="str">
        <f t="shared" si="596"/>
        <v>Salida Nacional / National exit</v>
      </c>
      <c r="C1146" s="63">
        <f t="shared" ref="C1146:G1146" si="597">IF(C134=0,"",C893/C134)</f>
        <v>226.72962945644863</v>
      </c>
      <c r="D1146" s="63">
        <f t="shared" si="597"/>
        <v>201.71024278240563</v>
      </c>
      <c r="E1146" s="63">
        <f t="shared" si="597"/>
        <v>178.49246257339402</v>
      </c>
      <c r="F1146" s="63">
        <f t="shared" si="597"/>
        <v>151.73426974398328</v>
      </c>
      <c r="G1146" s="64">
        <f t="shared" si="597"/>
        <v>125.31980745341846</v>
      </c>
    </row>
    <row r="1147" spans="1:7" s="5" customFormat="1" ht="15" customHeight="1" x14ac:dyDescent="0.45">
      <c r="A1147" s="42" t="str">
        <f t="shared" ref="A1147:B1147" si="598">A894</f>
        <v>D16</v>
      </c>
      <c r="B1147" s="4" t="str">
        <f t="shared" si="598"/>
        <v>Salida Nacional / National exit</v>
      </c>
      <c r="C1147" s="63">
        <f t="shared" ref="C1147:G1147" si="599">IF(C135=0,"",C894/C135)</f>
        <v>231.52871502479383</v>
      </c>
      <c r="D1147" s="63">
        <f t="shared" si="599"/>
        <v>205.95967622260568</v>
      </c>
      <c r="E1147" s="63">
        <f t="shared" si="599"/>
        <v>182.33394343818571</v>
      </c>
      <c r="F1147" s="63">
        <f t="shared" si="599"/>
        <v>155.0647453103791</v>
      </c>
      <c r="G1147" s="64">
        <f t="shared" si="599"/>
        <v>128.06550433496116</v>
      </c>
    </row>
    <row r="1148" spans="1:7" s="5" customFormat="1" ht="15" customHeight="1" x14ac:dyDescent="0.45">
      <c r="A1148" s="42" t="str">
        <f t="shared" ref="A1148:B1148" si="600">A895</f>
        <v>E01</v>
      </c>
      <c r="B1148" s="4" t="str">
        <f t="shared" si="600"/>
        <v>Salida Nacional / National exit</v>
      </c>
      <c r="C1148" s="63">
        <f t="shared" ref="C1148:G1148" si="601">IF(C136=0,"",C895/C136)</f>
        <v>169.72295201744217</v>
      </c>
      <c r="D1148" s="63">
        <f t="shared" si="601"/>
        <v>149.03736988036508</v>
      </c>
      <c r="E1148" s="63">
        <f t="shared" si="601"/>
        <v>130.94608627121639</v>
      </c>
      <c r="F1148" s="63">
        <f t="shared" si="601"/>
        <v>110.55291091996088</v>
      </c>
      <c r="G1148" s="64">
        <f t="shared" si="601"/>
        <v>91.348246189306451</v>
      </c>
    </row>
    <row r="1149" spans="1:7" s="5" customFormat="1" ht="15" customHeight="1" x14ac:dyDescent="0.45">
      <c r="A1149" s="42" t="str">
        <f t="shared" ref="A1149:B1149" si="602">A896</f>
        <v>E02</v>
      </c>
      <c r="B1149" s="4" t="str">
        <f t="shared" si="602"/>
        <v>Salida Nacional / National exit</v>
      </c>
      <c r="C1149" s="63">
        <f t="shared" ref="C1149:G1149" si="603">IF(C137=0,"",C896/C137)</f>
        <v>170.77117310670391</v>
      </c>
      <c r="D1149" s="63">
        <f t="shared" si="603"/>
        <v>149.94085480648485</v>
      </c>
      <c r="E1149" s="63">
        <f t="shared" si="603"/>
        <v>131.73467880340198</v>
      </c>
      <c r="F1149" s="63">
        <f t="shared" si="603"/>
        <v>111.21514280963554</v>
      </c>
      <c r="G1149" s="64">
        <f t="shared" si="603"/>
        <v>91.892528856217325</v>
      </c>
    </row>
    <row r="1150" spans="1:7" s="5" customFormat="1" ht="15" customHeight="1" x14ac:dyDescent="0.45">
      <c r="A1150" s="42" t="str">
        <f t="shared" ref="A1150:B1150" si="604">A897</f>
        <v>E15</v>
      </c>
      <c r="B1150" s="4" t="str">
        <f t="shared" si="604"/>
        <v>Salida Nacional / National exit</v>
      </c>
      <c r="C1150" s="63">
        <f t="shared" ref="C1150:G1150" si="605">IF(C138=0,"",C897/C138)</f>
        <v>180.93565004322332</v>
      </c>
      <c r="D1150" s="63">
        <f t="shared" si="605"/>
        <v>158.70184214791115</v>
      </c>
      <c r="E1150" s="63">
        <f t="shared" si="605"/>
        <v>139.3815680787917</v>
      </c>
      <c r="F1150" s="63">
        <f t="shared" si="605"/>
        <v>117.6367277578711</v>
      </c>
      <c r="G1150" s="64">
        <f t="shared" si="605"/>
        <v>97.170374027849846</v>
      </c>
    </row>
    <row r="1151" spans="1:7" s="5" customFormat="1" ht="15" customHeight="1" x14ac:dyDescent="0.45">
      <c r="A1151" s="42" t="str">
        <f t="shared" ref="A1151:B1151" si="606">A898</f>
        <v>EG01</v>
      </c>
      <c r="B1151" s="4" t="str">
        <f t="shared" si="606"/>
        <v>Salida Nacional / National exit</v>
      </c>
      <c r="C1151" s="63">
        <f t="shared" ref="C1151:G1151" si="607">IF(C139=0,"",C898/C139)</f>
        <v>174.59214965316332</v>
      </c>
      <c r="D1151" s="63">
        <f t="shared" si="607"/>
        <v>153.2342389485793</v>
      </c>
      <c r="E1151" s="63">
        <f t="shared" si="607"/>
        <v>134.6092570780261</v>
      </c>
      <c r="F1151" s="63">
        <f t="shared" si="607"/>
        <v>113.6291111457875</v>
      </c>
      <c r="G1151" s="64">
        <f t="shared" si="607"/>
        <v>93.876548569440018</v>
      </c>
    </row>
    <row r="1152" spans="1:7" s="5" customFormat="1" ht="15" customHeight="1" x14ac:dyDescent="0.45">
      <c r="A1152" s="42" t="str">
        <f t="shared" ref="A1152:B1152" si="608">A899</f>
        <v>F00</v>
      </c>
      <c r="B1152" s="4" t="str">
        <f t="shared" si="608"/>
        <v>Salida Nacional / National exit</v>
      </c>
      <c r="C1152" s="63">
        <f t="shared" ref="C1152:G1152" si="609">IF(C140=0,"",C899/C140)</f>
        <v>230.35057887006298</v>
      </c>
      <c r="D1152" s="63">
        <f t="shared" si="609"/>
        <v>198.84349214022529</v>
      </c>
      <c r="E1152" s="63">
        <f t="shared" si="609"/>
        <v>174.15534308517869</v>
      </c>
      <c r="F1152" s="63">
        <f t="shared" si="609"/>
        <v>146.58262190261391</v>
      </c>
      <c r="G1152" s="64">
        <f t="shared" si="609"/>
        <v>121.07527990704358</v>
      </c>
    </row>
    <row r="1153" spans="1:7" s="5" customFormat="1" ht="15" customHeight="1" x14ac:dyDescent="0.45">
      <c r="A1153" s="42" t="str">
        <f t="shared" ref="A1153:B1153" si="610">A900</f>
        <v>F02</v>
      </c>
      <c r="B1153" s="4" t="str">
        <f t="shared" si="610"/>
        <v>Salida Nacional / National exit</v>
      </c>
      <c r="C1153" s="63">
        <f t="shared" ref="C1153:G1153" si="611">IF(C141=0,"",C900/C141)</f>
        <v>229.93814085888573</v>
      </c>
      <c r="D1153" s="63">
        <f t="shared" si="611"/>
        <v>198.48090807846853</v>
      </c>
      <c r="E1153" s="63">
        <f t="shared" si="611"/>
        <v>173.83584685409403</v>
      </c>
      <c r="F1153" s="63">
        <f t="shared" si="611"/>
        <v>146.31250456994962</v>
      </c>
      <c r="G1153" s="64">
        <f t="shared" si="611"/>
        <v>120.85108881309353</v>
      </c>
    </row>
    <row r="1154" spans="1:7" s="5" customFormat="1" ht="15" customHeight="1" x14ac:dyDescent="0.45">
      <c r="A1154" s="42" t="str">
        <f t="shared" ref="A1154:B1154" si="612">A901</f>
        <v>F06.2</v>
      </c>
      <c r="B1154" s="4" t="str">
        <f t="shared" si="612"/>
        <v>Salida Nacional / National exit</v>
      </c>
      <c r="C1154" s="63">
        <f t="shared" ref="C1154:G1154" si="613">IF(C142=0,"",C901/C142)</f>
        <v>213.95433662095417</v>
      </c>
      <c r="D1154" s="63">
        <f t="shared" si="613"/>
        <v>184.4638848311906</v>
      </c>
      <c r="E1154" s="63">
        <f t="shared" si="613"/>
        <v>161.48575178407819</v>
      </c>
      <c r="F1154" s="63">
        <f t="shared" si="613"/>
        <v>135.87176805300336</v>
      </c>
      <c r="G1154" s="64">
        <f t="shared" si="613"/>
        <v>112.18611683238154</v>
      </c>
    </row>
    <row r="1155" spans="1:7" s="5" customFormat="1" ht="15" customHeight="1" x14ac:dyDescent="0.45">
      <c r="A1155" s="42" t="str">
        <f t="shared" ref="A1155:B1155" si="614">A902</f>
        <v>F07</v>
      </c>
      <c r="B1155" s="4" t="str">
        <f t="shared" si="614"/>
        <v>Salida Nacional / National exit</v>
      </c>
      <c r="C1155" s="63">
        <f t="shared" ref="C1155:G1155" si="615">IF(C143=0,"",C902/C143)</f>
        <v>212.36604676868916</v>
      </c>
      <c r="D1155" s="63">
        <f t="shared" si="615"/>
        <v>183.11631138579048</v>
      </c>
      <c r="E1155" s="63">
        <f t="shared" si="615"/>
        <v>160.29881098411053</v>
      </c>
      <c r="F1155" s="63">
        <f t="shared" si="615"/>
        <v>134.86852312216971</v>
      </c>
      <c r="G1155" s="64">
        <f t="shared" si="615"/>
        <v>111.35387130022204</v>
      </c>
    </row>
    <row r="1156" spans="1:7" s="5" customFormat="1" ht="15" customHeight="1" x14ac:dyDescent="0.45">
      <c r="A1156" s="42" t="str">
        <f t="shared" ref="A1156:B1156" si="616">A903</f>
        <v>F07.01</v>
      </c>
      <c r="B1156" s="4" t="str">
        <f t="shared" si="616"/>
        <v>Salida Nacional / National exit</v>
      </c>
      <c r="C1156" s="63">
        <f t="shared" ref="C1156:G1156" si="617">IF(C144=0,"",C903/C144)</f>
        <v>210.1782778744826</v>
      </c>
      <c r="D1156" s="63">
        <f t="shared" si="617"/>
        <v>181.15944735536203</v>
      </c>
      <c r="E1156" s="63">
        <f t="shared" si="617"/>
        <v>158.57254201675127</v>
      </c>
      <c r="F1156" s="63">
        <f t="shared" si="617"/>
        <v>133.40783843226151</v>
      </c>
      <c r="G1156" s="64">
        <f t="shared" si="617"/>
        <v>110.14017158162537</v>
      </c>
    </row>
    <row r="1157" spans="1:7" s="5" customFormat="1" ht="15" customHeight="1" x14ac:dyDescent="0.45">
      <c r="A1157" s="42" t="str">
        <f t="shared" ref="A1157:B1157" si="618">A904</f>
        <v>F08</v>
      </c>
      <c r="B1157" s="4" t="str">
        <f t="shared" si="618"/>
        <v>Salida Nacional / National exit</v>
      </c>
      <c r="C1157" s="63" t="str">
        <f t="shared" ref="C1157:G1157" si="619">IF(C145=0,"",C904/C145)</f>
        <v/>
      </c>
      <c r="D1157" s="63" t="str">
        <f t="shared" si="619"/>
        <v/>
      </c>
      <c r="E1157" s="63" t="str">
        <f t="shared" si="619"/>
        <v/>
      </c>
      <c r="F1157" s="63" t="str">
        <f t="shared" si="619"/>
        <v/>
      </c>
      <c r="G1157" s="64" t="str">
        <f t="shared" si="619"/>
        <v/>
      </c>
    </row>
    <row r="1158" spans="1:7" s="5" customFormat="1" ht="15" customHeight="1" x14ac:dyDescent="0.45">
      <c r="A1158" s="42" t="str">
        <f t="shared" ref="A1158:B1158" si="620">A905</f>
        <v>F11</v>
      </c>
      <c r="B1158" s="4" t="str">
        <f t="shared" si="620"/>
        <v>Salida Nacional / National exit</v>
      </c>
      <c r="C1158" s="63">
        <f t="shared" ref="C1158:G1158" si="621">IF(C146=0,"",C905/C146)</f>
        <v>194.37482121587743</v>
      </c>
      <c r="D1158" s="63">
        <f t="shared" si="621"/>
        <v>167.34798066821381</v>
      </c>
      <c r="E1158" s="63">
        <f t="shared" si="621"/>
        <v>146.40686508448863</v>
      </c>
      <c r="F1158" s="63">
        <f t="shared" si="621"/>
        <v>123.1249236005475</v>
      </c>
      <c r="G1158" s="64">
        <f t="shared" si="621"/>
        <v>101.60800567061325</v>
      </c>
    </row>
    <row r="1159" spans="1:7" s="5" customFormat="1" ht="15" customHeight="1" x14ac:dyDescent="0.45">
      <c r="A1159" s="42" t="str">
        <f t="shared" ref="A1159:B1159" si="622">A906</f>
        <v>F13</v>
      </c>
      <c r="B1159" s="4" t="str">
        <f t="shared" si="622"/>
        <v>Salida Nacional / National exit</v>
      </c>
      <c r="C1159" s="63">
        <f t="shared" ref="C1159:G1159" si="623">IF(C147=0,"",C906/C147)</f>
        <v>185.51988974639139</v>
      </c>
      <c r="D1159" s="63">
        <f t="shared" si="623"/>
        <v>159.60759394892443</v>
      </c>
      <c r="E1159" s="63">
        <f t="shared" si="623"/>
        <v>139.58768856652696</v>
      </c>
      <c r="F1159" s="63">
        <f t="shared" si="623"/>
        <v>117.36037582205086</v>
      </c>
      <c r="G1159" s="64">
        <f t="shared" si="623"/>
        <v>96.824234147636645</v>
      </c>
    </row>
    <row r="1160" spans="1:7" s="5" customFormat="1" ht="15" customHeight="1" x14ac:dyDescent="0.45">
      <c r="A1160" s="42" t="str">
        <f t="shared" ref="A1160:B1160" si="624">A907</f>
        <v>F14</v>
      </c>
      <c r="B1160" s="4" t="str">
        <f t="shared" si="624"/>
        <v>Salida Nacional / National exit</v>
      </c>
      <c r="C1160" s="63">
        <f t="shared" ref="C1160:G1160" si="625">IF(C148=0,"",C907/C148)</f>
        <v>180.22684208844589</v>
      </c>
      <c r="D1160" s="63">
        <f t="shared" si="625"/>
        <v>154.98076533174486</v>
      </c>
      <c r="E1160" s="63">
        <f t="shared" si="625"/>
        <v>135.51151365722788</v>
      </c>
      <c r="F1160" s="63">
        <f t="shared" si="625"/>
        <v>113.91460639393851</v>
      </c>
      <c r="G1160" s="64">
        <f t="shared" si="625"/>
        <v>93.964724894906198</v>
      </c>
    </row>
    <row r="1161" spans="1:7" s="5" customFormat="1" ht="15" customHeight="1" x14ac:dyDescent="0.45">
      <c r="A1161" s="42" t="str">
        <f t="shared" ref="A1161:B1161" si="626">A908</f>
        <v>F19</v>
      </c>
      <c r="B1161" s="4" t="str">
        <f t="shared" si="626"/>
        <v>Salida Nacional / National exit</v>
      </c>
      <c r="C1161" s="63">
        <f t="shared" ref="C1161:G1161" si="627">IF(C149=0,"",C908/C149)</f>
        <v>183.72282831897525</v>
      </c>
      <c r="D1161" s="63">
        <f t="shared" si="627"/>
        <v>159.77099839280842</v>
      </c>
      <c r="E1161" s="63">
        <f t="shared" si="627"/>
        <v>140.33777370513306</v>
      </c>
      <c r="F1161" s="63">
        <f t="shared" si="627"/>
        <v>118.51108417147823</v>
      </c>
      <c r="G1161" s="64">
        <f t="shared" si="627"/>
        <v>97.721848826120038</v>
      </c>
    </row>
    <row r="1162" spans="1:7" s="5" customFormat="1" ht="15" customHeight="1" x14ac:dyDescent="0.45">
      <c r="A1162" s="42" t="str">
        <f t="shared" ref="A1162:B1162" si="628">A909</f>
        <v>F21</v>
      </c>
      <c r="B1162" s="4" t="str">
        <f t="shared" si="628"/>
        <v>Salida Nacional / National exit</v>
      </c>
      <c r="C1162" s="63">
        <f t="shared" ref="C1162:G1162" si="629">IF(C150=0,"",C909/C150)</f>
        <v>178.58842570790142</v>
      </c>
      <c r="D1162" s="63">
        <f t="shared" si="629"/>
        <v>155.45813391223157</v>
      </c>
      <c r="E1162" s="63">
        <f t="shared" si="629"/>
        <v>136.55666334360345</v>
      </c>
      <c r="F1162" s="63">
        <f t="shared" si="629"/>
        <v>115.32436144601449</v>
      </c>
      <c r="G1162" s="64">
        <f t="shared" si="629"/>
        <v>95.09809087405381</v>
      </c>
    </row>
    <row r="1163" spans="1:7" s="5" customFormat="1" ht="15" customHeight="1" x14ac:dyDescent="0.45">
      <c r="A1163" s="42" t="str">
        <f t="shared" ref="A1163:B1163" si="630">A910</f>
        <v>F23</v>
      </c>
      <c r="B1163" s="4" t="str">
        <f t="shared" si="630"/>
        <v>Salida Nacional / National exit</v>
      </c>
      <c r="C1163" s="63">
        <f t="shared" ref="C1163:G1163" si="631">IF(C151=0,"",C910/C151)</f>
        <v>176.45100786126926</v>
      </c>
      <c r="D1163" s="63">
        <f t="shared" si="631"/>
        <v>153.66271695544509</v>
      </c>
      <c r="E1163" s="63">
        <f t="shared" si="631"/>
        <v>134.9826121094076</v>
      </c>
      <c r="F1163" s="63">
        <f t="shared" si="631"/>
        <v>113.9977498532687</v>
      </c>
      <c r="G1163" s="64">
        <f t="shared" si="631"/>
        <v>94.005837792868832</v>
      </c>
    </row>
    <row r="1164" spans="1:7" s="5" customFormat="1" ht="15" customHeight="1" x14ac:dyDescent="0.45">
      <c r="A1164" s="42" t="str">
        <f t="shared" ref="A1164:B1164" si="632">A911</f>
        <v>F25</v>
      </c>
      <c r="B1164" s="4" t="str">
        <f t="shared" si="632"/>
        <v>Salida Nacional / National exit</v>
      </c>
      <c r="C1164" s="63">
        <f t="shared" ref="C1164:G1164" si="633">IF(C152=0,"",C911/C152)</f>
        <v>167.54734177474444</v>
      </c>
      <c r="D1164" s="63">
        <f t="shared" si="633"/>
        <v>146.18369590464778</v>
      </c>
      <c r="E1164" s="63">
        <f t="shared" si="633"/>
        <v>128.44822885706742</v>
      </c>
      <c r="F1164" s="63">
        <f t="shared" si="633"/>
        <v>108.49077791898424</v>
      </c>
      <c r="G1164" s="64">
        <f t="shared" si="633"/>
        <v>89.472023528958104</v>
      </c>
    </row>
    <row r="1165" spans="1:7" s="5" customFormat="1" ht="15" customHeight="1" x14ac:dyDescent="0.45">
      <c r="A1165" s="42" t="str">
        <f t="shared" ref="A1165:B1165" si="634">A912</f>
        <v>F26</v>
      </c>
      <c r="B1165" s="4" t="str">
        <f t="shared" si="634"/>
        <v>Salida Nacional / National exit</v>
      </c>
      <c r="C1165" s="63">
        <f t="shared" ref="C1165:G1165" si="635">IF(C153=0,"",C912/C153)</f>
        <v>164.64827043796126</v>
      </c>
      <c r="D1165" s="63">
        <f t="shared" si="635"/>
        <v>143.74849501718646</v>
      </c>
      <c r="E1165" s="63">
        <f t="shared" si="635"/>
        <v>126.29231726397792</v>
      </c>
      <c r="F1165" s="63">
        <f t="shared" si="635"/>
        <v>106.67357283957651</v>
      </c>
      <c r="G1165" s="64">
        <f t="shared" si="635"/>
        <v>87.975568125408813</v>
      </c>
    </row>
    <row r="1166" spans="1:7" s="5" customFormat="1" ht="15" customHeight="1" x14ac:dyDescent="0.45">
      <c r="A1166" s="42" t="str">
        <f t="shared" ref="A1166:B1166" si="636">A913</f>
        <v>F26.02</v>
      </c>
      <c r="B1166" s="4" t="str">
        <f t="shared" si="636"/>
        <v>Salida Nacional / National exit</v>
      </c>
      <c r="C1166" s="63">
        <f t="shared" ref="C1166:G1166" si="637">IF(C154=0,"",C913/C154)</f>
        <v>164.12144777843079</v>
      </c>
      <c r="D1166" s="63">
        <f t="shared" si="637"/>
        <v>143.30596744232281</v>
      </c>
      <c r="E1166" s="63">
        <f t="shared" si="637"/>
        <v>125.90463351722462</v>
      </c>
      <c r="F1166" s="63">
        <f t="shared" si="637"/>
        <v>106.34683452846147</v>
      </c>
      <c r="G1166" s="64">
        <f t="shared" si="637"/>
        <v>87.706555242163816</v>
      </c>
    </row>
    <row r="1167" spans="1:7" s="5" customFormat="1" ht="15" customHeight="1" x14ac:dyDescent="0.45">
      <c r="A1167" s="42" t="str">
        <f t="shared" ref="A1167:B1167" si="638">A914</f>
        <v>F26A</v>
      </c>
      <c r="B1167" s="4" t="str">
        <f t="shared" si="638"/>
        <v>Salida Nacional / National exit</v>
      </c>
      <c r="C1167" s="63">
        <f t="shared" ref="C1167:G1167" si="639">IF(C155=0,"",C914/C155)</f>
        <v>163.13505069265179</v>
      </c>
      <c r="D1167" s="63">
        <f t="shared" si="639"/>
        <v>142.47740036699727</v>
      </c>
      <c r="E1167" s="63">
        <f t="shared" si="639"/>
        <v>125.17875335416892</v>
      </c>
      <c r="F1167" s="63">
        <f t="shared" si="639"/>
        <v>105.73506563039722</v>
      </c>
      <c r="G1167" s="64">
        <f t="shared" si="639"/>
        <v>87.202868623394664</v>
      </c>
    </row>
    <row r="1168" spans="1:7" s="5" customFormat="1" ht="15" customHeight="1" x14ac:dyDescent="0.45">
      <c r="A1168" s="42" t="str">
        <f t="shared" ref="A1168:B1168" si="640">A915</f>
        <v>F27</v>
      </c>
      <c r="B1168" s="4" t="str">
        <f t="shared" si="640"/>
        <v>Salida Nacional / National exit</v>
      </c>
      <c r="C1168" s="63">
        <f t="shared" ref="C1168:G1168" si="641">IF(C156=0,"",C915/C156)</f>
        <v>161.49257984297438</v>
      </c>
      <c r="D1168" s="63">
        <f t="shared" si="641"/>
        <v>141.09773563780789</v>
      </c>
      <c r="E1168" s="63">
        <f t="shared" si="641"/>
        <v>123.97007479523306</v>
      </c>
      <c r="F1168" s="63">
        <f t="shared" si="641"/>
        <v>104.7163961753713</v>
      </c>
      <c r="G1168" s="64">
        <f t="shared" si="641"/>
        <v>86.36416927946118</v>
      </c>
    </row>
    <row r="1169" spans="1:7" s="5" customFormat="1" ht="15" customHeight="1" x14ac:dyDescent="0.45">
      <c r="A1169" s="42" t="str">
        <f t="shared" ref="A1169:B1169" si="642">A916</f>
        <v>F27A</v>
      </c>
      <c r="B1169" s="4" t="str">
        <f t="shared" si="642"/>
        <v>Salida Nacional / National exit</v>
      </c>
      <c r="C1169" s="63">
        <f t="shared" ref="C1169:G1169" si="643">IF(C157=0,"",C916/C157)</f>
        <v>160.40315846380744</v>
      </c>
      <c r="D1169" s="63">
        <f t="shared" si="643"/>
        <v>140.18262883249886</v>
      </c>
      <c r="E1169" s="63">
        <f t="shared" si="643"/>
        <v>123.16838004192641</v>
      </c>
      <c r="F1169" s="63">
        <f t="shared" si="643"/>
        <v>104.04073104388506</v>
      </c>
      <c r="G1169" s="64">
        <f t="shared" si="643"/>
        <v>85.807875086383717</v>
      </c>
    </row>
    <row r="1170" spans="1:7" s="5" customFormat="1" ht="15" customHeight="1" x14ac:dyDescent="0.45">
      <c r="A1170" s="42" t="str">
        <f t="shared" ref="A1170:B1170" si="644">A917</f>
        <v>F28</v>
      </c>
      <c r="B1170" s="4" t="str">
        <f t="shared" si="644"/>
        <v>Salida Nacional / National exit</v>
      </c>
      <c r="C1170" s="63">
        <f t="shared" ref="C1170:G1170" si="645">IF(C158=0,"",C917/C158)</f>
        <v>159.08509309148201</v>
      </c>
      <c r="D1170" s="63">
        <f t="shared" si="645"/>
        <v>139.07546257422379</v>
      </c>
      <c r="E1170" s="63">
        <f t="shared" si="645"/>
        <v>122.19842836508636</v>
      </c>
      <c r="F1170" s="63">
        <f t="shared" si="645"/>
        <v>103.22325965023505</v>
      </c>
      <c r="G1170" s="64">
        <f t="shared" si="645"/>
        <v>85.1348277910555</v>
      </c>
    </row>
    <row r="1171" spans="1:7" s="5" customFormat="1" ht="15" customHeight="1" x14ac:dyDescent="0.45">
      <c r="A1171" s="42" t="str">
        <f t="shared" ref="A1171:B1171" si="646">A918</f>
        <v>G03</v>
      </c>
      <c r="B1171" s="4" t="str">
        <f t="shared" si="646"/>
        <v>Salida Nacional / National exit</v>
      </c>
      <c r="C1171" s="63">
        <f t="shared" ref="C1171:G1171" si="647">IF(C159=0,"",C918/C159)</f>
        <v>184.66074746625975</v>
      </c>
      <c r="D1171" s="63">
        <f t="shared" si="647"/>
        <v>161.91258595426947</v>
      </c>
      <c r="E1171" s="63">
        <f t="shared" si="647"/>
        <v>142.18401504304771</v>
      </c>
      <c r="F1171" s="63">
        <f t="shared" si="647"/>
        <v>119.99012279156317</v>
      </c>
      <c r="G1171" s="64">
        <f t="shared" si="647"/>
        <v>99.104609067273927</v>
      </c>
    </row>
    <row r="1172" spans="1:7" s="5" customFormat="1" ht="15" customHeight="1" x14ac:dyDescent="0.45">
      <c r="A1172" s="42" t="str">
        <f t="shared" ref="A1172:B1172" si="648">A919</f>
        <v>G04</v>
      </c>
      <c r="B1172" s="4" t="str">
        <f t="shared" si="648"/>
        <v>Salida Nacional / National exit</v>
      </c>
      <c r="C1172" s="63">
        <f t="shared" ref="C1172:G1172" si="649">IF(C160=0,"",C919/C160)</f>
        <v>182.63180763023607</v>
      </c>
      <c r="D1172" s="63">
        <f t="shared" si="649"/>
        <v>160.16379786306385</v>
      </c>
      <c r="E1172" s="63">
        <f t="shared" si="649"/>
        <v>140.65761300884594</v>
      </c>
      <c r="F1172" s="63">
        <f t="shared" si="649"/>
        <v>118.70830479017891</v>
      </c>
      <c r="G1172" s="64">
        <f t="shared" si="649"/>
        <v>98.051093929803642</v>
      </c>
    </row>
    <row r="1173" spans="1:7" s="5" customFormat="1" ht="15" customHeight="1" x14ac:dyDescent="0.45">
      <c r="A1173" s="42" t="str">
        <f t="shared" ref="A1173:B1173" si="650">A920</f>
        <v>G07</v>
      </c>
      <c r="B1173" s="4" t="str">
        <f t="shared" si="650"/>
        <v>Salida Nacional / National exit</v>
      </c>
      <c r="C1173" s="63">
        <f t="shared" ref="C1173:G1173" si="651">IF(C161=0,"",C920/C161)</f>
        <v>173.356909818086</v>
      </c>
      <c r="D1173" s="63">
        <f t="shared" si="651"/>
        <v>152.33913347902413</v>
      </c>
      <c r="E1173" s="63">
        <f t="shared" si="651"/>
        <v>133.89714612981635</v>
      </c>
      <c r="F1173" s="63">
        <f t="shared" si="651"/>
        <v>113.09017355728837</v>
      </c>
      <c r="G1173" s="64">
        <f t="shared" si="651"/>
        <v>93.426525349629998</v>
      </c>
    </row>
    <row r="1174" spans="1:7" s="5" customFormat="1" ht="15" customHeight="1" x14ac:dyDescent="0.45">
      <c r="A1174" s="42" t="str">
        <f t="shared" ref="A1174:B1174" si="652">A921</f>
        <v>H1</v>
      </c>
      <c r="B1174" s="4" t="str">
        <f t="shared" si="652"/>
        <v>Salida Nacional / National exit</v>
      </c>
      <c r="C1174" s="63">
        <f t="shared" ref="C1174:G1174" si="653">IF(C162=0,"",C921/C162)</f>
        <v>192.03240311695765</v>
      </c>
      <c r="D1174" s="63">
        <f t="shared" si="653"/>
        <v>161.38672521190315</v>
      </c>
      <c r="E1174" s="63">
        <f t="shared" si="653"/>
        <v>138.85848106358114</v>
      </c>
      <c r="F1174" s="63">
        <f t="shared" si="653"/>
        <v>114.80427830776718</v>
      </c>
      <c r="G1174" s="64">
        <f t="shared" si="653"/>
        <v>94.92676369560391</v>
      </c>
    </row>
    <row r="1175" spans="1:7" s="5" customFormat="1" ht="15" customHeight="1" x14ac:dyDescent="0.45">
      <c r="A1175" s="42" t="str">
        <f t="shared" ref="A1175:B1175" si="654">A922</f>
        <v>I001</v>
      </c>
      <c r="B1175" s="4" t="str">
        <f t="shared" si="654"/>
        <v>Salida Nacional / National exit</v>
      </c>
      <c r="C1175" s="63">
        <f t="shared" ref="C1175:G1175" si="655">IF(C163=0,"",C922/C163)</f>
        <v>234.20851338266417</v>
      </c>
      <c r="D1175" s="63">
        <f t="shared" si="655"/>
        <v>208.35130113669436</v>
      </c>
      <c r="E1175" s="63">
        <f t="shared" si="655"/>
        <v>184.45666040594224</v>
      </c>
      <c r="F1175" s="63">
        <f t="shared" si="655"/>
        <v>156.87368211969959</v>
      </c>
      <c r="G1175" s="64">
        <f t="shared" si="655"/>
        <v>129.56092504808788</v>
      </c>
    </row>
    <row r="1176" spans="1:7" s="5" customFormat="1" ht="15" customHeight="1" x14ac:dyDescent="0.45">
      <c r="A1176" s="42" t="str">
        <f t="shared" ref="A1176:B1176" si="656">A923</f>
        <v>I003</v>
      </c>
      <c r="B1176" s="4" t="str">
        <f t="shared" si="656"/>
        <v>Salida Nacional / National exit</v>
      </c>
      <c r="C1176" s="63">
        <f t="shared" ref="C1176:G1176" si="657">IF(C164=0,"",C923/C164)</f>
        <v>242.41943280902612</v>
      </c>
      <c r="D1176" s="63">
        <f t="shared" si="657"/>
        <v>215.67925746533101</v>
      </c>
      <c r="E1176" s="63">
        <f t="shared" si="657"/>
        <v>190.96067624660654</v>
      </c>
      <c r="F1176" s="63">
        <f t="shared" si="657"/>
        <v>162.41627020819772</v>
      </c>
      <c r="G1176" s="64">
        <f t="shared" si="657"/>
        <v>134.14289932229241</v>
      </c>
    </row>
    <row r="1177" spans="1:7" s="5" customFormat="1" ht="15" customHeight="1" x14ac:dyDescent="0.45">
      <c r="A1177" s="42" t="str">
        <f t="shared" ref="A1177:B1177" si="658">A924</f>
        <v>I006</v>
      </c>
      <c r="B1177" s="4" t="str">
        <f t="shared" si="658"/>
        <v>Salida Nacional / National exit</v>
      </c>
      <c r="C1177" s="63">
        <f t="shared" ref="C1177:G1177" si="659">IF(C165=0,"",C924/C165)</f>
        <v>253.35120146996266</v>
      </c>
      <c r="D1177" s="63">
        <f t="shared" si="659"/>
        <v>225.43547588405153</v>
      </c>
      <c r="E1177" s="63">
        <f t="shared" si="659"/>
        <v>199.61992533251706</v>
      </c>
      <c r="F1177" s="63">
        <f t="shared" si="659"/>
        <v>169.79550359487456</v>
      </c>
      <c r="G1177" s="64">
        <f t="shared" si="659"/>
        <v>140.24320066189034</v>
      </c>
    </row>
    <row r="1178" spans="1:7" s="5" customFormat="1" ht="15" customHeight="1" x14ac:dyDescent="0.45">
      <c r="A1178" s="42" t="str">
        <f t="shared" ref="A1178:B1178" si="660">A925</f>
        <v>I008X</v>
      </c>
      <c r="B1178" s="4" t="str">
        <f t="shared" si="660"/>
        <v>Salida Nacional / National exit</v>
      </c>
      <c r="C1178" s="63">
        <f t="shared" ref="C1178:G1178" si="661">IF(C166=0,"",C925/C166)</f>
        <v>275.50304388497375</v>
      </c>
      <c r="D1178" s="63">
        <f t="shared" si="661"/>
        <v>245.2052148605265</v>
      </c>
      <c r="E1178" s="63">
        <f t="shared" si="661"/>
        <v>217.16679511479293</v>
      </c>
      <c r="F1178" s="63">
        <f t="shared" si="661"/>
        <v>184.74858394219049</v>
      </c>
      <c r="G1178" s="64">
        <f t="shared" si="661"/>
        <v>152.60468745786861</v>
      </c>
    </row>
    <row r="1179" spans="1:7" s="5" customFormat="1" ht="15" customHeight="1" x14ac:dyDescent="0.45">
      <c r="A1179" s="42" t="str">
        <f t="shared" ref="A1179:B1179" si="662">A926</f>
        <v>I012</v>
      </c>
      <c r="B1179" s="4" t="str">
        <f t="shared" si="662"/>
        <v>Salida Nacional / National exit</v>
      </c>
      <c r="C1179" s="63">
        <f t="shared" ref="C1179:G1179" si="663">IF(C167=0,"",C926/C167)</f>
        <v>289.94308604154349</v>
      </c>
      <c r="D1179" s="63">
        <f t="shared" si="663"/>
        <v>258.09244378245239</v>
      </c>
      <c r="E1179" s="63">
        <f t="shared" si="663"/>
        <v>228.6050102584779</v>
      </c>
      <c r="F1179" s="63">
        <f t="shared" si="663"/>
        <v>194.49599485910349</v>
      </c>
      <c r="G1179" s="64">
        <f t="shared" si="663"/>
        <v>160.66272557079975</v>
      </c>
    </row>
    <row r="1180" spans="1:7" s="5" customFormat="1" ht="15" customHeight="1" x14ac:dyDescent="0.45">
      <c r="A1180" s="42" t="str">
        <f t="shared" ref="A1180:B1180" si="664">A927</f>
        <v>I014</v>
      </c>
      <c r="B1180" s="4" t="str">
        <f t="shared" si="664"/>
        <v>Salida Nacional / National exit</v>
      </c>
      <c r="C1180" s="63">
        <f t="shared" ref="C1180:G1180" si="665">IF(C168=0,"",C927/C168)</f>
        <v>297.74829841280967</v>
      </c>
      <c r="D1180" s="63">
        <f t="shared" si="665"/>
        <v>264.98946177458492</v>
      </c>
      <c r="E1180" s="63">
        <f t="shared" si="665"/>
        <v>234.69868993334339</v>
      </c>
      <c r="F1180" s="63">
        <f t="shared" si="665"/>
        <v>199.66708199078138</v>
      </c>
      <c r="G1180" s="64">
        <f t="shared" si="665"/>
        <v>164.93587206435194</v>
      </c>
    </row>
    <row r="1181" spans="1:7" s="5" customFormat="1" ht="15" customHeight="1" x14ac:dyDescent="0.45">
      <c r="A1181" s="42" t="str">
        <f t="shared" ref="A1181:B1181" si="666">A928</f>
        <v>I015ERM</v>
      </c>
      <c r="B1181" s="4" t="str">
        <f t="shared" si="666"/>
        <v>Salida Nacional / National exit</v>
      </c>
      <c r="C1181" s="63">
        <f t="shared" ref="C1181:G1181" si="667">IF(C169=0,"",C928/C169)</f>
        <v>301.67967228125389</v>
      </c>
      <c r="D1181" s="63">
        <f t="shared" si="667"/>
        <v>268.49806773830426</v>
      </c>
      <c r="E1181" s="63">
        <f t="shared" si="667"/>
        <v>237.81279267009651</v>
      </c>
      <c r="F1181" s="63">
        <f t="shared" si="667"/>
        <v>202.32085395470841</v>
      </c>
      <c r="G1181" s="64">
        <f t="shared" si="667"/>
        <v>167.12970529672165</v>
      </c>
    </row>
    <row r="1182" spans="1:7" s="5" customFormat="1" ht="15" customHeight="1" x14ac:dyDescent="0.45">
      <c r="A1182" s="42" t="str">
        <f t="shared" ref="A1182:B1182" si="668">A929</f>
        <v>I016</v>
      </c>
      <c r="B1182" s="4" t="str">
        <f t="shared" si="668"/>
        <v>Salida Nacional / National exit</v>
      </c>
      <c r="C1182" s="63">
        <f t="shared" ref="C1182:G1182" si="669">IF(C170=0,"",C929/C170)</f>
        <v>305.11035465677986</v>
      </c>
      <c r="D1182" s="63">
        <f t="shared" si="669"/>
        <v>271.47414915081674</v>
      </c>
      <c r="E1182" s="63">
        <f t="shared" si="669"/>
        <v>240.41959357110525</v>
      </c>
      <c r="F1182" s="63">
        <f t="shared" si="669"/>
        <v>204.51516396618308</v>
      </c>
      <c r="G1182" s="64">
        <f t="shared" si="669"/>
        <v>168.94157625902469</v>
      </c>
    </row>
    <row r="1183" spans="1:7" s="5" customFormat="1" ht="15" customHeight="1" x14ac:dyDescent="0.45">
      <c r="A1183" s="42" t="str">
        <f t="shared" ref="A1183:B1183" si="670">A930</f>
        <v>I018</v>
      </c>
      <c r="B1183" s="4" t="str">
        <f t="shared" si="670"/>
        <v>Salida Nacional / National exit</v>
      </c>
      <c r="C1183" s="63">
        <f t="shared" ref="C1183:G1183" si="671">IF(C171=0,"",C930/C171)</f>
        <v>314.07488154146353</v>
      </c>
      <c r="D1183" s="63">
        <f t="shared" si="671"/>
        <v>279.25078333409272</v>
      </c>
      <c r="E1183" s="63">
        <f t="shared" si="671"/>
        <v>247.23128121867728</v>
      </c>
      <c r="F1183" s="63">
        <f t="shared" si="671"/>
        <v>210.24899442263293</v>
      </c>
      <c r="G1183" s="64">
        <f t="shared" si="671"/>
        <v>173.6760763307939</v>
      </c>
    </row>
    <row r="1184" spans="1:7" s="5" customFormat="1" ht="15" customHeight="1" x14ac:dyDescent="0.45">
      <c r="A1184" s="42" t="str">
        <f t="shared" ref="A1184:B1184" si="672">A931</f>
        <v>I019</v>
      </c>
      <c r="B1184" s="4" t="str">
        <f t="shared" si="672"/>
        <v>Salida Nacional / National exit</v>
      </c>
      <c r="C1184" s="63">
        <f t="shared" ref="C1184:G1184" si="673">IF(C172=0,"",C931/C172)</f>
        <v>318.65746205232779</v>
      </c>
      <c r="D1184" s="63">
        <f t="shared" si="673"/>
        <v>283.2261244432022</v>
      </c>
      <c r="E1184" s="63">
        <f t="shared" si="673"/>
        <v>250.71335087627284</v>
      </c>
      <c r="F1184" s="63">
        <f t="shared" si="673"/>
        <v>213.1800737802306</v>
      </c>
      <c r="G1184" s="64">
        <f t="shared" si="673"/>
        <v>176.09630754172846</v>
      </c>
    </row>
    <row r="1185" spans="1:7" s="5" customFormat="1" ht="15" customHeight="1" x14ac:dyDescent="0.45">
      <c r="A1185" s="42" t="str">
        <f t="shared" ref="A1185:B1185" si="674">A932</f>
        <v>I020</v>
      </c>
      <c r="B1185" s="4" t="str">
        <f t="shared" si="674"/>
        <v>Salida Nacional / National exit</v>
      </c>
      <c r="C1185" s="63">
        <f t="shared" ref="C1185:G1185" si="675">IF(C173=0,"",C932/C173)</f>
        <v>322.83689166315168</v>
      </c>
      <c r="D1185" s="63">
        <f t="shared" si="675"/>
        <v>286.85173632392076</v>
      </c>
      <c r="E1185" s="63">
        <f t="shared" si="675"/>
        <v>253.88908668700338</v>
      </c>
      <c r="F1185" s="63">
        <f t="shared" si="675"/>
        <v>215.85329246777505</v>
      </c>
      <c r="G1185" s="64">
        <f t="shared" si="675"/>
        <v>178.30361976767631</v>
      </c>
    </row>
    <row r="1186" spans="1:7" s="5" customFormat="1" ht="15" customHeight="1" x14ac:dyDescent="0.45">
      <c r="A1186" s="42" t="str">
        <f t="shared" ref="A1186:B1186" si="676">A933</f>
        <v>I020A</v>
      </c>
      <c r="B1186" s="4" t="str">
        <f t="shared" si="676"/>
        <v>Salida Nacional / National exit</v>
      </c>
      <c r="C1186" s="63">
        <f t="shared" ref="C1186:G1186" si="677">IF(C174=0,"",C933/C174)</f>
        <v>326.34126539732387</v>
      </c>
      <c r="D1186" s="63">
        <f t="shared" si="677"/>
        <v>289.89174422647915</v>
      </c>
      <c r="E1186" s="63">
        <f t="shared" si="677"/>
        <v>256.55188190024768</v>
      </c>
      <c r="F1186" s="63">
        <f t="shared" si="677"/>
        <v>218.09473645096051</v>
      </c>
      <c r="G1186" s="64">
        <f t="shared" si="677"/>
        <v>180.15440987733507</v>
      </c>
    </row>
    <row r="1187" spans="1:7" s="5" customFormat="1" ht="15" customHeight="1" x14ac:dyDescent="0.45">
      <c r="A1187" s="42" t="str">
        <f t="shared" ref="A1187:B1187" si="678">A934</f>
        <v>I022</v>
      </c>
      <c r="B1187" s="4" t="str">
        <f t="shared" si="678"/>
        <v>Salida Nacional / National exit</v>
      </c>
      <c r="C1187" s="63">
        <f t="shared" ref="C1187:G1187" si="679">IF(C175=0,"",C934/C175)</f>
        <v>332.73009103471924</v>
      </c>
      <c r="D1187" s="63">
        <f t="shared" si="679"/>
        <v>295.43398426679249</v>
      </c>
      <c r="E1187" s="63">
        <f t="shared" si="679"/>
        <v>261.40642528402515</v>
      </c>
      <c r="F1187" s="63">
        <f t="shared" si="679"/>
        <v>222.18111418085871</v>
      </c>
      <c r="G1187" s="64">
        <f t="shared" si="679"/>
        <v>183.52858632053906</v>
      </c>
    </row>
    <row r="1188" spans="1:7" s="5" customFormat="1" ht="15" customHeight="1" x14ac:dyDescent="0.45">
      <c r="A1188" s="42" t="str">
        <f t="shared" ref="A1188:B1188" si="680">A935</f>
        <v>I023</v>
      </c>
      <c r="B1188" s="4" t="str">
        <f t="shared" si="680"/>
        <v>Salida Nacional / National exit</v>
      </c>
      <c r="C1188" s="63">
        <f t="shared" ref="C1188:G1188" si="681">IF(C176=0,"",C935/C176)</f>
        <v>338.00762946800103</v>
      </c>
      <c r="D1188" s="63">
        <f t="shared" si="681"/>
        <v>300.01219417254146</v>
      </c>
      <c r="E1188" s="63">
        <f t="shared" si="681"/>
        <v>265.41655809058659</v>
      </c>
      <c r="F1188" s="63">
        <f t="shared" si="681"/>
        <v>225.55669785561315</v>
      </c>
      <c r="G1188" s="64">
        <f t="shared" si="681"/>
        <v>186.31585065836236</v>
      </c>
    </row>
    <row r="1189" spans="1:7" s="5" customFormat="1" ht="15" customHeight="1" x14ac:dyDescent="0.45">
      <c r="A1189" s="42" t="str">
        <f t="shared" ref="A1189:B1189" si="682">A936</f>
        <v>I024</v>
      </c>
      <c r="B1189" s="4" t="str">
        <f t="shared" si="682"/>
        <v>Salida Nacional / National exit</v>
      </c>
      <c r="C1189" s="63">
        <f t="shared" ref="C1189:G1189" si="683">IF(C177=0,"",C936/C177)</f>
        <v>343.03074445135729</v>
      </c>
      <c r="D1189" s="63">
        <f t="shared" si="683"/>
        <v>304.36969437178078</v>
      </c>
      <c r="E1189" s="63">
        <f t="shared" si="683"/>
        <v>269.23336746877266</v>
      </c>
      <c r="F1189" s="63">
        <f t="shared" si="683"/>
        <v>228.76954891270887</v>
      </c>
      <c r="G1189" s="64">
        <f t="shared" si="683"/>
        <v>188.96874450932933</v>
      </c>
    </row>
    <row r="1190" spans="1:7" s="5" customFormat="1" ht="15" customHeight="1" x14ac:dyDescent="0.45">
      <c r="A1190" s="42" t="str">
        <f t="shared" ref="A1190:B1190" si="684">A937</f>
        <v>J01A</v>
      </c>
      <c r="B1190" s="4" t="str">
        <f t="shared" si="684"/>
        <v>Salida Nacional / National exit</v>
      </c>
      <c r="C1190" s="63">
        <f t="shared" ref="C1190:G1190" si="685">IF(C178=0,"",C937/C178)</f>
        <v>163.64990699511881</v>
      </c>
      <c r="D1190" s="63">
        <f t="shared" si="685"/>
        <v>143.03907505613242</v>
      </c>
      <c r="E1190" s="63">
        <f t="shared" si="685"/>
        <v>125.64236745363719</v>
      </c>
      <c r="F1190" s="63">
        <f t="shared" si="685"/>
        <v>106.09717008531567</v>
      </c>
      <c r="G1190" s="64">
        <f t="shared" si="685"/>
        <v>87.518048167590365</v>
      </c>
    </row>
    <row r="1191" spans="1:7" s="5" customFormat="1" ht="15" customHeight="1" x14ac:dyDescent="0.45">
      <c r="A1191" s="42" t="str">
        <f t="shared" ref="A1191:B1191" si="686">A938</f>
        <v>K02</v>
      </c>
      <c r="B1191" s="4" t="str">
        <f t="shared" si="686"/>
        <v>Salida Nacional / National exit</v>
      </c>
      <c r="C1191" s="63">
        <f t="shared" ref="C1191:G1191" si="687">IF(C179=0,"",C938/C179)</f>
        <v>232.76802627582862</v>
      </c>
      <c r="D1191" s="63">
        <f t="shared" si="687"/>
        <v>199.23070249537309</v>
      </c>
      <c r="E1191" s="63">
        <f t="shared" si="687"/>
        <v>174.04829548630846</v>
      </c>
      <c r="F1191" s="63">
        <f t="shared" si="687"/>
        <v>146.22753043711998</v>
      </c>
      <c r="G1191" s="64">
        <f t="shared" si="687"/>
        <v>120.44376142217202</v>
      </c>
    </row>
    <row r="1192" spans="1:7" s="5" customFormat="1" ht="15" customHeight="1" x14ac:dyDescent="0.45">
      <c r="A1192" s="42" t="str">
        <f t="shared" ref="A1192:B1192" si="688">A939</f>
        <v>K11.01</v>
      </c>
      <c r="B1192" s="4" t="str">
        <f t="shared" si="688"/>
        <v>Salida Nacional / National exit</v>
      </c>
      <c r="C1192" s="63">
        <f t="shared" ref="C1192:G1192" si="689">IF(C180=0,"",C939/C180)</f>
        <v>220.30363845304259</v>
      </c>
      <c r="D1192" s="63">
        <f t="shared" si="689"/>
        <v>188.73047570106647</v>
      </c>
      <c r="E1192" s="63">
        <f t="shared" si="689"/>
        <v>164.90371659713827</v>
      </c>
      <c r="F1192" s="63">
        <f t="shared" si="689"/>
        <v>138.55981387569597</v>
      </c>
      <c r="G1192" s="64">
        <f t="shared" si="689"/>
        <v>114.16035765858693</v>
      </c>
    </row>
    <row r="1193" spans="1:7" s="5" customFormat="1" ht="15" customHeight="1" x14ac:dyDescent="0.45">
      <c r="A1193" s="42" t="str">
        <f t="shared" ref="A1193:B1193" si="690">A940</f>
        <v>K19</v>
      </c>
      <c r="B1193" s="4" t="str">
        <f t="shared" si="690"/>
        <v>Salida Nacional / National exit</v>
      </c>
      <c r="C1193" s="63">
        <f t="shared" ref="C1193:G1193" si="691">IF(C181=0,"",C940/C181)</f>
        <v>208.40590222476203</v>
      </c>
      <c r="D1193" s="63">
        <f t="shared" si="691"/>
        <v>178.71108114683852</v>
      </c>
      <c r="E1193" s="63">
        <f t="shared" si="691"/>
        <v>156.17795015752159</v>
      </c>
      <c r="F1193" s="63">
        <f t="shared" si="691"/>
        <v>131.24330443481526</v>
      </c>
      <c r="G1193" s="64">
        <f t="shared" si="691"/>
        <v>108.16480879016336</v>
      </c>
    </row>
    <row r="1194" spans="1:7" s="5" customFormat="1" ht="15" customHeight="1" x14ac:dyDescent="0.45">
      <c r="A1194" s="42" t="str">
        <f t="shared" ref="A1194:B1194" si="692">A941</f>
        <v>K25</v>
      </c>
      <c r="B1194" s="4" t="str">
        <f t="shared" si="692"/>
        <v>Salida Nacional / National exit</v>
      </c>
      <c r="C1194" s="63">
        <f t="shared" ref="C1194:G1194" si="693">IF(C182=0,"",C941/C182)</f>
        <v>200.05314616073423</v>
      </c>
      <c r="D1194" s="63">
        <f t="shared" si="693"/>
        <v>171.67700701584658</v>
      </c>
      <c r="E1194" s="63">
        <f t="shared" si="693"/>
        <v>150.05206224545358</v>
      </c>
      <c r="F1194" s="63">
        <f t="shared" si="693"/>
        <v>126.10677951719529</v>
      </c>
      <c r="G1194" s="64">
        <f t="shared" si="693"/>
        <v>103.95565872942639</v>
      </c>
    </row>
    <row r="1195" spans="1:7" s="5" customFormat="1" ht="15" customHeight="1" x14ac:dyDescent="0.45">
      <c r="A1195" s="42" t="str">
        <f t="shared" ref="A1195:B1195" si="694">A942</f>
        <v>K29</v>
      </c>
      <c r="B1195" s="4" t="str">
        <f t="shared" si="694"/>
        <v>Salida Nacional / National exit</v>
      </c>
      <c r="C1195" s="63">
        <f t="shared" ref="C1195:G1195" si="695">IF(C183=0,"",C942/C183)</f>
        <v>194.89096960735108</v>
      </c>
      <c r="D1195" s="63">
        <f t="shared" si="695"/>
        <v>167.3298032575392</v>
      </c>
      <c r="E1195" s="63">
        <f t="shared" si="695"/>
        <v>146.2661364137966</v>
      </c>
      <c r="F1195" s="63">
        <f t="shared" si="695"/>
        <v>122.93230054374605</v>
      </c>
      <c r="G1195" s="64">
        <f t="shared" si="695"/>
        <v>101.35431665901868</v>
      </c>
    </row>
    <row r="1196" spans="1:7" s="5" customFormat="1" ht="15" customHeight="1" x14ac:dyDescent="0.45">
      <c r="A1196" s="42" t="str">
        <f t="shared" ref="A1196:B1196" si="696">A943</f>
        <v>K31</v>
      </c>
      <c r="B1196" s="4" t="str">
        <f t="shared" si="696"/>
        <v>Salida Nacional / National exit</v>
      </c>
      <c r="C1196" s="63">
        <f t="shared" ref="C1196:G1196" si="697">IF(C184=0,"",C943/C184)</f>
        <v>192.21699720331259</v>
      </c>
      <c r="D1196" s="63">
        <f t="shared" si="697"/>
        <v>165.07798122777388</v>
      </c>
      <c r="E1196" s="63">
        <f t="shared" si="697"/>
        <v>144.30505253902058</v>
      </c>
      <c r="F1196" s="63">
        <f t="shared" si="697"/>
        <v>121.28794198986429</v>
      </c>
      <c r="G1196" s="64">
        <f t="shared" si="697"/>
        <v>100.00683912937562</v>
      </c>
    </row>
    <row r="1197" spans="1:7" s="5" customFormat="1" ht="15" customHeight="1" x14ac:dyDescent="0.45">
      <c r="A1197" s="42" t="str">
        <f t="shared" ref="A1197:B1197" si="698">A944</f>
        <v>K37</v>
      </c>
      <c r="B1197" s="4" t="str">
        <f t="shared" si="698"/>
        <v>Salida Nacional / National exit</v>
      </c>
      <c r="C1197" s="63">
        <f t="shared" ref="C1197:G1197" si="699">IF(C185=0,"",C944/C185)</f>
        <v>183.99431786269716</v>
      </c>
      <c r="D1197" s="63">
        <f t="shared" si="699"/>
        <v>158.15344810434704</v>
      </c>
      <c r="E1197" s="63">
        <f t="shared" si="699"/>
        <v>138.27456253172605</v>
      </c>
      <c r="F1197" s="63">
        <f t="shared" si="699"/>
        <v>116.23140771555873</v>
      </c>
      <c r="G1197" s="64">
        <f t="shared" si="699"/>
        <v>95.863237786218093</v>
      </c>
    </row>
    <row r="1198" spans="1:7" s="5" customFormat="1" ht="15" customHeight="1" x14ac:dyDescent="0.45">
      <c r="A1198" s="42" t="str">
        <f t="shared" ref="A1198:B1198" si="700">A945</f>
        <v>K44</v>
      </c>
      <c r="B1198" s="4" t="str">
        <f t="shared" si="700"/>
        <v>Salida Nacional / National exit</v>
      </c>
      <c r="C1198" s="63">
        <f t="shared" ref="C1198:G1198" si="701">IF(C186=0,"",C945/C186)</f>
        <v>162.39165064576417</v>
      </c>
      <c r="D1198" s="63">
        <f t="shared" si="701"/>
        <v>139.19981947255388</v>
      </c>
      <c r="E1198" s="63">
        <f t="shared" si="701"/>
        <v>121.32639149405951</v>
      </c>
      <c r="F1198" s="63">
        <f t="shared" si="701"/>
        <v>101.66743917503727</v>
      </c>
      <c r="G1198" s="64">
        <f t="shared" si="701"/>
        <v>83.884235407828427</v>
      </c>
    </row>
    <row r="1199" spans="1:7" s="5" customFormat="1" ht="15" customHeight="1" x14ac:dyDescent="0.45">
      <c r="A1199" s="42" t="str">
        <f t="shared" ref="A1199:B1199" si="702">A946</f>
        <v>K45</v>
      </c>
      <c r="B1199" s="4" t="str">
        <f t="shared" si="702"/>
        <v>Salida Nacional / National exit</v>
      </c>
      <c r="C1199" s="63">
        <f t="shared" ref="C1199:G1199" si="703">IF(C187=0,"",C946/C187)</f>
        <v>160.28005612071217</v>
      </c>
      <c r="D1199" s="63">
        <f t="shared" si="703"/>
        <v>137.42609393633759</v>
      </c>
      <c r="E1199" s="63">
        <f t="shared" si="703"/>
        <v>119.77135723928504</v>
      </c>
      <c r="F1199" s="63">
        <f t="shared" si="703"/>
        <v>100.3568551071976</v>
      </c>
      <c r="G1199" s="64">
        <f t="shared" si="703"/>
        <v>82.8051784373651</v>
      </c>
    </row>
    <row r="1200" spans="1:7" s="5" customFormat="1" ht="15" customHeight="1" x14ac:dyDescent="0.45">
      <c r="A1200" s="42" t="str">
        <f t="shared" ref="A1200:B1200" si="704">A947</f>
        <v>K46</v>
      </c>
      <c r="B1200" s="4" t="str">
        <f t="shared" si="704"/>
        <v>Salida Nacional / National exit</v>
      </c>
      <c r="C1200" s="63">
        <f t="shared" ref="C1200:G1200" si="705">IF(C188=0,"",C947/C188)</f>
        <v>156.258611770454</v>
      </c>
      <c r="D1200" s="63">
        <f t="shared" si="705"/>
        <v>134.04810708711037</v>
      </c>
      <c r="E1200" s="63">
        <f t="shared" si="705"/>
        <v>116.80985888146618</v>
      </c>
      <c r="F1200" s="63">
        <f t="shared" si="705"/>
        <v>97.860902009846797</v>
      </c>
      <c r="G1200" s="64">
        <f t="shared" si="705"/>
        <v>80.750159111450685</v>
      </c>
    </row>
    <row r="1201" spans="1:7" s="5" customFormat="1" ht="15" customHeight="1" x14ac:dyDescent="0.45">
      <c r="A1201" s="42" t="str">
        <f t="shared" ref="A1201:B1201" si="706">A948</f>
        <v>K47</v>
      </c>
      <c r="B1201" s="4" t="str">
        <f t="shared" si="706"/>
        <v>Salida Nacional / National exit</v>
      </c>
      <c r="C1201" s="63">
        <f t="shared" ref="C1201:G1201" si="707">IF(C189=0,"",C948/C189)</f>
        <v>153.91837325224355</v>
      </c>
      <c r="D1201" s="63">
        <f t="shared" si="707"/>
        <v>132.08232209792806</v>
      </c>
      <c r="E1201" s="63">
        <f t="shared" si="707"/>
        <v>115.08644512139772</v>
      </c>
      <c r="F1201" s="63">
        <f t="shared" si="707"/>
        <v>96.408407565234654</v>
      </c>
      <c r="G1201" s="64">
        <f t="shared" si="707"/>
        <v>79.554261577306605</v>
      </c>
    </row>
    <row r="1202" spans="1:7" s="5" customFormat="1" ht="15" customHeight="1" x14ac:dyDescent="0.45">
      <c r="A1202" s="42" t="str">
        <f t="shared" ref="A1202:B1202" si="708">A949</f>
        <v>K48</v>
      </c>
      <c r="B1202" s="4" t="str">
        <f t="shared" si="708"/>
        <v>Salida Nacional / National exit</v>
      </c>
      <c r="C1202" s="63">
        <f t="shared" ref="C1202:G1202" si="709">IF(C190=0,"",C949/C190)</f>
        <v>151.16119568768525</v>
      </c>
      <c r="D1202" s="63">
        <f t="shared" si="709"/>
        <v>129.76631104745456</v>
      </c>
      <c r="E1202" s="63">
        <f t="shared" si="709"/>
        <v>113.05598638108714</v>
      </c>
      <c r="F1202" s="63">
        <f t="shared" si="709"/>
        <v>94.697135374743269</v>
      </c>
      <c r="G1202" s="64">
        <f t="shared" si="709"/>
        <v>78.145301838803434</v>
      </c>
    </row>
    <row r="1203" spans="1:7" s="5" customFormat="1" ht="15" customHeight="1" x14ac:dyDescent="0.45">
      <c r="A1203" s="42" t="str">
        <f t="shared" ref="A1203:B1203" si="710">A950</f>
        <v>K48.02</v>
      </c>
      <c r="B1203" s="4" t="str">
        <f t="shared" si="710"/>
        <v>Salida Nacional / National exit</v>
      </c>
      <c r="C1203" s="63">
        <f t="shared" ref="C1203:G1203" si="711">IF(C191=0,"",C950/C191)</f>
        <v>153.86341953574706</v>
      </c>
      <c r="D1203" s="63">
        <f t="shared" si="711"/>
        <v>131.39342563393657</v>
      </c>
      <c r="E1203" s="63">
        <f t="shared" si="711"/>
        <v>114.13889137431381</v>
      </c>
      <c r="F1203" s="63">
        <f t="shared" si="711"/>
        <v>95.316129370020903</v>
      </c>
      <c r="G1203" s="64">
        <f t="shared" si="711"/>
        <v>78.69281042817704</v>
      </c>
    </row>
    <row r="1204" spans="1:7" s="5" customFormat="1" ht="15" customHeight="1" x14ac:dyDescent="0.45">
      <c r="A1204" s="42" t="str">
        <f t="shared" ref="A1204:B1204" si="712">A951</f>
        <v>K48.03</v>
      </c>
      <c r="B1204" s="4" t="str">
        <f t="shared" si="712"/>
        <v>Salida Nacional / National exit</v>
      </c>
      <c r="C1204" s="63">
        <f t="shared" ref="C1204:G1204" si="713">IF(C192=0,"",C951/C192)</f>
        <v>154.85532679047813</v>
      </c>
      <c r="D1204" s="63">
        <f t="shared" si="713"/>
        <v>131.99069175745481</v>
      </c>
      <c r="E1204" s="63">
        <f t="shared" si="713"/>
        <v>114.53639409035891</v>
      </c>
      <c r="F1204" s="63">
        <f t="shared" si="713"/>
        <v>95.543343941823053</v>
      </c>
      <c r="G1204" s="64">
        <f t="shared" si="713"/>
        <v>78.89378480053216</v>
      </c>
    </row>
    <row r="1205" spans="1:7" s="5" customFormat="1" ht="15" customHeight="1" x14ac:dyDescent="0.45">
      <c r="A1205" s="42" t="str">
        <f t="shared" ref="A1205:B1205" si="714">A952</f>
        <v>K48.05</v>
      </c>
      <c r="B1205" s="4" t="str">
        <f t="shared" si="714"/>
        <v>Salida Nacional / National exit</v>
      </c>
      <c r="C1205" s="63">
        <f t="shared" ref="C1205:G1205" si="715">IF(C193=0,"",C952/C193)</f>
        <v>157.30997482209204</v>
      </c>
      <c r="D1205" s="63">
        <f t="shared" si="715"/>
        <v>133.41060775401453</v>
      </c>
      <c r="E1205" s="63">
        <f t="shared" si="715"/>
        <v>115.44639029743261</v>
      </c>
      <c r="F1205" s="63">
        <f t="shared" si="715"/>
        <v>96.025265547447347</v>
      </c>
      <c r="G1205" s="64">
        <f t="shared" si="715"/>
        <v>79.325077136442658</v>
      </c>
    </row>
    <row r="1206" spans="1:7" s="5" customFormat="1" ht="15" customHeight="1" x14ac:dyDescent="0.45">
      <c r="A1206" s="42" t="str">
        <f t="shared" ref="A1206:B1206" si="716">A953</f>
        <v>K48.07</v>
      </c>
      <c r="B1206" s="4" t="str">
        <f t="shared" si="716"/>
        <v>Salida Nacional / National exit</v>
      </c>
      <c r="C1206" s="63">
        <f t="shared" ref="C1206:G1206" si="717">IF(C194=0,"",C953/C194)</f>
        <v>158.84328794552368</v>
      </c>
      <c r="D1206" s="63">
        <f t="shared" si="717"/>
        <v>134.25348065069747</v>
      </c>
      <c r="E1206" s="63">
        <f t="shared" si="717"/>
        <v>115.95892790910344</v>
      </c>
      <c r="F1206" s="63">
        <f t="shared" si="717"/>
        <v>96.265346484091765</v>
      </c>
      <c r="G1206" s="64">
        <f t="shared" si="717"/>
        <v>79.544383996440658</v>
      </c>
    </row>
    <row r="1207" spans="1:7" s="5" customFormat="1" ht="15" customHeight="1" x14ac:dyDescent="0.45">
      <c r="A1207" s="42" t="str">
        <f t="shared" ref="A1207:B1207" si="718">A954</f>
        <v>K48.08</v>
      </c>
      <c r="B1207" s="4" t="str">
        <f t="shared" si="718"/>
        <v>Salida Nacional / National exit</v>
      </c>
      <c r="C1207" s="63">
        <f t="shared" ref="C1207:G1207" si="719">IF(C195=0,"",C954/C195)</f>
        <v>159.93653153974452</v>
      </c>
      <c r="D1207" s="63">
        <f t="shared" si="719"/>
        <v>134.85444426403868</v>
      </c>
      <c r="E1207" s="63">
        <f t="shared" si="719"/>
        <v>116.32436433053198</v>
      </c>
      <c r="F1207" s="63">
        <f t="shared" si="719"/>
        <v>96.436522835529757</v>
      </c>
      <c r="G1207" s="64">
        <f t="shared" si="719"/>
        <v>79.700748548597431</v>
      </c>
    </row>
    <row r="1208" spans="1:7" s="5" customFormat="1" ht="15" customHeight="1" x14ac:dyDescent="0.45">
      <c r="A1208" s="42" t="str">
        <f t="shared" ref="A1208:B1208" si="720">A955</f>
        <v>K48.10</v>
      </c>
      <c r="B1208" s="4" t="str">
        <f t="shared" si="720"/>
        <v>Salida Nacional / National exit</v>
      </c>
      <c r="C1208" s="63">
        <f t="shared" ref="C1208:G1208" si="721">IF(C196=0,"",C955/C196)</f>
        <v>168.5988391264957</v>
      </c>
      <c r="D1208" s="63">
        <f t="shared" si="721"/>
        <v>141.43585115740964</v>
      </c>
      <c r="E1208" s="63">
        <f t="shared" si="721"/>
        <v>121.71257562300923</v>
      </c>
      <c r="F1208" s="63">
        <f t="shared" si="721"/>
        <v>100.64437065351103</v>
      </c>
      <c r="G1208" s="64">
        <f t="shared" si="721"/>
        <v>83.242933269304473</v>
      </c>
    </row>
    <row r="1209" spans="1:7" s="5" customFormat="1" ht="15" customHeight="1" x14ac:dyDescent="0.45">
      <c r="A1209" s="42" t="str">
        <f t="shared" ref="A1209:B1209" si="722">A956</f>
        <v>K50</v>
      </c>
      <c r="B1209" s="4" t="str">
        <f t="shared" si="722"/>
        <v>Salida Nacional / National exit</v>
      </c>
      <c r="C1209" s="63">
        <f t="shared" ref="C1209:G1209" si="723">IF(C197=0,"",C956/C197)</f>
        <v>153.4136701339464</v>
      </c>
      <c r="D1209" s="63">
        <f t="shared" si="723"/>
        <v>132.30104944568438</v>
      </c>
      <c r="E1209" s="63">
        <f t="shared" si="723"/>
        <v>115.49707690370825</v>
      </c>
      <c r="F1209" s="63">
        <f t="shared" si="723"/>
        <v>96.93978159903277</v>
      </c>
      <c r="G1209" s="64">
        <f t="shared" si="723"/>
        <v>79.9797045650092</v>
      </c>
    </row>
    <row r="1210" spans="1:7" s="5" customFormat="1" ht="15" customHeight="1" x14ac:dyDescent="0.45">
      <c r="A1210" s="42" t="str">
        <f t="shared" ref="A1210:B1210" si="724">A957</f>
        <v>K52</v>
      </c>
      <c r="B1210" s="4" t="str">
        <f t="shared" si="724"/>
        <v>Salida Nacional / National exit</v>
      </c>
      <c r="C1210" s="63">
        <f t="shared" ref="C1210:G1210" si="725">IF(C198=0,"",C957/C198)</f>
        <v>156.88019012920921</v>
      </c>
      <c r="D1210" s="63">
        <f t="shared" si="725"/>
        <v>136.20196887889233</v>
      </c>
      <c r="E1210" s="63">
        <f t="shared" si="725"/>
        <v>119.25387384360644</v>
      </c>
      <c r="F1210" s="63">
        <f t="shared" si="725"/>
        <v>100.39117612726123</v>
      </c>
      <c r="G1210" s="64">
        <f t="shared" si="725"/>
        <v>82.802819269068223</v>
      </c>
    </row>
    <row r="1211" spans="1:7" s="5" customFormat="1" ht="15" customHeight="1" x14ac:dyDescent="0.45">
      <c r="A1211" s="42" t="str">
        <f t="shared" ref="A1211:B1211" si="726">A958</f>
        <v>K54</v>
      </c>
      <c r="B1211" s="4" t="str">
        <f t="shared" si="726"/>
        <v>Salida Nacional / National exit</v>
      </c>
      <c r="C1211" s="63">
        <f t="shared" ref="C1211:G1211" si="727">IF(C199=0,"",C958/C199)</f>
        <v>159.70473317895068</v>
      </c>
      <c r="D1211" s="63">
        <f t="shared" si="727"/>
        <v>139.12809893072603</v>
      </c>
      <c r="E1211" s="63">
        <f t="shared" si="727"/>
        <v>121.99545424059359</v>
      </c>
      <c r="F1211" s="63">
        <f t="shared" si="727"/>
        <v>102.8450908265384</v>
      </c>
      <c r="G1211" s="64">
        <f t="shared" si="727"/>
        <v>84.830885120091637</v>
      </c>
    </row>
    <row r="1212" spans="1:7" s="5" customFormat="1" ht="15" customHeight="1" x14ac:dyDescent="0.45">
      <c r="A1212" s="42" t="str">
        <f t="shared" ref="A1212:B1212" si="728">A959</f>
        <v>M01</v>
      </c>
      <c r="B1212" s="4" t="str">
        <f t="shared" si="728"/>
        <v>Salida Nacional / National exit</v>
      </c>
      <c r="C1212" s="63">
        <f t="shared" ref="C1212:G1212" si="729">IF(C200=0,"",C959/C200)</f>
        <v>204.21092776717887</v>
      </c>
      <c r="D1212" s="63">
        <f t="shared" si="729"/>
        <v>173.2009654365441</v>
      </c>
      <c r="E1212" s="63">
        <f t="shared" si="729"/>
        <v>149.59169879670046</v>
      </c>
      <c r="F1212" s="63">
        <f t="shared" si="729"/>
        <v>124.21622990296969</v>
      </c>
      <c r="G1212" s="64">
        <f t="shared" si="729"/>
        <v>102.48325256545982</v>
      </c>
    </row>
    <row r="1213" spans="1:7" s="5" customFormat="1" ht="15" customHeight="1" x14ac:dyDescent="0.45">
      <c r="A1213" s="42" t="str">
        <f t="shared" ref="A1213:B1213" si="730">A960</f>
        <v>M09</v>
      </c>
      <c r="B1213" s="4" t="str">
        <f t="shared" si="730"/>
        <v>Salida Nacional / National exit</v>
      </c>
      <c r="C1213" s="63">
        <f t="shared" ref="C1213:G1213" si="731">IF(C201=0,"",C960/C201)</f>
        <v>171.98655428960996</v>
      </c>
      <c r="D1213" s="63">
        <f t="shared" si="731"/>
        <v>145.3063428345497</v>
      </c>
      <c r="E1213" s="63">
        <f t="shared" si="731"/>
        <v>125.3859294500776</v>
      </c>
      <c r="F1213" s="63">
        <f t="shared" si="731"/>
        <v>103.99381222998387</v>
      </c>
      <c r="G1213" s="64">
        <f t="shared" si="731"/>
        <v>85.911169983136574</v>
      </c>
    </row>
    <row r="1214" spans="1:7" s="5" customFormat="1" ht="15" customHeight="1" x14ac:dyDescent="0.45">
      <c r="A1214" s="42" t="str">
        <f t="shared" ref="A1214:B1214" si="732">A961</f>
        <v>N07</v>
      </c>
      <c r="B1214" s="4" t="str">
        <f t="shared" si="732"/>
        <v>Salida Nacional / National exit</v>
      </c>
      <c r="C1214" s="63">
        <f t="shared" ref="C1214:G1214" si="733">IF(C202=0,"",C961/C202)</f>
        <v>231.22949358175825</v>
      </c>
      <c r="D1214" s="63">
        <f t="shared" si="733"/>
        <v>199.25448619630885</v>
      </c>
      <c r="E1214" s="63">
        <f t="shared" si="733"/>
        <v>174.29502987929564</v>
      </c>
      <c r="F1214" s="63">
        <f t="shared" si="733"/>
        <v>146.5630830014623</v>
      </c>
      <c r="G1214" s="64">
        <f t="shared" si="733"/>
        <v>120.92609802449087</v>
      </c>
    </row>
    <row r="1215" spans="1:7" s="5" customFormat="1" ht="15" customHeight="1" x14ac:dyDescent="0.45">
      <c r="A1215" s="42" t="str">
        <f t="shared" ref="A1215:B1215" si="734">A962</f>
        <v>N08</v>
      </c>
      <c r="B1215" s="4" t="str">
        <f t="shared" si="734"/>
        <v>Salida Nacional / National exit</v>
      </c>
      <c r="C1215" s="63">
        <f t="shared" ref="C1215:G1215" si="735">IF(C203=0,"",C962/C203)</f>
        <v>217.26955663073798</v>
      </c>
      <c r="D1215" s="63">
        <f t="shared" si="735"/>
        <v>189.53177588806719</v>
      </c>
      <c r="E1215" s="63">
        <f t="shared" si="735"/>
        <v>166.77033897986078</v>
      </c>
      <c r="F1215" s="63">
        <f t="shared" si="735"/>
        <v>141.04522394093192</v>
      </c>
      <c r="G1215" s="64">
        <f t="shared" si="735"/>
        <v>116.34067772586562</v>
      </c>
    </row>
    <row r="1216" spans="1:7" s="5" customFormat="1" ht="15" customHeight="1" x14ac:dyDescent="0.45">
      <c r="A1216" s="42" t="str">
        <f t="shared" ref="A1216:B1216" si="736">A963</f>
        <v>N09</v>
      </c>
      <c r="B1216" s="4" t="str">
        <f t="shared" si="736"/>
        <v>Salida Nacional / National exit</v>
      </c>
      <c r="C1216" s="63">
        <f t="shared" ref="C1216:G1216" si="737">IF(C204=0,"",C963/C204)</f>
        <v>223.54556743438323</v>
      </c>
      <c r="D1216" s="63">
        <f t="shared" si="737"/>
        <v>194.97174548109999</v>
      </c>
      <c r="E1216" s="63">
        <f t="shared" si="737"/>
        <v>171.53479299459943</v>
      </c>
      <c r="F1216" s="63">
        <f t="shared" si="737"/>
        <v>145.05547967082541</v>
      </c>
      <c r="G1216" s="64">
        <f t="shared" si="737"/>
        <v>119.65153678486318</v>
      </c>
    </row>
    <row r="1217" spans="1:7" s="5" customFormat="1" ht="15" customHeight="1" x14ac:dyDescent="0.45">
      <c r="A1217" s="42" t="str">
        <f t="shared" ref="A1217:B1217" si="738">A964</f>
        <v>N10.1</v>
      </c>
      <c r="B1217" s="4" t="str">
        <f t="shared" si="738"/>
        <v>Salida Nacional / National exit</v>
      </c>
      <c r="C1217" s="63">
        <f t="shared" ref="C1217:G1217" si="739">IF(C205=0,"",C964/C205)</f>
        <v>227.42868220395775</v>
      </c>
      <c r="D1217" s="63">
        <f t="shared" si="739"/>
        <v>198.33758198674664</v>
      </c>
      <c r="E1217" s="63">
        <f t="shared" si="739"/>
        <v>174.48267220201643</v>
      </c>
      <c r="F1217" s="63">
        <f t="shared" si="739"/>
        <v>147.53671874795947</v>
      </c>
      <c r="G1217" s="64">
        <f t="shared" si="739"/>
        <v>121.70004277285577</v>
      </c>
    </row>
    <row r="1218" spans="1:7" s="5" customFormat="1" ht="15" customHeight="1" x14ac:dyDescent="0.45">
      <c r="A1218" s="42" t="str">
        <f t="shared" ref="A1218:B1218" si="740">A965</f>
        <v>O01</v>
      </c>
      <c r="B1218" s="4" t="str">
        <f t="shared" si="740"/>
        <v>Salida Nacional / National exit</v>
      </c>
      <c r="C1218" s="63" t="str">
        <f t="shared" ref="C1218:G1218" si="741">IF(C206=0,"",C965/C206)</f>
        <v/>
      </c>
      <c r="D1218" s="63" t="str">
        <f t="shared" si="741"/>
        <v/>
      </c>
      <c r="E1218" s="63" t="str">
        <f t="shared" si="741"/>
        <v/>
      </c>
      <c r="F1218" s="63" t="str">
        <f t="shared" si="741"/>
        <v/>
      </c>
      <c r="G1218" s="64" t="str">
        <f t="shared" si="741"/>
        <v/>
      </c>
    </row>
    <row r="1219" spans="1:7" s="5" customFormat="1" ht="15" customHeight="1" x14ac:dyDescent="0.45">
      <c r="A1219" s="42" t="str">
        <f t="shared" ref="A1219:B1219" si="742">A966</f>
        <v>O01A</v>
      </c>
      <c r="B1219" s="4" t="str">
        <f t="shared" si="742"/>
        <v>Salida Nacional / National exit</v>
      </c>
      <c r="C1219" s="63">
        <f t="shared" ref="C1219:G1219" si="743">IF(C207=0,"",C966/C207)</f>
        <v>232.30306728338917</v>
      </c>
      <c r="D1219" s="63">
        <f t="shared" si="743"/>
        <v>206.49413994828228</v>
      </c>
      <c r="E1219" s="63">
        <f t="shared" si="743"/>
        <v>182.77720466966485</v>
      </c>
      <c r="F1219" s="63">
        <f t="shared" si="743"/>
        <v>155.42225914689041</v>
      </c>
      <c r="G1219" s="64">
        <f t="shared" si="743"/>
        <v>128.34520441409182</v>
      </c>
    </row>
    <row r="1220" spans="1:7" s="5" customFormat="1" ht="15" customHeight="1" x14ac:dyDescent="0.45">
      <c r="A1220" s="42" t="str">
        <f t="shared" ref="A1220:B1220" si="744">A967</f>
        <v>O02</v>
      </c>
      <c r="B1220" s="4" t="str">
        <f t="shared" si="744"/>
        <v>Salida Nacional / National exit</v>
      </c>
      <c r="C1220" s="63">
        <f t="shared" ref="C1220:G1220" si="745">IF(C208=0,"",C967/C208)</f>
        <v>232.20089483009949</v>
      </c>
      <c r="D1220" s="63">
        <f t="shared" si="745"/>
        <v>206.37172938939213</v>
      </c>
      <c r="E1220" s="63">
        <f t="shared" si="745"/>
        <v>182.6617454463069</v>
      </c>
      <c r="F1220" s="63">
        <f t="shared" si="745"/>
        <v>155.31976968908921</v>
      </c>
      <c r="G1220" s="64">
        <f t="shared" si="745"/>
        <v>128.25616185990512</v>
      </c>
    </row>
    <row r="1221" spans="1:7" s="5" customFormat="1" ht="15" customHeight="1" x14ac:dyDescent="0.45">
      <c r="A1221" s="42" t="str">
        <f t="shared" ref="A1221:B1221" si="746">A968</f>
        <v>O05</v>
      </c>
      <c r="B1221" s="4" t="str">
        <f t="shared" si="746"/>
        <v>Salida Nacional / National exit</v>
      </c>
      <c r="C1221" s="63">
        <f t="shared" ref="C1221:G1221" si="747">IF(C209=0,"",C968/C209)</f>
        <v>231.36516114089093</v>
      </c>
      <c r="D1221" s="63">
        <f t="shared" si="747"/>
        <v>205.37045532103537</v>
      </c>
      <c r="E1221" s="63">
        <f t="shared" si="747"/>
        <v>181.71733078674569</v>
      </c>
      <c r="F1221" s="63">
        <f t="shared" si="747"/>
        <v>154.48144301770833</v>
      </c>
      <c r="G1221" s="64">
        <f t="shared" si="747"/>
        <v>127.52782599332851</v>
      </c>
    </row>
    <row r="1222" spans="1:7" s="5" customFormat="1" ht="15" customHeight="1" x14ac:dyDescent="0.45">
      <c r="A1222" s="42" t="str">
        <f t="shared" ref="A1222:B1222" si="748">A969</f>
        <v>O06</v>
      </c>
      <c r="B1222" s="4" t="str">
        <f t="shared" si="748"/>
        <v>Salida Nacional / National exit</v>
      </c>
      <c r="C1222" s="63">
        <f t="shared" ref="C1222:G1222" si="749">IF(C210=0,"",C969/C210)</f>
        <v>226.3645091440695</v>
      </c>
      <c r="D1222" s="63">
        <f t="shared" si="749"/>
        <v>200.80584511184796</v>
      </c>
      <c r="E1222" s="63">
        <f t="shared" si="749"/>
        <v>177.63396470913889</v>
      </c>
      <c r="F1222" s="63">
        <f t="shared" si="749"/>
        <v>150.97671825906974</v>
      </c>
      <c r="G1222" s="64">
        <f t="shared" si="749"/>
        <v>124.6281252090927</v>
      </c>
    </row>
    <row r="1223" spans="1:7" s="5" customFormat="1" ht="15" customHeight="1" x14ac:dyDescent="0.45">
      <c r="A1223" s="42" t="str">
        <f t="shared" ref="A1223:B1223" si="750">A970</f>
        <v>O07</v>
      </c>
      <c r="B1223" s="4" t="str">
        <f t="shared" si="750"/>
        <v>Salida Nacional / National exit</v>
      </c>
      <c r="C1223" s="63">
        <f t="shared" ref="C1223:G1223" si="751">IF(C211=0,"",C970/C211)</f>
        <v>219.17035851445939</v>
      </c>
      <c r="D1223" s="63">
        <f t="shared" si="751"/>
        <v>194.38531911494707</v>
      </c>
      <c r="E1223" s="63">
        <f t="shared" si="751"/>
        <v>171.93534958147333</v>
      </c>
      <c r="F1223" s="63">
        <f t="shared" si="751"/>
        <v>146.12047603867748</v>
      </c>
      <c r="G1223" s="64">
        <f t="shared" si="751"/>
        <v>120.61354274908301</v>
      </c>
    </row>
    <row r="1224" spans="1:7" s="5" customFormat="1" ht="15" customHeight="1" x14ac:dyDescent="0.45">
      <c r="A1224" s="42" t="str">
        <f t="shared" ref="A1224:B1224" si="752">A971</f>
        <v>O09</v>
      </c>
      <c r="B1224" s="4" t="str">
        <f t="shared" si="752"/>
        <v>Salida Nacional / National exit</v>
      </c>
      <c r="C1224" s="63">
        <f t="shared" ref="C1224:G1224" si="753">IF(C212=0,"",C971/C212)</f>
        <v>209.66302879032168</v>
      </c>
      <c r="D1224" s="63">
        <f t="shared" si="753"/>
        <v>185.90036226629604</v>
      </c>
      <c r="E1224" s="63">
        <f t="shared" si="753"/>
        <v>164.40442400331196</v>
      </c>
      <c r="F1224" s="63">
        <f t="shared" si="753"/>
        <v>139.70277666225354</v>
      </c>
      <c r="G1224" s="64">
        <f t="shared" si="753"/>
        <v>115.30812712503989</v>
      </c>
    </row>
    <row r="1225" spans="1:7" s="5" customFormat="1" ht="15" customHeight="1" x14ac:dyDescent="0.45">
      <c r="A1225" s="42" t="str">
        <f t="shared" ref="A1225:B1225" si="754">A972</f>
        <v>O11</v>
      </c>
      <c r="B1225" s="4" t="str">
        <f t="shared" si="754"/>
        <v>Salida Nacional / National exit</v>
      </c>
      <c r="C1225" s="63">
        <f t="shared" ref="C1225:G1225" si="755">IF(C213=0,"",C972/C213)</f>
        <v>196.76390275342138</v>
      </c>
      <c r="D1225" s="63">
        <f t="shared" si="755"/>
        <v>174.38834669682069</v>
      </c>
      <c r="E1225" s="63">
        <f t="shared" si="755"/>
        <v>154.18679602301921</v>
      </c>
      <c r="F1225" s="63">
        <f t="shared" si="755"/>
        <v>130.99552493906415</v>
      </c>
      <c r="G1225" s="64">
        <f t="shared" si="755"/>
        <v>108.10997298519513</v>
      </c>
    </row>
    <row r="1226" spans="1:7" s="5" customFormat="1" ht="15" customHeight="1" x14ac:dyDescent="0.45">
      <c r="A1226" s="42" t="str">
        <f t="shared" ref="A1226:B1226" si="756">A973</f>
        <v>O12</v>
      </c>
      <c r="B1226" s="4" t="str">
        <f t="shared" si="756"/>
        <v>Salida Nacional / National exit</v>
      </c>
      <c r="C1226" s="63">
        <f t="shared" ref="C1226:G1226" si="757">IF(C214=0,"",C973/C214)</f>
        <v>200.05694837140558</v>
      </c>
      <c r="D1226" s="63">
        <f t="shared" si="757"/>
        <v>177.14346388116243</v>
      </c>
      <c r="E1226" s="63">
        <f t="shared" si="757"/>
        <v>156.60128972693059</v>
      </c>
      <c r="F1226" s="63">
        <f t="shared" si="757"/>
        <v>133.02997461337566</v>
      </c>
      <c r="G1226" s="64">
        <f t="shared" si="757"/>
        <v>109.78396122787046</v>
      </c>
    </row>
    <row r="1227" spans="1:7" s="5" customFormat="1" ht="15" customHeight="1" x14ac:dyDescent="0.45">
      <c r="A1227" s="42" t="str">
        <f t="shared" ref="A1227:B1227" si="758">A974</f>
        <v>O14</v>
      </c>
      <c r="B1227" s="4" t="str">
        <f t="shared" si="758"/>
        <v>Salida Nacional / National exit</v>
      </c>
      <c r="C1227" s="63">
        <f t="shared" ref="C1227:G1227" si="759">IF(C215=0,"",C974/C215)</f>
        <v>205.52744816537876</v>
      </c>
      <c r="D1227" s="63">
        <f t="shared" si="759"/>
        <v>181.72034186517871</v>
      </c>
      <c r="E1227" s="63">
        <f t="shared" si="759"/>
        <v>160.61231442627334</v>
      </c>
      <c r="F1227" s="63">
        <f t="shared" si="759"/>
        <v>136.40965950549773</v>
      </c>
      <c r="G1227" s="64">
        <f t="shared" si="759"/>
        <v>112.56483747405946</v>
      </c>
    </row>
    <row r="1228" spans="1:7" s="5" customFormat="1" ht="15" customHeight="1" x14ac:dyDescent="0.45">
      <c r="A1228" s="42" t="str">
        <f t="shared" ref="A1228:B1228" si="760">A975</f>
        <v>O14A</v>
      </c>
      <c r="B1228" s="4" t="str">
        <f t="shared" si="760"/>
        <v>Salida Nacional / National exit</v>
      </c>
      <c r="C1228" s="63">
        <f t="shared" ref="C1228:G1228" si="761">IF(C216=0,"",C975/C216)</f>
        <v>207.2146606422599</v>
      </c>
      <c r="D1228" s="63">
        <f t="shared" si="761"/>
        <v>183.13194335144547</v>
      </c>
      <c r="E1228" s="63">
        <f t="shared" si="761"/>
        <v>161.84939534624067</v>
      </c>
      <c r="F1228" s="63">
        <f t="shared" si="761"/>
        <v>137.45202249474363</v>
      </c>
      <c r="G1228" s="64">
        <f t="shared" si="761"/>
        <v>113.42251579888121</v>
      </c>
    </row>
    <row r="1229" spans="1:7" s="5" customFormat="1" ht="15" customHeight="1" x14ac:dyDescent="0.45">
      <c r="A1229" s="42" t="str">
        <f t="shared" ref="A1229:B1229" si="762">A976</f>
        <v>O16</v>
      </c>
      <c r="B1229" s="4" t="str">
        <f t="shared" si="762"/>
        <v>Salida Nacional / National exit</v>
      </c>
      <c r="C1229" s="63">
        <f t="shared" ref="C1229:G1229" si="763">IF(C217=0,"",C976/C217)</f>
        <v>211.59590916572148</v>
      </c>
      <c r="D1229" s="63">
        <f t="shared" si="763"/>
        <v>186.79750237982293</v>
      </c>
      <c r="E1229" s="63">
        <f t="shared" si="763"/>
        <v>165.061770212048</v>
      </c>
      <c r="F1229" s="63">
        <f t="shared" si="763"/>
        <v>140.15876593703172</v>
      </c>
      <c r="G1229" s="64">
        <f t="shared" si="763"/>
        <v>115.64968158014457</v>
      </c>
    </row>
    <row r="1230" spans="1:7" s="5" customFormat="1" ht="15" customHeight="1" x14ac:dyDescent="0.45">
      <c r="A1230" s="42" t="str">
        <f t="shared" ref="A1230:B1230" si="764">A977</f>
        <v>O17</v>
      </c>
      <c r="B1230" s="4" t="str">
        <f t="shared" si="764"/>
        <v>Salida Nacional / National exit</v>
      </c>
      <c r="C1230" s="63">
        <f t="shared" ref="C1230:G1230" si="765">IF(C218=0,"",C977/C218)</f>
        <v>214.21197306288485</v>
      </c>
      <c r="D1230" s="63">
        <f t="shared" si="765"/>
        <v>188.98622474645163</v>
      </c>
      <c r="E1230" s="63">
        <f t="shared" si="765"/>
        <v>166.97989420469327</v>
      </c>
      <c r="F1230" s="63">
        <f t="shared" si="765"/>
        <v>141.77497505193006</v>
      </c>
      <c r="G1230" s="64">
        <f t="shared" si="765"/>
        <v>116.97953264021569</v>
      </c>
    </row>
    <row r="1231" spans="1:7" s="5" customFormat="1" ht="15" customHeight="1" x14ac:dyDescent="0.45">
      <c r="A1231" s="42" t="str">
        <f t="shared" ref="A1231:B1231" si="766">A978</f>
        <v>O19</v>
      </c>
      <c r="B1231" s="4" t="str">
        <f t="shared" si="766"/>
        <v>Salida Nacional / National exit</v>
      </c>
      <c r="C1231" s="63">
        <f t="shared" ref="C1231:G1231" si="767">IF(C219=0,"",C978/C219)</f>
        <v>216.768724350143</v>
      </c>
      <c r="D1231" s="63">
        <f t="shared" si="767"/>
        <v>190.83562464903673</v>
      </c>
      <c r="E1231" s="63">
        <f t="shared" si="767"/>
        <v>168.51187215707324</v>
      </c>
      <c r="F1231" s="63">
        <f t="shared" si="767"/>
        <v>142.9937835353002</v>
      </c>
      <c r="G1231" s="64">
        <f t="shared" si="767"/>
        <v>117.97478264856197</v>
      </c>
    </row>
    <row r="1232" spans="1:7" s="5" customFormat="1" ht="15" customHeight="1" x14ac:dyDescent="0.45">
      <c r="A1232" s="42" t="str">
        <f t="shared" ref="A1232:B1232" si="768">A979</f>
        <v>O24</v>
      </c>
      <c r="B1232" s="4" t="str">
        <f t="shared" si="768"/>
        <v>Salida Nacional / National exit</v>
      </c>
      <c r="C1232" s="63">
        <f t="shared" ref="C1232:G1232" si="769">IF(C220=0,"",C979/C220)</f>
        <v>212.44243836629883</v>
      </c>
      <c r="D1232" s="63">
        <f t="shared" si="769"/>
        <v>185.75076274789365</v>
      </c>
      <c r="E1232" s="63">
        <f t="shared" si="769"/>
        <v>163.60334444226419</v>
      </c>
      <c r="F1232" s="63">
        <f t="shared" si="769"/>
        <v>138.49812538587724</v>
      </c>
      <c r="G1232" s="64">
        <f t="shared" si="769"/>
        <v>114.23544877268884</v>
      </c>
    </row>
    <row r="1233" spans="1:7" s="5" customFormat="1" ht="15" customHeight="1" x14ac:dyDescent="0.45">
      <c r="A1233" s="42" t="str">
        <f t="shared" ref="A1233:B1233" si="770">A980</f>
        <v>P01</v>
      </c>
      <c r="B1233" s="4" t="str">
        <f t="shared" si="770"/>
        <v>Salida Nacional / National exit</v>
      </c>
      <c r="C1233" s="63">
        <f t="shared" ref="C1233:G1233" si="771">IF(C221=0,"",C980/C221)</f>
        <v>194.480037181954</v>
      </c>
      <c r="D1233" s="63">
        <f t="shared" si="771"/>
        <v>172.3662086836712</v>
      </c>
      <c r="E1233" s="63">
        <f t="shared" si="771"/>
        <v>152.35841398169742</v>
      </c>
      <c r="F1233" s="63">
        <f t="shared" si="771"/>
        <v>129.41006300141626</v>
      </c>
      <c r="G1233" s="64">
        <f t="shared" si="771"/>
        <v>106.8029283102083</v>
      </c>
    </row>
    <row r="1234" spans="1:7" s="5" customFormat="1" ht="15" customHeight="1" x14ac:dyDescent="0.45">
      <c r="A1234" s="42" t="str">
        <f t="shared" ref="A1234:B1234" si="772">A981</f>
        <v>P03</v>
      </c>
      <c r="B1234" s="4" t="str">
        <f t="shared" si="772"/>
        <v>Salida Nacional / National exit</v>
      </c>
      <c r="C1234" s="63">
        <f t="shared" ref="C1234:G1234" si="773">IF(C222=0,"",C981/C222)</f>
        <v>189.44746615944129</v>
      </c>
      <c r="D1234" s="63">
        <f t="shared" si="773"/>
        <v>167.90002096589035</v>
      </c>
      <c r="E1234" s="63">
        <f t="shared" si="773"/>
        <v>148.34580107400723</v>
      </c>
      <c r="F1234" s="63">
        <f t="shared" si="773"/>
        <v>125.95098289135218</v>
      </c>
      <c r="G1234" s="64">
        <f t="shared" si="773"/>
        <v>103.94885737223285</v>
      </c>
    </row>
    <row r="1235" spans="1:7" s="5" customFormat="1" ht="15" customHeight="1" x14ac:dyDescent="0.45">
      <c r="A1235" s="42" t="str">
        <f t="shared" ref="A1235:B1235" si="774">A982</f>
        <v>P04</v>
      </c>
      <c r="B1235" s="4" t="str">
        <f t="shared" si="774"/>
        <v>Salida Nacional / National exit</v>
      </c>
      <c r="C1235" s="63">
        <f t="shared" ref="C1235:G1235" si="775">IF(C223=0,"",C982/C223)</f>
        <v>185.58079561769134</v>
      </c>
      <c r="D1235" s="63">
        <f t="shared" si="775"/>
        <v>164.4533503798101</v>
      </c>
      <c r="E1235" s="63">
        <f t="shared" si="775"/>
        <v>145.28668083985136</v>
      </c>
      <c r="F1235" s="63">
        <f t="shared" si="775"/>
        <v>123.34392702109766</v>
      </c>
      <c r="G1235" s="64">
        <f t="shared" si="775"/>
        <v>101.79419169109168</v>
      </c>
    </row>
    <row r="1236" spans="1:7" s="5" customFormat="1" ht="15" customHeight="1" x14ac:dyDescent="0.45">
      <c r="A1236" s="42" t="str">
        <f t="shared" ref="A1236:B1236" si="776">A983</f>
        <v>P04A</v>
      </c>
      <c r="B1236" s="4" t="str">
        <f t="shared" si="776"/>
        <v>Salida Nacional / National exit</v>
      </c>
      <c r="C1236" s="63">
        <f t="shared" ref="C1236:G1236" si="777">IF(C224=0,"",C983/C224)</f>
        <v>182.01869565293708</v>
      </c>
      <c r="D1236" s="63">
        <f t="shared" si="777"/>
        <v>161.27816774125006</v>
      </c>
      <c r="E1236" s="63">
        <f t="shared" si="777"/>
        <v>142.46852191976555</v>
      </c>
      <c r="F1236" s="63">
        <f t="shared" si="777"/>
        <v>120.94222418055945</v>
      </c>
      <c r="G1236" s="64">
        <f t="shared" si="777"/>
        <v>99.809245090656347</v>
      </c>
    </row>
    <row r="1237" spans="1:7" s="5" customFormat="1" ht="15" customHeight="1" x14ac:dyDescent="0.45">
      <c r="A1237" s="42" t="str">
        <f t="shared" ref="A1237:B1237" si="778">A984</f>
        <v>P06</v>
      </c>
      <c r="B1237" s="4" t="str">
        <f t="shared" si="778"/>
        <v>Salida Nacional / National exit</v>
      </c>
      <c r="C1237" s="63">
        <f t="shared" ref="C1237:G1237" si="779">IF(C225=0,"",C984/C225)</f>
        <v>173.63114456059435</v>
      </c>
      <c r="D1237" s="63">
        <f t="shared" si="779"/>
        <v>153.80167722387091</v>
      </c>
      <c r="E1237" s="63">
        <f t="shared" si="779"/>
        <v>135.83270255409772</v>
      </c>
      <c r="F1237" s="63">
        <f t="shared" si="779"/>
        <v>115.28701925005211</v>
      </c>
      <c r="G1237" s="64">
        <f t="shared" si="779"/>
        <v>95.135361372777055</v>
      </c>
    </row>
    <row r="1238" spans="1:7" s="5" customFormat="1" ht="15" customHeight="1" x14ac:dyDescent="0.45">
      <c r="A1238" s="42" t="str">
        <f t="shared" ref="A1238:B1238" si="780">A985</f>
        <v>13A</v>
      </c>
      <c r="B1238" s="4" t="str">
        <f t="shared" si="780"/>
        <v>Salida Nacional / National exit</v>
      </c>
      <c r="C1238" s="63">
        <f t="shared" ref="C1238:G1238" si="781">IF(C226=0,"",C985/C226)</f>
        <v>183.19578205718034</v>
      </c>
      <c r="D1238" s="63">
        <f t="shared" si="781"/>
        <v>155.67581586798673</v>
      </c>
      <c r="E1238" s="63">
        <f t="shared" si="781"/>
        <v>134.57758578499508</v>
      </c>
      <c r="F1238" s="63">
        <f t="shared" si="781"/>
        <v>111.7394501587187</v>
      </c>
      <c r="G1238" s="64">
        <f t="shared" si="781"/>
        <v>92.579825986830429</v>
      </c>
    </row>
    <row r="1239" spans="1:7" s="5" customFormat="1" ht="15" customHeight="1" x14ac:dyDescent="0.45">
      <c r="A1239" s="42" t="str">
        <f t="shared" ref="A1239:B1239" si="782">A986</f>
        <v>15.20.04</v>
      </c>
      <c r="B1239" s="4" t="str">
        <f t="shared" si="782"/>
        <v>Salida Nacional / National exit</v>
      </c>
      <c r="C1239" s="63">
        <f t="shared" ref="C1239:G1239" si="783">IF(C227=0,"",C986/C227)</f>
        <v>186.99110594009636</v>
      </c>
      <c r="D1239" s="63">
        <f t="shared" si="783"/>
        <v>157.00279585871357</v>
      </c>
      <c r="E1239" s="63">
        <f t="shared" si="783"/>
        <v>135.15059431725737</v>
      </c>
      <c r="F1239" s="63">
        <f t="shared" si="783"/>
        <v>111.77790019569379</v>
      </c>
      <c r="G1239" s="64">
        <f t="shared" si="783"/>
        <v>92.489173991876214</v>
      </c>
    </row>
    <row r="1240" spans="1:7" s="5" customFormat="1" ht="15" customHeight="1" x14ac:dyDescent="0.45">
      <c r="A1240" s="42" t="str">
        <f t="shared" ref="A1240:B1240" si="784">A987</f>
        <v>15.31A.2</v>
      </c>
      <c r="B1240" s="4" t="str">
        <f t="shared" si="784"/>
        <v>Salida Nacional / National exit</v>
      </c>
      <c r="C1240" s="63">
        <f t="shared" ref="C1240:G1240" si="785">IF(C228=0,"",C987/C228)</f>
        <v>188.3763665406608</v>
      </c>
      <c r="D1240" s="63">
        <f t="shared" si="785"/>
        <v>158.51001194463922</v>
      </c>
      <c r="E1240" s="63">
        <f t="shared" si="785"/>
        <v>136.46648684398318</v>
      </c>
      <c r="F1240" s="63">
        <f t="shared" si="785"/>
        <v>112.90474590094834</v>
      </c>
      <c r="G1240" s="64">
        <f t="shared" si="785"/>
        <v>93.327962110248038</v>
      </c>
    </row>
    <row r="1241" spans="1:7" s="5" customFormat="1" ht="15" customHeight="1" x14ac:dyDescent="0.45">
      <c r="A1241" s="42" t="str">
        <f t="shared" ref="A1241:B1241" si="786">A988</f>
        <v>D07A</v>
      </c>
      <c r="B1241" s="4" t="str">
        <f t="shared" si="786"/>
        <v>Salida Nacional / National exit</v>
      </c>
      <c r="C1241" s="63">
        <f t="shared" ref="C1241:G1241" si="787">IF(C229=0,"",C988/C229)</f>
        <v>203.65911986252172</v>
      </c>
      <c r="D1241" s="63">
        <f t="shared" si="787"/>
        <v>181.14566507538365</v>
      </c>
      <c r="E1241" s="63">
        <f t="shared" si="787"/>
        <v>160.240206026311</v>
      </c>
      <c r="F1241" s="63">
        <f t="shared" si="787"/>
        <v>136.17925753976536</v>
      </c>
      <c r="G1241" s="64">
        <f t="shared" si="787"/>
        <v>112.4639836298623</v>
      </c>
    </row>
    <row r="1242" spans="1:7" s="5" customFormat="1" ht="15" customHeight="1" x14ac:dyDescent="0.45">
      <c r="A1242" s="42" t="str">
        <f t="shared" ref="A1242:B1242" si="788">A989</f>
        <v>D08A</v>
      </c>
      <c r="B1242" s="4" t="str">
        <f t="shared" si="788"/>
        <v>Salida Nacional / National exit</v>
      </c>
      <c r="C1242" s="63">
        <f t="shared" ref="C1242:G1242" si="789">IF(C230=0,"",C989/C230)</f>
        <v>206.77693580024095</v>
      </c>
      <c r="D1242" s="63">
        <f t="shared" si="789"/>
        <v>183.92482207087102</v>
      </c>
      <c r="E1242" s="63">
        <f t="shared" si="789"/>
        <v>162.70686919775724</v>
      </c>
      <c r="F1242" s="63">
        <f t="shared" si="789"/>
        <v>138.28140724583403</v>
      </c>
      <c r="G1242" s="64">
        <f t="shared" si="789"/>
        <v>114.20135714761702</v>
      </c>
    </row>
    <row r="1243" spans="1:7" s="5" customFormat="1" ht="15" customHeight="1" x14ac:dyDescent="0.45">
      <c r="A1243" s="42" t="str">
        <f t="shared" ref="A1243:B1243" si="790">A990</f>
        <v>D10A</v>
      </c>
      <c r="B1243" s="4" t="str">
        <f t="shared" si="790"/>
        <v>Salida Nacional / National exit</v>
      </c>
      <c r="C1243" s="63">
        <f t="shared" ref="C1243:G1243" si="791">IF(C231=0,"",C990/C231)</f>
        <v>214.36439611672193</v>
      </c>
      <c r="D1243" s="63">
        <f t="shared" si="791"/>
        <v>190.688128127981</v>
      </c>
      <c r="E1243" s="63">
        <f t="shared" si="791"/>
        <v>168.70969595255406</v>
      </c>
      <c r="F1243" s="63">
        <f t="shared" si="791"/>
        <v>143.39716064267054</v>
      </c>
      <c r="G1243" s="64">
        <f t="shared" si="791"/>
        <v>118.42939782872013</v>
      </c>
    </row>
    <row r="1244" spans="1:7" s="5" customFormat="1" ht="15" customHeight="1" x14ac:dyDescent="0.45">
      <c r="A1244" s="42" t="str">
        <f t="shared" ref="A1244:B1244" si="792">A991</f>
        <v>D15</v>
      </c>
      <c r="B1244" s="4" t="str">
        <f t="shared" si="792"/>
        <v>Salida Nacional / National exit</v>
      </c>
      <c r="C1244" s="63">
        <f t="shared" ref="C1244:G1244" si="793">IF(C232=0,"",C991/C232)</f>
        <v>229.85550599153061</v>
      </c>
      <c r="D1244" s="63">
        <f t="shared" si="793"/>
        <v>204.47821442714073</v>
      </c>
      <c r="E1244" s="63">
        <f t="shared" si="793"/>
        <v>180.99443143449534</v>
      </c>
      <c r="F1244" s="63">
        <f t="shared" si="793"/>
        <v>153.90320179875161</v>
      </c>
      <c r="G1244" s="64">
        <f t="shared" si="793"/>
        <v>127.10793529745371</v>
      </c>
    </row>
    <row r="1245" spans="1:7" s="5" customFormat="1" ht="15" customHeight="1" x14ac:dyDescent="0.45">
      <c r="A1245" s="42" t="str">
        <f t="shared" ref="A1245:B1245" si="794">A992</f>
        <v>I005</v>
      </c>
      <c r="B1245" s="4" t="str">
        <f t="shared" si="794"/>
        <v>Salida Nacional / National exit</v>
      </c>
      <c r="C1245" s="63">
        <f t="shared" ref="C1245:G1245" si="795">IF(C233=0,"",C992/C233)</f>
        <v>248.66443879144342</v>
      </c>
      <c r="D1245" s="63">
        <f t="shared" si="795"/>
        <v>221.25270530167211</v>
      </c>
      <c r="E1245" s="63">
        <f t="shared" si="795"/>
        <v>195.90745695721472</v>
      </c>
      <c r="F1245" s="63">
        <f t="shared" si="795"/>
        <v>166.63181465254027</v>
      </c>
      <c r="G1245" s="64">
        <f t="shared" si="795"/>
        <v>137.62782655977318</v>
      </c>
    </row>
    <row r="1246" spans="1:7" s="5" customFormat="1" ht="15" customHeight="1" x14ac:dyDescent="0.45">
      <c r="A1246" s="42" t="str">
        <f t="shared" ref="A1246:B1246" si="796">A993</f>
        <v>I007</v>
      </c>
      <c r="B1246" s="4" t="str">
        <f t="shared" si="796"/>
        <v>Salida Nacional / National exit</v>
      </c>
      <c r="C1246" s="63">
        <f t="shared" ref="C1246:G1246" si="797">IF(C234=0,"",C993/C234)</f>
        <v>257.91691451421775</v>
      </c>
      <c r="D1246" s="63">
        <f t="shared" si="797"/>
        <v>229.51021393226205</v>
      </c>
      <c r="E1246" s="63">
        <f t="shared" si="797"/>
        <v>203.23650813181024</v>
      </c>
      <c r="F1246" s="63">
        <f t="shared" si="797"/>
        <v>172.87748082794076</v>
      </c>
      <c r="G1246" s="64">
        <f t="shared" si="797"/>
        <v>142.79102492198615</v>
      </c>
    </row>
    <row r="1247" spans="1:7" s="5" customFormat="1" ht="15" customHeight="1" x14ac:dyDescent="0.45">
      <c r="A1247" s="42" t="str">
        <f t="shared" ref="A1247:B1247" si="798">A994</f>
        <v>K05</v>
      </c>
      <c r="B1247" s="4" t="str">
        <f t="shared" si="798"/>
        <v>Salida Nacional / National exit</v>
      </c>
      <c r="C1247" s="63">
        <f t="shared" ref="C1247:G1247" si="799">IF(C235=0,"",C994/C235)</f>
        <v>228.98061269743172</v>
      </c>
      <c r="D1247" s="63">
        <f t="shared" si="799"/>
        <v>196.03914690851605</v>
      </c>
      <c r="E1247" s="63">
        <f t="shared" si="799"/>
        <v>171.26877417866658</v>
      </c>
      <c r="F1247" s="63">
        <f t="shared" si="799"/>
        <v>143.89689638318453</v>
      </c>
      <c r="G1247" s="64">
        <f t="shared" si="799"/>
        <v>118.53387989732313</v>
      </c>
    </row>
    <row r="1248" spans="1:7" s="5" customFormat="1" ht="15" customHeight="1" x14ac:dyDescent="0.45">
      <c r="A1248" s="42" t="str">
        <f t="shared" ref="A1248:B1248" si="800">A995</f>
        <v>K07</v>
      </c>
      <c r="B1248" s="4" t="str">
        <f t="shared" si="800"/>
        <v>Salida Nacional / National exit</v>
      </c>
      <c r="C1248" s="63">
        <f t="shared" ref="C1248:G1248" si="801">IF(C236=0,"",C995/C236)</f>
        <v>226.12593490517986</v>
      </c>
      <c r="D1248" s="63">
        <f t="shared" si="801"/>
        <v>193.67759245043899</v>
      </c>
      <c r="E1248" s="63">
        <f t="shared" si="801"/>
        <v>169.21274104308546</v>
      </c>
      <c r="F1248" s="63">
        <f t="shared" si="801"/>
        <v>142.17326798304703</v>
      </c>
      <c r="G1248" s="64">
        <f t="shared" si="801"/>
        <v>117.1220328039925</v>
      </c>
    </row>
    <row r="1249" spans="1:7" s="5" customFormat="1" ht="15" customHeight="1" x14ac:dyDescent="0.45">
      <c r="A1249" s="42" t="str">
        <f t="shared" ref="A1249:B1249" si="802">A996</f>
        <v>K41</v>
      </c>
      <c r="B1249" s="4" t="str">
        <f t="shared" si="802"/>
        <v>Salida Nacional / National exit</v>
      </c>
      <c r="C1249" s="63">
        <f t="shared" ref="C1249:G1249" si="803">IF(C237=0,"",C996/C237)</f>
        <v>171.41636355219646</v>
      </c>
      <c r="D1249" s="63">
        <f t="shared" si="803"/>
        <v>146.78051905727438</v>
      </c>
      <c r="E1249" s="63">
        <f t="shared" si="803"/>
        <v>127.97177217995869</v>
      </c>
      <c r="F1249" s="63">
        <f t="shared" si="803"/>
        <v>107.26816683179439</v>
      </c>
      <c r="G1249" s="64">
        <f t="shared" si="803"/>
        <v>88.495532109823102</v>
      </c>
    </row>
    <row r="1250" spans="1:7" s="5" customFormat="1" ht="15" customHeight="1" x14ac:dyDescent="0.45">
      <c r="A1250" s="42" t="str">
        <f t="shared" ref="A1250:B1250" si="804">A997</f>
        <v>M05</v>
      </c>
      <c r="B1250" s="4" t="str">
        <f t="shared" si="804"/>
        <v>Salida Nacional / National exit</v>
      </c>
      <c r="C1250" s="63">
        <f t="shared" ref="C1250:G1250" si="805">IF(C238=0,"",C997/C238)</f>
        <v>185.96169525547475</v>
      </c>
      <c r="D1250" s="63">
        <f t="shared" si="805"/>
        <v>157.34927900848319</v>
      </c>
      <c r="E1250" s="63">
        <f t="shared" si="805"/>
        <v>135.80101683259832</v>
      </c>
      <c r="F1250" s="63">
        <f t="shared" si="805"/>
        <v>112.66098726450733</v>
      </c>
      <c r="G1250" s="64">
        <f t="shared" si="805"/>
        <v>93.027423685728849</v>
      </c>
    </row>
    <row r="1251" spans="1:7" s="5" customFormat="1" ht="15" customHeight="1" x14ac:dyDescent="0.45">
      <c r="A1251" s="42" t="str">
        <f t="shared" ref="A1251:B1251" si="806">A998</f>
        <v>O03</v>
      </c>
      <c r="B1251" s="4" t="str">
        <f t="shared" si="806"/>
        <v>Salida Nacional / National exit</v>
      </c>
      <c r="C1251" s="63">
        <f t="shared" ref="C1251:G1251" si="807">IF(C239=0,"",C998/C239)</f>
        <v>232.04062372564533</v>
      </c>
      <c r="D1251" s="63">
        <f t="shared" si="807"/>
        <v>206.17971212017227</v>
      </c>
      <c r="E1251" s="63">
        <f t="shared" si="807"/>
        <v>182.48063227292991</v>
      </c>
      <c r="F1251" s="63">
        <f t="shared" si="807"/>
        <v>155.1590013208272</v>
      </c>
      <c r="G1251" s="64">
        <f t="shared" si="807"/>
        <v>128.11648675136618</v>
      </c>
    </row>
    <row r="1252" spans="1:7" s="5" customFormat="1" ht="15" customHeight="1" x14ac:dyDescent="0.45">
      <c r="A1252" s="42" t="str">
        <f t="shared" ref="A1252:B1252" si="808">A999</f>
        <v>O22</v>
      </c>
      <c r="B1252" s="4" t="str">
        <f t="shared" si="808"/>
        <v>Salida Nacional / National exit</v>
      </c>
      <c r="C1252" s="63">
        <f t="shared" ref="C1252:G1252" si="809">IF(C240=0,"",C999/C240)</f>
        <v>214.47693665515339</v>
      </c>
      <c r="D1252" s="63">
        <f t="shared" si="809"/>
        <v>188.12504316597636</v>
      </c>
      <c r="E1252" s="63">
        <f t="shared" si="809"/>
        <v>165.88927434986715</v>
      </c>
      <c r="F1252" s="63">
        <f t="shared" si="809"/>
        <v>140.5868488862809</v>
      </c>
      <c r="G1252" s="64">
        <f t="shared" si="809"/>
        <v>115.97341124534792</v>
      </c>
    </row>
    <row r="1253" spans="1:7" s="5" customFormat="1" ht="15" customHeight="1" x14ac:dyDescent="0.45">
      <c r="A1253" s="42" t="str">
        <f t="shared" ref="A1253:B1253" si="810">A1000</f>
        <v>41.01</v>
      </c>
      <c r="B1253" s="4" t="str">
        <f t="shared" si="810"/>
        <v>Salida Nacional / National exit</v>
      </c>
      <c r="C1253" s="63">
        <f t="shared" ref="C1253:G1253" si="811">IF(C241=0,"",C1000/C241)</f>
        <v>188.98031436913726</v>
      </c>
      <c r="D1253" s="63">
        <f t="shared" si="811"/>
        <v>168.64466105368277</v>
      </c>
      <c r="E1253" s="63">
        <f t="shared" si="811"/>
        <v>149.24322865438313</v>
      </c>
      <c r="F1253" s="63">
        <f t="shared" si="811"/>
        <v>126.8823130238916</v>
      </c>
      <c r="G1253" s="64">
        <f t="shared" si="811"/>
        <v>104.79711549807834</v>
      </c>
    </row>
    <row r="1254" spans="1:7" s="5" customFormat="1" ht="15" customHeight="1" x14ac:dyDescent="0.45">
      <c r="A1254" s="42" t="str">
        <f t="shared" ref="A1254:B1254" si="812">A1001</f>
        <v>41.10</v>
      </c>
      <c r="B1254" s="4" t="str">
        <f t="shared" si="812"/>
        <v>Salida Nacional / National exit</v>
      </c>
      <c r="C1254" s="63">
        <f t="shared" ref="C1254:G1254" si="813">IF(C242=0,"",C1001/C242)</f>
        <v>212.13431568027062</v>
      </c>
      <c r="D1254" s="63">
        <f t="shared" si="813"/>
        <v>188.69945342038253</v>
      </c>
      <c r="E1254" s="63">
        <f t="shared" si="813"/>
        <v>166.79141390402359</v>
      </c>
      <c r="F1254" s="63">
        <f t="shared" si="813"/>
        <v>141.64346170642409</v>
      </c>
      <c r="G1254" s="64">
        <f t="shared" si="813"/>
        <v>116.9690981127742</v>
      </c>
    </row>
    <row r="1255" spans="1:7" s="5" customFormat="1" ht="15" customHeight="1" x14ac:dyDescent="0.45">
      <c r="A1255" s="42" t="str">
        <f t="shared" ref="A1255:B1255" si="814">A1002</f>
        <v>D01A</v>
      </c>
      <c r="B1255" s="4" t="str">
        <f t="shared" si="814"/>
        <v>Salida Nacional / National exit</v>
      </c>
      <c r="C1255" s="63">
        <f t="shared" ref="C1255:G1255" si="815">IF(C243=0,"",C1002/C243)</f>
        <v>173.0252461026447</v>
      </c>
      <c r="D1255" s="63">
        <f t="shared" si="815"/>
        <v>153.80892843017085</v>
      </c>
      <c r="E1255" s="63">
        <f t="shared" si="815"/>
        <v>135.97716592624596</v>
      </c>
      <c r="F1255" s="63">
        <f t="shared" si="815"/>
        <v>115.50270041352232</v>
      </c>
      <c r="G1255" s="64">
        <f t="shared" si="815"/>
        <v>95.37136559142057</v>
      </c>
    </row>
    <row r="1256" spans="1:7" s="5" customFormat="1" ht="15" customHeight="1" x14ac:dyDescent="0.45">
      <c r="A1256" s="42" t="str">
        <f t="shared" ref="A1256:B1256" si="816">A1003</f>
        <v>PR Barcelona</v>
      </c>
      <c r="B1256" s="4" t="str">
        <f t="shared" si="816"/>
        <v>Planta GNL / LNG Plant</v>
      </c>
      <c r="C1256" s="63">
        <f t="shared" ref="C1256:G1256" si="817">IF(C244=0,"",C1003/C244)</f>
        <v>234.02380635191327</v>
      </c>
      <c r="D1256" s="63">
        <f t="shared" si="817"/>
        <v>202.71208173625612</v>
      </c>
      <c r="E1256" s="63">
        <f t="shared" si="817"/>
        <v>176.93610724296849</v>
      </c>
      <c r="F1256" s="63">
        <f t="shared" si="817"/>
        <v>148.39481905286763</v>
      </c>
      <c r="G1256" s="64">
        <f t="shared" si="817"/>
        <v>122.64246645028828</v>
      </c>
    </row>
    <row r="1257" spans="1:7" s="5" customFormat="1" ht="15" customHeight="1" x14ac:dyDescent="0.45">
      <c r="A1257" s="42" t="str">
        <f t="shared" ref="A1257:B1257" si="818">A1004</f>
        <v>PR Cartagena</v>
      </c>
      <c r="B1257" s="4" t="str">
        <f t="shared" si="818"/>
        <v>Planta GNL / LNG Plant</v>
      </c>
      <c r="C1257" s="63">
        <f t="shared" ref="C1257:G1257" si="819">IF(C245=0,"",C1004/C245)</f>
        <v>211.05596346741973</v>
      </c>
      <c r="D1257" s="63">
        <f t="shared" si="819"/>
        <v>177.45975121768549</v>
      </c>
      <c r="E1257" s="63">
        <f t="shared" si="819"/>
        <v>152.72720579687729</v>
      </c>
      <c r="F1257" s="63">
        <f t="shared" si="819"/>
        <v>126.36955206092578</v>
      </c>
      <c r="G1257" s="64">
        <f t="shared" si="819"/>
        <v>104.28188799861253</v>
      </c>
    </row>
    <row r="1258" spans="1:7" s="5" customFormat="1" ht="15" customHeight="1" x14ac:dyDescent="0.45">
      <c r="A1258" s="42" t="str">
        <f t="shared" ref="A1258:B1258" si="820">A1005</f>
        <v>PR Huelva</v>
      </c>
      <c r="B1258" s="4" t="str">
        <f t="shared" si="820"/>
        <v>Planta GNL / LNG Plant</v>
      </c>
      <c r="C1258" s="63">
        <f t="shared" ref="C1258:G1258" si="821">IF(C246=0,"",C1005/C246)</f>
        <v>258.67556583140259</v>
      </c>
      <c r="D1258" s="63">
        <f t="shared" si="821"/>
        <v>222.05403392110998</v>
      </c>
      <c r="E1258" s="63">
        <f t="shared" si="821"/>
        <v>193.97846290688989</v>
      </c>
      <c r="F1258" s="63">
        <f t="shared" si="821"/>
        <v>162.95557774115761</v>
      </c>
      <c r="G1258" s="64">
        <f t="shared" si="821"/>
        <v>134.29802392516143</v>
      </c>
    </row>
    <row r="1259" spans="1:7" s="5" customFormat="1" ht="15" customHeight="1" x14ac:dyDescent="0.45">
      <c r="A1259" s="42" t="str">
        <f t="shared" ref="A1259:B1259" si="822">A1006</f>
        <v>PR Bilbao</v>
      </c>
      <c r="B1259" s="4" t="str">
        <f t="shared" si="822"/>
        <v>Planta GNL / LNG Plant</v>
      </c>
      <c r="C1259" s="63">
        <f t="shared" ref="C1259:G1259" si="823">IF(C247=0,"",C1006/C247)</f>
        <v>220.60271506739659</v>
      </c>
      <c r="D1259" s="63">
        <f t="shared" si="823"/>
        <v>190.83755522266389</v>
      </c>
      <c r="E1259" s="63">
        <f t="shared" si="823"/>
        <v>166.46618029805461</v>
      </c>
      <c r="F1259" s="63">
        <f t="shared" si="823"/>
        <v>139.62466386995555</v>
      </c>
      <c r="G1259" s="64">
        <f t="shared" si="823"/>
        <v>115.22885900076832</v>
      </c>
    </row>
    <row r="1260" spans="1:7" s="5" customFormat="1" ht="15" customHeight="1" x14ac:dyDescent="0.45">
      <c r="A1260" s="42" t="str">
        <f t="shared" ref="A1260:B1260" si="824">A1007</f>
        <v>PR Sagunto</v>
      </c>
      <c r="B1260" s="4" t="str">
        <f t="shared" si="824"/>
        <v>Planta GNL / LNG Plant</v>
      </c>
      <c r="C1260" s="63">
        <f t="shared" ref="C1260:G1260" si="825">IF(C248=0,"",C1007/C248)</f>
        <v>182.41865917056842</v>
      </c>
      <c r="D1260" s="63">
        <f t="shared" si="825"/>
        <v>155.11617235457695</v>
      </c>
      <c r="E1260" s="63">
        <f t="shared" si="825"/>
        <v>134.22057336836079</v>
      </c>
      <c r="F1260" s="63">
        <f t="shared" si="825"/>
        <v>111.58073772239459</v>
      </c>
      <c r="G1260" s="64">
        <f t="shared" si="825"/>
        <v>92.286459083114252</v>
      </c>
    </row>
    <row r="1261" spans="1:7" s="5" customFormat="1" ht="15" customHeight="1" x14ac:dyDescent="0.45">
      <c r="A1261" s="42" t="str">
        <f t="shared" ref="A1261:B1262" si="826">A1008</f>
        <v>PR Mugardos</v>
      </c>
      <c r="B1261" s="4" t="str">
        <f t="shared" si="826"/>
        <v>Planta GNL / LNG Plant</v>
      </c>
      <c r="C1261" s="63">
        <f t="shared" ref="C1261:G1262" si="827">IF(C249=0,"",C1008/C249)</f>
        <v>322.63047083854781</v>
      </c>
      <c r="D1261" s="63">
        <f t="shared" si="827"/>
        <v>283.39393948212762</v>
      </c>
      <c r="E1261" s="63">
        <f t="shared" si="827"/>
        <v>249.4627182859131</v>
      </c>
      <c r="F1261" s="63">
        <f t="shared" si="827"/>
        <v>211.00754584367232</v>
      </c>
      <c r="G1261" s="64">
        <f t="shared" si="827"/>
        <v>174.2100415006999</v>
      </c>
    </row>
    <row r="1262" spans="1:7" s="5" customFormat="1" ht="15" customHeight="1" x14ac:dyDescent="0.45">
      <c r="A1262" s="42" t="str">
        <f t="shared" si="826"/>
        <v>CI Tarifa</v>
      </c>
      <c r="B1262" s="4" t="str">
        <f t="shared" si="826"/>
        <v>CI Tarifa</v>
      </c>
      <c r="C1262" s="63" t="str">
        <f t="shared" si="827"/>
        <v/>
      </c>
      <c r="D1262" s="63" t="str">
        <f t="shared" si="827"/>
        <v/>
      </c>
      <c r="E1262" s="63" t="str">
        <f t="shared" si="827"/>
        <v/>
      </c>
      <c r="F1262" s="63" t="str">
        <f t="shared" si="827"/>
        <v/>
      </c>
      <c r="G1262" s="64" t="str">
        <f t="shared" si="827"/>
        <v/>
      </c>
    </row>
    <row r="1263" spans="1:7" s="5" customFormat="1" ht="15" customHeight="1" x14ac:dyDescent="0.45">
      <c r="A1263" s="42" t="str">
        <f t="shared" ref="A1263:B1263" si="828">A1010</f>
        <v>Irún</v>
      </c>
      <c r="B1263" s="4" t="str">
        <f t="shared" si="828"/>
        <v>VIP Pirineos</v>
      </c>
      <c r="C1263" s="63">
        <f t="shared" ref="C1263:G1263" si="829">IF(C251=0,"",C1010/C251)</f>
        <v>221.14024468525608</v>
      </c>
      <c r="D1263" s="63">
        <f t="shared" si="829"/>
        <v>196.90144699761581</v>
      </c>
      <c r="E1263" s="63">
        <f t="shared" si="829"/>
        <v>174.12885001981329</v>
      </c>
      <c r="F1263" s="63">
        <f t="shared" si="829"/>
        <v>147.92337869043996</v>
      </c>
      <c r="G1263" s="64">
        <f t="shared" si="829"/>
        <v>122.24049976254589</v>
      </c>
    </row>
    <row r="1264" spans="1:7" s="5" customFormat="1" ht="15" customHeight="1" x14ac:dyDescent="0.45">
      <c r="A1264" s="42" t="str">
        <f t="shared" ref="A1264:B1264" si="830">A1011</f>
        <v>Larrau</v>
      </c>
      <c r="B1264" s="4" t="str">
        <f t="shared" si="830"/>
        <v>VIP Pirineos</v>
      </c>
      <c r="C1264" s="63">
        <f t="shared" ref="C1264:G1264" si="831">IF(C252=0,"",C1011/C252)</f>
        <v>218.58177326012901</v>
      </c>
      <c r="D1264" s="63">
        <f t="shared" si="831"/>
        <v>192.06643458424344</v>
      </c>
      <c r="E1264" s="63">
        <f t="shared" si="831"/>
        <v>168.87352763557868</v>
      </c>
      <c r="F1264" s="63">
        <f t="shared" si="831"/>
        <v>142.62631916050785</v>
      </c>
      <c r="G1264" s="64">
        <f t="shared" si="831"/>
        <v>118.01385216143632</v>
      </c>
    </row>
    <row r="1265" spans="1:7" s="5" customFormat="1" ht="15" customHeight="1" x14ac:dyDescent="0.45">
      <c r="A1265" s="42" t="str">
        <f t="shared" ref="A1265:B1265" si="832">A1012</f>
        <v>Badajoz</v>
      </c>
      <c r="B1265" s="4" t="str">
        <f t="shared" si="832"/>
        <v>VIP Ibérico</v>
      </c>
      <c r="C1265" s="63">
        <f t="shared" ref="C1265:G1265" si="833">IF(C253=0,"",C1012/C253)</f>
        <v>228.88886435328837</v>
      </c>
      <c r="D1265" s="63">
        <f t="shared" si="833"/>
        <v>199.75722953758256</v>
      </c>
      <c r="E1265" s="63">
        <f t="shared" si="833"/>
        <v>175.74854346905235</v>
      </c>
      <c r="F1265" s="63">
        <f t="shared" si="833"/>
        <v>148.6167459525997</v>
      </c>
      <c r="G1265" s="64">
        <f t="shared" si="833"/>
        <v>122.60641133220582</v>
      </c>
    </row>
    <row r="1266" spans="1:7" s="5" customFormat="1" ht="15" customHeight="1" x14ac:dyDescent="0.45">
      <c r="A1266" s="42" t="str">
        <f t="shared" ref="A1266:B1266" si="834">A1013</f>
        <v>Tuy</v>
      </c>
      <c r="B1266" s="4" t="str">
        <f t="shared" si="834"/>
        <v>VIP Ibérico</v>
      </c>
      <c r="C1266" s="63">
        <f t="shared" ref="C1266:G1266" si="835">IF(C254=0,"",C1013/C254)</f>
        <v>346.92800744983685</v>
      </c>
      <c r="D1266" s="63">
        <f t="shared" si="835"/>
        <v>307.87237911118666</v>
      </c>
      <c r="E1266" s="63">
        <f t="shared" si="835"/>
        <v>272.32186066093868</v>
      </c>
      <c r="F1266" s="63">
        <f t="shared" si="835"/>
        <v>231.38315583682768</v>
      </c>
      <c r="G1266" s="64">
        <f t="shared" si="835"/>
        <v>191.13799162792844</v>
      </c>
    </row>
    <row r="1267" spans="1:7" s="5" customFormat="1" ht="15" customHeight="1" x14ac:dyDescent="0.45">
      <c r="A1267" s="42" t="str">
        <f t="shared" ref="A1267:B1267" si="836">A1014</f>
        <v>AASS Serrablo</v>
      </c>
      <c r="B1267" s="4" t="str">
        <f t="shared" si="836"/>
        <v>AA.SS / Storage facilities</v>
      </c>
      <c r="C1267" s="63">
        <f t="shared" ref="C1267:G1267" si="837">IF(C255=0,"",C1014/C255)</f>
        <v>214.55966054137659</v>
      </c>
      <c r="D1267" s="63">
        <f t="shared" si="837"/>
        <v>186.23708972596461</v>
      </c>
      <c r="E1267" s="63">
        <f t="shared" si="837"/>
        <v>162.71119624439572</v>
      </c>
      <c r="F1267" s="63">
        <f t="shared" si="837"/>
        <v>136.57068472834797</v>
      </c>
      <c r="G1267" s="64">
        <f t="shared" si="837"/>
        <v>112.97880140678974</v>
      </c>
    </row>
    <row r="1268" spans="1:7" s="5" customFormat="1" ht="15" customHeight="1" x14ac:dyDescent="0.45">
      <c r="A1268" s="42" t="str">
        <f t="shared" ref="A1268:B1268" si="838">A1015</f>
        <v>AASS Gaviota</v>
      </c>
      <c r="B1268" s="4" t="str">
        <f t="shared" si="838"/>
        <v>AA.SS / Storage facilities</v>
      </c>
      <c r="C1268" s="63">
        <f t="shared" ref="C1268:G1268" si="839">IF(C256=0,"",C1015/C256)</f>
        <v>198.42560578812399</v>
      </c>
      <c r="D1268" s="63">
        <f t="shared" si="839"/>
        <v>176.52687532359181</v>
      </c>
      <c r="E1268" s="63">
        <f t="shared" si="839"/>
        <v>156.36178802385515</v>
      </c>
      <c r="F1268" s="63">
        <f t="shared" si="839"/>
        <v>133.03071444542365</v>
      </c>
      <c r="G1268" s="64">
        <f t="shared" si="839"/>
        <v>109.91401439670224</v>
      </c>
    </row>
    <row r="1269" spans="1:7" s="5" customFormat="1" ht="15" customHeight="1" x14ac:dyDescent="0.45">
      <c r="A1269" s="42" t="str">
        <f t="shared" ref="A1269:B1269" si="840">A1016</f>
        <v>AASS Yela</v>
      </c>
      <c r="B1269" s="4" t="str">
        <f t="shared" si="840"/>
        <v>AA.SS / Storage facilities</v>
      </c>
      <c r="C1269" s="63">
        <f t="shared" ref="C1269:G1269" si="841">IF(C257=0,"",C1016/C257)</f>
        <v>165.17302665815583</v>
      </c>
      <c r="D1269" s="63">
        <f t="shared" si="841"/>
        <v>144.09841225440732</v>
      </c>
      <c r="E1269" s="63">
        <f t="shared" si="841"/>
        <v>126.36182586497131</v>
      </c>
      <c r="F1269" s="63">
        <f t="shared" si="841"/>
        <v>106.51822852769622</v>
      </c>
      <c r="G1269" s="64">
        <f t="shared" si="841"/>
        <v>87.892277609943463</v>
      </c>
    </row>
    <row r="1270" spans="1:7" s="5" customFormat="1" ht="15" customHeight="1" thickBot="1" x14ac:dyDescent="0.5">
      <c r="A1270" s="42" t="str">
        <f t="shared" ref="A1270:B1270" si="842">A1017</f>
        <v>YAC/AS Marismas</v>
      </c>
      <c r="B1270" s="4" t="str">
        <f t="shared" si="842"/>
        <v>AA.SS / Storage facilities</v>
      </c>
      <c r="C1270" s="63">
        <f t="shared" ref="C1270:G1270" si="843">IF(C258=0,"",C1017/C258)</f>
        <v>221.95175835799654</v>
      </c>
      <c r="D1270" s="63">
        <f t="shared" si="843"/>
        <v>191.83995035765457</v>
      </c>
      <c r="E1270" s="63">
        <f t="shared" si="843"/>
        <v>167.99641652906968</v>
      </c>
      <c r="F1270" s="63">
        <f t="shared" si="843"/>
        <v>141.38187147606271</v>
      </c>
      <c r="G1270" s="64">
        <f t="shared" si="843"/>
        <v>116.7643516344113</v>
      </c>
    </row>
    <row r="1271" spans="1:7" ht="18.75" customHeight="1" thickBot="1" x14ac:dyDescent="0.5">
      <c r="A1271" s="29" t="s">
        <v>7</v>
      </c>
      <c r="B1271" s="30"/>
      <c r="C1271" s="67">
        <f>IF(C259=0,"",C1018/C259)</f>
        <v>199.82522219704356</v>
      </c>
      <c r="D1271" s="67">
        <f>IF(D259=0,"",D1018/D259)</f>
        <v>172.97124190137808</v>
      </c>
      <c r="E1271" s="67">
        <f>IF(E259=0,"",E1018/E259)</f>
        <v>150.85334531075108</v>
      </c>
      <c r="F1271" s="67">
        <f>IF(F259=0,"",F1018/F259)</f>
        <v>126.7315258741059</v>
      </c>
      <c r="G1271" s="68">
        <f>IF(G259=0,"",G1018/G259)</f>
        <v>104.76238310028187</v>
      </c>
    </row>
  </sheetData>
  <mergeCells count="10">
    <mergeCell ref="A769:A770"/>
    <mergeCell ref="B769:B770"/>
    <mergeCell ref="A1022:A1023"/>
    <mergeCell ref="B1022:B1023"/>
    <mergeCell ref="A10:A11"/>
    <mergeCell ref="B10:B11"/>
    <mergeCell ref="A263:A264"/>
    <mergeCell ref="B263:B264"/>
    <mergeCell ref="A516:A517"/>
    <mergeCell ref="B516:B517"/>
  </mergeCells>
  <printOptions horizontalCentered="1"/>
  <pageMargins left="0.23622047244094491" right="0.23622047244094491" top="0.74803149606299213" bottom="0.74803149606299213" header="0.31496062992125984" footer="0.31496062992125984"/>
  <pageSetup paperSize="9" scale="78" fitToHeight="0" orientation="landscape" verticalDpi="0" r:id="rId1"/>
  <headerFooter>
    <oddFooter>&amp;L&amp;D&amp;RPágina &amp;P de &amp;N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1271"/>
  <sheetViews>
    <sheetView showGridLines="0" zoomScaleNormal="100" workbookViewId="0">
      <selection activeCell="G886" sqref="G886"/>
    </sheetView>
  </sheetViews>
  <sheetFormatPr baseColWidth="10" defaultColWidth="11.46484375" defaultRowHeight="14.25" x14ac:dyDescent="0.45"/>
  <cols>
    <col min="1" max="1" width="26.33203125" style="1" customWidth="1"/>
    <col min="2" max="2" width="30" style="1" customWidth="1"/>
    <col min="3" max="7" width="18.3320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48" customHeight="1" thickBot="1" x14ac:dyDescent="0.5">
      <c r="A6" s="33" t="s">
        <v>94</v>
      </c>
      <c r="B6" s="34"/>
      <c r="C6" s="35"/>
      <c r="D6" s="35"/>
      <c r="E6" s="35"/>
      <c r="F6" s="35"/>
      <c r="G6" s="36"/>
    </row>
    <row r="7" spans="1:7" ht="5.0999999999999996" customHeight="1" x14ac:dyDescent="0.45"/>
    <row r="8" spans="1:7" ht="27.75" customHeight="1" x14ac:dyDescent="0.45">
      <c r="A8" s="91" t="s">
        <v>92</v>
      </c>
      <c r="B8" s="19"/>
      <c r="C8" s="20"/>
      <c r="D8" s="20"/>
      <c r="E8" s="20"/>
      <c r="F8" s="20"/>
      <c r="G8" s="20"/>
    </row>
    <row r="9" spans="1:7" ht="5.0999999999999996" customHeight="1" thickBot="1" x14ac:dyDescent="0.5"/>
    <row r="10" spans="1:7" ht="15" customHeight="1" x14ac:dyDescent="0.45">
      <c r="A10" s="199" t="s">
        <v>37</v>
      </c>
      <c r="B10" s="197" t="s">
        <v>166</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15" customHeight="1" x14ac:dyDescent="0.45">
      <c r="A12" s="49" t="str">
        <f>'Exit Capacity'!A12</f>
        <v>01.1A</v>
      </c>
      <c r="B12" s="4" t="str">
        <f>'Exit Capacity'!B12</f>
        <v>Salida Nacional / National exit</v>
      </c>
      <c r="C12" s="47">
        <f>IF(VLOOKUP($B12,'Exit Tariff_2'!$A$12:$G$17,3,FALSE)=0,1,+'Exit Capacity'!C12)</f>
        <v>5708.1515007292701</v>
      </c>
      <c r="D12" s="47">
        <f>IF(VLOOKUP($B12,'Exit Tariff_2'!$A$12:$G$17,4,FALSE)=0,1,+'Exit Capacity'!D12)</f>
        <v>4969.1431381099073</v>
      </c>
      <c r="E12" s="47">
        <f>IF(VLOOKUP($B12,'Exit Tariff_2'!$A$12:$G$17,5,FALSE)=0,1,+'Exit Capacity'!E12)</f>
        <v>4207.8856099840204</v>
      </c>
      <c r="F12" s="47">
        <f>IF(VLOOKUP($B12,'Exit Tariff_2'!$A$12:$G$17,6,FALSE)=0,1,+'Exit Capacity'!F12)</f>
        <v>3647.8027052236102</v>
      </c>
      <c r="G12" s="52">
        <f>IF(VLOOKUP($B12,'Exit Tariff_2'!$A$12:$G$17,7,FALSE)=0,1,+'Exit Capacity'!G12)</f>
        <v>3251.7415492956284</v>
      </c>
    </row>
    <row r="13" spans="1:7" s="5" customFormat="1" ht="15" customHeight="1" x14ac:dyDescent="0.45">
      <c r="A13" s="42" t="str">
        <f>'Exit Capacity'!A13</f>
        <v>03A</v>
      </c>
      <c r="B13" s="4" t="str">
        <f>'Exit Capacity'!B13</f>
        <v>Salida Nacional / National exit</v>
      </c>
      <c r="C13" s="47">
        <f>IF(VLOOKUP($B13,'Exit Tariff_2'!$A$12:$G$17,3,FALSE)=0,1,+'Exit Capacity'!C13)</f>
        <v>11966.782077224218</v>
      </c>
      <c r="D13" s="47">
        <f>IF(VLOOKUP($B13,'Exit Tariff_2'!$A$12:$G$17,4,FALSE)=0,1,+'Exit Capacity'!D13)</f>
        <v>10424.42451938848</v>
      </c>
      <c r="E13" s="47">
        <f>IF(VLOOKUP($B13,'Exit Tariff_2'!$A$12:$G$17,5,FALSE)=0,1,+'Exit Capacity'!E13)</f>
        <v>8835.5768356575427</v>
      </c>
      <c r="F13" s="47">
        <f>IF(VLOOKUP($B13,'Exit Tariff_2'!$A$12:$G$17,6,FALSE)=0,1,+'Exit Capacity'!F13)</f>
        <v>7666.4808886175988</v>
      </c>
      <c r="G13" s="52">
        <f>IF(VLOOKUP($B13,'Exit Tariff_2'!$A$12:$G$17,7,FALSE)=0,1,+'Exit Capacity'!G13)</f>
        <v>6839.9324727764597</v>
      </c>
    </row>
    <row r="14" spans="1:7" s="5" customFormat="1" ht="15" customHeight="1" x14ac:dyDescent="0.45">
      <c r="A14" s="42" t="str">
        <f>'Exit Capacity'!A14</f>
        <v>03B</v>
      </c>
      <c r="B14" s="4" t="str">
        <f>'Exit Capacity'!B14</f>
        <v>Salida Nacional / National exit</v>
      </c>
      <c r="C14" s="47">
        <f>IF(VLOOKUP($B14,'Exit Tariff_2'!$A$12:$G$17,3,FALSE)=0,1,+'Exit Capacity'!C14)</f>
        <v>14459.832662413874</v>
      </c>
      <c r="D14" s="47">
        <f>IF(VLOOKUP($B14,'Exit Tariff_2'!$A$12:$G$17,4,FALSE)=0,1,+'Exit Capacity'!D14)</f>
        <v>15065.543810003772</v>
      </c>
      <c r="E14" s="47">
        <f>IF(VLOOKUP($B14,'Exit Tariff_2'!$A$12:$G$17,5,FALSE)=0,1,+'Exit Capacity'!E14)</f>
        <v>15200.249382966931</v>
      </c>
      <c r="F14" s="47">
        <f>IF(VLOOKUP($B14,'Exit Tariff_2'!$A$12:$G$17,6,FALSE)=0,1,+'Exit Capacity'!F14)</f>
        <v>15277.126841558431</v>
      </c>
      <c r="G14" s="52">
        <f>IF(VLOOKUP($B14,'Exit Tariff_2'!$A$12:$G$17,7,FALSE)=0,1,+'Exit Capacity'!G14)</f>
        <v>15352.210085983119</v>
      </c>
    </row>
    <row r="15" spans="1:7" s="5" customFormat="1" ht="15" customHeight="1" x14ac:dyDescent="0.45">
      <c r="A15" s="42" t="str">
        <f>'Exit Capacity'!A15</f>
        <v>1.01</v>
      </c>
      <c r="B15" s="4" t="str">
        <f>'Exit Capacity'!B15</f>
        <v>Salida Nacional / National exit</v>
      </c>
      <c r="C15" s="47">
        <f>IF(VLOOKUP($B15,'Exit Tariff_2'!$A$12:$G$17,3,FALSE)=0,1,+'Exit Capacity'!C15)</f>
        <v>603.00929746321822</v>
      </c>
      <c r="D15" s="47">
        <f>IF(VLOOKUP($B15,'Exit Tariff_2'!$A$12:$G$17,4,FALSE)=0,1,+'Exit Capacity'!D15)</f>
        <v>611.20092096324652</v>
      </c>
      <c r="E15" s="47">
        <f>IF(VLOOKUP($B15,'Exit Tariff_2'!$A$12:$G$17,5,FALSE)=0,1,+'Exit Capacity'!E15)</f>
        <v>616.45589894469265</v>
      </c>
      <c r="F15" s="47">
        <f>IF(VLOOKUP($B15,'Exit Tariff_2'!$A$12:$G$17,6,FALSE)=0,1,+'Exit Capacity'!F15)</f>
        <v>617.27720706616094</v>
      </c>
      <c r="G15" s="52">
        <f>IF(VLOOKUP($B15,'Exit Tariff_2'!$A$12:$G$17,7,FALSE)=0,1,+'Exit Capacity'!G15)</f>
        <v>617.5618509616645</v>
      </c>
    </row>
    <row r="16" spans="1:7" s="5" customFormat="1" ht="15" customHeight="1" x14ac:dyDescent="0.45">
      <c r="A16" s="42" t="str">
        <f>'Exit Capacity'!A16</f>
        <v>10</v>
      </c>
      <c r="B16" s="4" t="str">
        <f>'Exit Capacity'!B16</f>
        <v>Salida Nacional / National exit</v>
      </c>
      <c r="C16" s="47">
        <f>IF(VLOOKUP($B16,'Exit Tariff_2'!$A$12:$G$17,3,FALSE)=0,1,+'Exit Capacity'!C16)</f>
        <v>35.359800859787512</v>
      </c>
      <c r="D16" s="47">
        <f>IF(VLOOKUP($B16,'Exit Tariff_2'!$A$12:$G$17,4,FALSE)=0,1,+'Exit Capacity'!D16)</f>
        <v>37.669370849187743</v>
      </c>
      <c r="E16" s="47">
        <f>IF(VLOOKUP($B16,'Exit Tariff_2'!$A$12:$G$17,5,FALSE)=0,1,+'Exit Capacity'!E16)</f>
        <v>38.95770596649664</v>
      </c>
      <c r="F16" s="47">
        <f>IF(VLOOKUP($B16,'Exit Tariff_2'!$A$12:$G$17,6,FALSE)=0,1,+'Exit Capacity'!F16)</f>
        <v>40.203895818272478</v>
      </c>
      <c r="G16" s="52">
        <f>IF(VLOOKUP($B16,'Exit Tariff_2'!$A$12:$G$17,7,FALSE)=0,1,+'Exit Capacity'!G16)</f>
        <v>41.400244166398025</v>
      </c>
    </row>
    <row r="17" spans="1:7" s="5" customFormat="1" ht="15" customHeight="1" x14ac:dyDescent="0.45">
      <c r="A17" s="42" t="str">
        <f>'Exit Capacity'!A17</f>
        <v>11</v>
      </c>
      <c r="B17" s="4" t="str">
        <f>'Exit Capacity'!B17</f>
        <v>Salida Nacional / National exit</v>
      </c>
      <c r="C17" s="47">
        <f>IF(VLOOKUP($B17,'Exit Tariff_2'!$A$12:$G$17,3,FALSE)=0,1,+'Exit Capacity'!C17)</f>
        <v>45725.961962957124</v>
      </c>
      <c r="D17" s="47">
        <f>IF(VLOOKUP($B17,'Exit Tariff_2'!$A$12:$G$17,4,FALSE)=0,1,+'Exit Capacity'!D17)</f>
        <v>47232.320243552036</v>
      </c>
      <c r="E17" s="47">
        <f>IF(VLOOKUP($B17,'Exit Tariff_2'!$A$12:$G$17,5,FALSE)=0,1,+'Exit Capacity'!E17)</f>
        <v>47401.28665995405</v>
      </c>
      <c r="F17" s="47">
        <f>IF(VLOOKUP($B17,'Exit Tariff_2'!$A$12:$G$17,6,FALSE)=0,1,+'Exit Capacity'!F17)</f>
        <v>47404.175624444724</v>
      </c>
      <c r="G17" s="52">
        <f>IF(VLOOKUP($B17,'Exit Tariff_2'!$A$12:$G$17,7,FALSE)=0,1,+'Exit Capacity'!G17)</f>
        <v>47444.05846844989</v>
      </c>
    </row>
    <row r="18" spans="1:7" s="5" customFormat="1" ht="15" customHeight="1" x14ac:dyDescent="0.45">
      <c r="A18" s="42" t="str">
        <f>'Exit Capacity'!A18</f>
        <v>12</v>
      </c>
      <c r="B18" s="4" t="str">
        <f>'Exit Capacity'!B18</f>
        <v>Salida Nacional / National exit</v>
      </c>
      <c r="C18" s="47">
        <f>IF(VLOOKUP($B18,'Exit Tariff_2'!$A$12:$G$17,3,FALSE)=0,1,+'Exit Capacity'!C18)</f>
        <v>11491.421301657952</v>
      </c>
      <c r="D18" s="47">
        <f>IF(VLOOKUP($B18,'Exit Tariff_2'!$A$12:$G$17,4,FALSE)=0,1,+'Exit Capacity'!D18)</f>
        <v>11869.985182885432</v>
      </c>
      <c r="E18" s="47">
        <f>IF(VLOOKUP($B18,'Exit Tariff_2'!$A$12:$G$17,5,FALSE)=0,1,+'Exit Capacity'!E18)</f>
        <v>11912.448243111041</v>
      </c>
      <c r="F18" s="47">
        <f>IF(VLOOKUP($B18,'Exit Tariff_2'!$A$12:$G$17,6,FALSE)=0,1,+'Exit Capacity'!F18)</f>
        <v>11913.174270660002</v>
      </c>
      <c r="G18" s="52">
        <f>IF(VLOOKUP($B18,'Exit Tariff_2'!$A$12:$G$17,7,FALSE)=0,1,+'Exit Capacity'!G18)</f>
        <v>11923.197254179584</v>
      </c>
    </row>
    <row r="19" spans="1:7" s="5" customFormat="1" ht="15" customHeight="1" x14ac:dyDescent="0.45">
      <c r="A19" s="42" t="str">
        <f>'Exit Capacity'!A19</f>
        <v>13</v>
      </c>
      <c r="B19" s="4" t="str">
        <f>'Exit Capacity'!B19</f>
        <v>Salida Nacional / National exit</v>
      </c>
      <c r="C19" s="47">
        <f>IF(VLOOKUP($B19,'Exit Tariff_2'!$A$12:$G$17,3,FALSE)=0,1,+'Exit Capacity'!C19)</f>
        <v>247.63146650673605</v>
      </c>
      <c r="D19" s="47">
        <f>IF(VLOOKUP($B19,'Exit Tariff_2'!$A$12:$G$17,4,FALSE)=0,1,+'Exit Capacity'!D19)</f>
        <v>255.78923277550189</v>
      </c>
      <c r="E19" s="47">
        <f>IF(VLOOKUP($B19,'Exit Tariff_2'!$A$12:$G$17,5,FALSE)=0,1,+'Exit Capacity'!E19)</f>
        <v>256.70427971356116</v>
      </c>
      <c r="F19" s="47">
        <f>IF(VLOOKUP($B19,'Exit Tariff_2'!$A$12:$G$17,6,FALSE)=0,1,+'Exit Capacity'!F19)</f>
        <v>256.71992505994211</v>
      </c>
      <c r="G19" s="52">
        <f>IF(VLOOKUP($B19,'Exit Tariff_2'!$A$12:$G$17,7,FALSE)=0,1,+'Exit Capacity'!G19)</f>
        <v>256.93591279919315</v>
      </c>
    </row>
    <row r="20" spans="1:7" s="5" customFormat="1" ht="15" customHeight="1" x14ac:dyDescent="0.45">
      <c r="A20" s="42" t="str">
        <f>'Exit Capacity'!A20</f>
        <v>14</v>
      </c>
      <c r="B20" s="4" t="str">
        <f>'Exit Capacity'!B20</f>
        <v>Salida Nacional / National exit</v>
      </c>
      <c r="C20" s="47">
        <f>IF(VLOOKUP($B20,'Exit Tariff_2'!$A$12:$G$17,3,FALSE)=0,1,+'Exit Capacity'!C20)</f>
        <v>6.1839692291924973</v>
      </c>
      <c r="D20" s="47">
        <f>IF(VLOOKUP($B20,'Exit Tariff_2'!$A$12:$G$17,4,FALSE)=0,1,+'Exit Capacity'!D20)</f>
        <v>6.3876887980204771</v>
      </c>
      <c r="E20" s="47">
        <f>IF(VLOOKUP($B20,'Exit Tariff_2'!$A$12:$G$17,5,FALSE)=0,1,+'Exit Capacity'!E20)</f>
        <v>6.410539779715374</v>
      </c>
      <c r="F20" s="47">
        <f>IF(VLOOKUP($B20,'Exit Tariff_2'!$A$12:$G$17,6,FALSE)=0,1,+'Exit Capacity'!F20)</f>
        <v>6.4109304826497153</v>
      </c>
      <c r="G20" s="52">
        <f>IF(VLOOKUP($B20,'Exit Tariff_2'!$A$12:$G$17,7,FALSE)=0,1,+'Exit Capacity'!G20)</f>
        <v>6.4163242298671159</v>
      </c>
    </row>
    <row r="21" spans="1:7" s="5" customFormat="1" ht="15" customHeight="1" x14ac:dyDescent="0.45">
      <c r="A21" s="42" t="str">
        <f>'Exit Capacity'!A21</f>
        <v>15</v>
      </c>
      <c r="B21" s="4" t="str">
        <f>'Exit Capacity'!B21</f>
        <v>Salida Nacional / National exit</v>
      </c>
      <c r="C21" s="47">
        <f>IF(VLOOKUP($B21,'Exit Tariff_2'!$A$12:$G$17,3,FALSE)=0,1,+'Exit Capacity'!C21)</f>
        <v>15.214210906039376</v>
      </c>
      <c r="D21" s="47">
        <f>IF(VLOOKUP($B21,'Exit Tariff_2'!$A$12:$G$17,4,FALSE)=0,1,+'Exit Capacity'!D21)</f>
        <v>15.356464292970147</v>
      </c>
      <c r="E21" s="47">
        <f>IF(VLOOKUP($B21,'Exit Tariff_2'!$A$12:$G$17,5,FALSE)=0,1,+'Exit Capacity'!E21)</f>
        <v>15.485061868215944</v>
      </c>
      <c r="F21" s="47">
        <f>IF(VLOOKUP($B21,'Exit Tariff_2'!$A$12:$G$17,6,FALSE)=0,1,+'Exit Capacity'!F21)</f>
        <v>15.540223334746209</v>
      </c>
      <c r="G21" s="52">
        <f>IF(VLOOKUP($B21,'Exit Tariff_2'!$A$12:$G$17,7,FALSE)=0,1,+'Exit Capacity'!G21)</f>
        <v>15.631251215031616</v>
      </c>
    </row>
    <row r="22" spans="1:7" s="5" customFormat="1" ht="15" customHeight="1" x14ac:dyDescent="0.45">
      <c r="A22" s="42" t="str">
        <f>'Exit Capacity'!A22</f>
        <v>15.02</v>
      </c>
      <c r="B22" s="4" t="str">
        <f>'Exit Capacity'!B22</f>
        <v>Salida Nacional / National exit</v>
      </c>
      <c r="C22" s="47">
        <f>IF(VLOOKUP($B22,'Exit Tariff_2'!$A$12:$G$17,3,FALSE)=0,1,+'Exit Capacity'!C22)</f>
        <v>4386.6820381617763</v>
      </c>
      <c r="D22" s="47">
        <f>IF(VLOOKUP($B22,'Exit Tariff_2'!$A$12:$G$17,4,FALSE)=0,1,+'Exit Capacity'!D22)</f>
        <v>4668.5452658170252</v>
      </c>
      <c r="E22" s="47">
        <f>IF(VLOOKUP($B22,'Exit Tariff_2'!$A$12:$G$17,5,FALSE)=0,1,+'Exit Capacity'!E22)</f>
        <v>4826.0480914034679</v>
      </c>
      <c r="F22" s="47">
        <f>IF(VLOOKUP($B22,'Exit Tariff_2'!$A$12:$G$17,6,FALSE)=0,1,+'Exit Capacity'!F22)</f>
        <v>4978.0246301305433</v>
      </c>
      <c r="G22" s="52">
        <f>IF(VLOOKUP($B22,'Exit Tariff_2'!$A$12:$G$17,7,FALSE)=0,1,+'Exit Capacity'!G22)</f>
        <v>5124.1364815064835</v>
      </c>
    </row>
    <row r="23" spans="1:7" s="5" customFormat="1" ht="15" customHeight="1" x14ac:dyDescent="0.45">
      <c r="A23" s="42" t="str">
        <f>'Exit Capacity'!A23</f>
        <v>15.03A</v>
      </c>
      <c r="B23" s="4" t="str">
        <f>'Exit Capacity'!B23</f>
        <v>Salida Nacional / National exit</v>
      </c>
      <c r="C23" s="47">
        <f>IF(VLOOKUP($B23,'Exit Tariff_2'!$A$12:$G$17,3,FALSE)=0,1,+'Exit Capacity'!C23)</f>
        <v>270.96030846789563</v>
      </c>
      <c r="D23" s="47">
        <f>IF(VLOOKUP($B23,'Exit Tariff_2'!$A$12:$G$17,4,FALSE)=0,1,+'Exit Capacity'!D23)</f>
        <v>288.65842275416037</v>
      </c>
      <c r="E23" s="47">
        <f>IF(VLOOKUP($B23,'Exit Tariff_2'!$A$12:$G$17,5,FALSE)=0,1,+'Exit Capacity'!E23)</f>
        <v>298.53086751651296</v>
      </c>
      <c r="F23" s="47">
        <f>IF(VLOOKUP($B23,'Exit Tariff_2'!$A$12:$G$17,6,FALSE)=0,1,+'Exit Capacity'!F23)</f>
        <v>308.08035530875759</v>
      </c>
      <c r="G23" s="52">
        <f>IF(VLOOKUP($B23,'Exit Tariff_2'!$A$12:$G$17,7,FALSE)=0,1,+'Exit Capacity'!G23)</f>
        <v>317.24791025988873</v>
      </c>
    </row>
    <row r="24" spans="1:7" s="5" customFormat="1" ht="15" customHeight="1" x14ac:dyDescent="0.45">
      <c r="A24" s="42" t="str">
        <f>'Exit Capacity'!A24</f>
        <v>15.06A</v>
      </c>
      <c r="B24" s="4" t="str">
        <f>'Exit Capacity'!B24</f>
        <v>Salida Nacional / National exit</v>
      </c>
      <c r="C24" s="47">
        <f>IF(VLOOKUP($B24,'Exit Tariff_2'!$A$12:$G$17,3,FALSE)=0,1,+'Exit Capacity'!C24)</f>
        <v>0</v>
      </c>
      <c r="D24" s="47">
        <f>IF(VLOOKUP($B24,'Exit Tariff_2'!$A$12:$G$17,4,FALSE)=0,1,+'Exit Capacity'!D24)</f>
        <v>0</v>
      </c>
      <c r="E24" s="47">
        <f>IF(VLOOKUP($B24,'Exit Tariff_2'!$A$12:$G$17,5,FALSE)=0,1,+'Exit Capacity'!E24)</f>
        <v>0</v>
      </c>
      <c r="F24" s="47">
        <f>IF(VLOOKUP($B24,'Exit Tariff_2'!$A$12:$G$17,6,FALSE)=0,1,+'Exit Capacity'!F24)</f>
        <v>0</v>
      </c>
      <c r="G24" s="52">
        <f>IF(VLOOKUP($B24,'Exit Tariff_2'!$A$12:$G$17,7,FALSE)=0,1,+'Exit Capacity'!G24)</f>
        <v>0</v>
      </c>
    </row>
    <row r="25" spans="1:7" s="5" customFormat="1" ht="15" customHeight="1" x14ac:dyDescent="0.45">
      <c r="A25" s="42" t="str">
        <f>'Exit Capacity'!A25</f>
        <v>15.07</v>
      </c>
      <c r="B25" s="4" t="str">
        <f>'Exit Capacity'!B25</f>
        <v>Salida Nacional / National exit</v>
      </c>
      <c r="C25" s="47">
        <f>IF(VLOOKUP($B25,'Exit Tariff_2'!$A$12:$G$17,3,FALSE)=0,1,+'Exit Capacity'!C25)</f>
        <v>7728.7073504714863</v>
      </c>
      <c r="D25" s="47">
        <f>IF(VLOOKUP($B25,'Exit Tariff_2'!$A$12:$G$17,4,FALSE)=0,1,+'Exit Capacity'!D25)</f>
        <v>8215.9390247745832</v>
      </c>
      <c r="E25" s="47">
        <f>IF(VLOOKUP($B25,'Exit Tariff_2'!$A$12:$G$17,5,FALSE)=0,1,+'Exit Capacity'!E25)</f>
        <v>8488.7573893351673</v>
      </c>
      <c r="F25" s="47">
        <f>IF(VLOOKUP($B25,'Exit Tariff_2'!$A$12:$G$17,6,FALSE)=0,1,+'Exit Capacity'!F25)</f>
        <v>8751.2401394505123</v>
      </c>
      <c r="G25" s="52">
        <f>IF(VLOOKUP($B25,'Exit Tariff_2'!$A$12:$G$17,7,FALSE)=0,1,+'Exit Capacity'!G25)</f>
        <v>9004.0309989291254</v>
      </c>
    </row>
    <row r="26" spans="1:7" s="5" customFormat="1" ht="15" customHeight="1" x14ac:dyDescent="0.45">
      <c r="A26" s="42" t="str">
        <f>'Exit Capacity'!A26</f>
        <v>15.08</v>
      </c>
      <c r="B26" s="4" t="str">
        <f>'Exit Capacity'!B26</f>
        <v>Salida Nacional / National exit</v>
      </c>
      <c r="C26" s="47">
        <f>IF(VLOOKUP($B26,'Exit Tariff_2'!$A$12:$G$17,3,FALSE)=0,1,+'Exit Capacity'!C26)</f>
        <v>0</v>
      </c>
      <c r="D26" s="47">
        <f>IF(VLOOKUP($B26,'Exit Tariff_2'!$A$12:$G$17,4,FALSE)=0,1,+'Exit Capacity'!D26)</f>
        <v>0</v>
      </c>
      <c r="E26" s="47">
        <f>IF(VLOOKUP($B26,'Exit Tariff_2'!$A$12:$G$17,5,FALSE)=0,1,+'Exit Capacity'!E26)</f>
        <v>0</v>
      </c>
      <c r="F26" s="47">
        <f>IF(VLOOKUP($B26,'Exit Tariff_2'!$A$12:$G$17,6,FALSE)=0,1,+'Exit Capacity'!F26)</f>
        <v>0</v>
      </c>
      <c r="G26" s="52">
        <f>IF(VLOOKUP($B26,'Exit Tariff_2'!$A$12:$G$17,7,FALSE)=0,1,+'Exit Capacity'!G26)</f>
        <v>0</v>
      </c>
    </row>
    <row r="27" spans="1:7" s="5" customFormat="1" ht="15" customHeight="1" x14ac:dyDescent="0.45">
      <c r="A27" s="42" t="str">
        <f>'Exit Capacity'!A27</f>
        <v>15.08A</v>
      </c>
      <c r="B27" s="4" t="str">
        <f>'Exit Capacity'!B27</f>
        <v>Salida Nacional / National exit</v>
      </c>
      <c r="C27" s="47">
        <f>IF(VLOOKUP($B27,'Exit Tariff_2'!$A$12:$G$17,3,FALSE)=0,1,+'Exit Capacity'!C27)</f>
        <v>0</v>
      </c>
      <c r="D27" s="47">
        <f>IF(VLOOKUP($B27,'Exit Tariff_2'!$A$12:$G$17,4,FALSE)=0,1,+'Exit Capacity'!D27)</f>
        <v>0</v>
      </c>
      <c r="E27" s="47">
        <f>IF(VLOOKUP($B27,'Exit Tariff_2'!$A$12:$G$17,5,FALSE)=0,1,+'Exit Capacity'!E27)</f>
        <v>0</v>
      </c>
      <c r="F27" s="47">
        <f>IF(VLOOKUP($B27,'Exit Tariff_2'!$A$12:$G$17,6,FALSE)=0,1,+'Exit Capacity'!F27)</f>
        <v>0</v>
      </c>
      <c r="G27" s="52">
        <f>IF(VLOOKUP($B27,'Exit Tariff_2'!$A$12:$G$17,7,FALSE)=0,1,+'Exit Capacity'!G27)</f>
        <v>0</v>
      </c>
    </row>
    <row r="28" spans="1:7" s="5" customFormat="1" ht="15" customHeight="1" x14ac:dyDescent="0.45">
      <c r="A28" s="42" t="str">
        <f>'Exit Capacity'!A28</f>
        <v>15.09</v>
      </c>
      <c r="B28" s="4" t="str">
        <f>'Exit Capacity'!B28</f>
        <v>Salida Nacional / National exit</v>
      </c>
      <c r="C28" s="47">
        <f>IF(VLOOKUP($B28,'Exit Tariff_2'!$A$12:$G$17,3,FALSE)=0,1,+'Exit Capacity'!C28)</f>
        <v>45171.754859188673</v>
      </c>
      <c r="D28" s="47">
        <f>IF(VLOOKUP($B28,'Exit Tariff_2'!$A$12:$G$17,4,FALSE)=0,1,+'Exit Capacity'!D28)</f>
        <v>48122.204999024478</v>
      </c>
      <c r="E28" s="47">
        <f>IF(VLOOKUP($B28,'Exit Tariff_2'!$A$12:$G$17,5,FALSE)=0,1,+'Exit Capacity'!E28)</f>
        <v>49768.03887479566</v>
      </c>
      <c r="F28" s="47">
        <f>IF(VLOOKUP($B28,'Exit Tariff_2'!$A$12:$G$17,6,FALSE)=0,1,+'Exit Capacity'!F28)</f>
        <v>51360.032639569516</v>
      </c>
      <c r="G28" s="52">
        <f>IF(VLOOKUP($B28,'Exit Tariff_2'!$A$12:$G$17,7,FALSE)=0,1,+'Exit Capacity'!G28)</f>
        <v>52888.354434197616</v>
      </c>
    </row>
    <row r="29" spans="1:7" s="5" customFormat="1" ht="15" customHeight="1" x14ac:dyDescent="0.45">
      <c r="A29" s="42" t="str">
        <f>'Exit Capacity'!A29</f>
        <v>15.09AD</v>
      </c>
      <c r="B29" s="4" t="str">
        <f>'Exit Capacity'!B29</f>
        <v>Salida Nacional / National exit</v>
      </c>
      <c r="C29" s="47">
        <f>IF(VLOOKUP($B29,'Exit Tariff_2'!$A$12:$G$17,3,FALSE)=0,1,+'Exit Capacity'!C29)</f>
        <v>19420.606547145249</v>
      </c>
      <c r="D29" s="47">
        <f>IF(VLOOKUP($B29,'Exit Tariff_2'!$A$12:$G$17,4,FALSE)=0,1,+'Exit Capacity'!D29)</f>
        <v>18258.617934075508</v>
      </c>
      <c r="E29" s="47">
        <f>IF(VLOOKUP($B29,'Exit Tariff_2'!$A$12:$G$17,5,FALSE)=0,1,+'Exit Capacity'!E29)</f>
        <v>17018.094683524345</v>
      </c>
      <c r="F29" s="47">
        <f>IF(VLOOKUP($B29,'Exit Tariff_2'!$A$12:$G$17,6,FALSE)=0,1,+'Exit Capacity'!F29)</f>
        <v>16061.380558051151</v>
      </c>
      <c r="G29" s="52">
        <f>IF(VLOOKUP($B29,'Exit Tariff_2'!$A$12:$G$17,7,FALSE)=0,1,+'Exit Capacity'!G29)</f>
        <v>15386.476276049611</v>
      </c>
    </row>
    <row r="30" spans="1:7" s="5" customFormat="1" ht="15" customHeight="1" x14ac:dyDescent="0.45">
      <c r="A30" s="42" t="str">
        <f>'Exit Capacity'!A30</f>
        <v>15.09X</v>
      </c>
      <c r="B30" s="4" t="str">
        <f>'Exit Capacity'!B30</f>
        <v>Salida Nacional / National exit</v>
      </c>
      <c r="C30" s="47">
        <f>IF(VLOOKUP($B30,'Exit Tariff_2'!$A$12:$G$17,3,FALSE)=0,1,+'Exit Capacity'!C30)</f>
        <v>5448.8689706517453</v>
      </c>
      <c r="D30" s="47">
        <f>IF(VLOOKUP($B30,'Exit Tariff_2'!$A$12:$G$17,4,FALSE)=0,1,+'Exit Capacity'!D30)</f>
        <v>5715.2048845312347</v>
      </c>
      <c r="E30" s="47">
        <f>IF(VLOOKUP($B30,'Exit Tariff_2'!$A$12:$G$17,5,FALSE)=0,1,+'Exit Capacity'!E30)</f>
        <v>5865.7417500487963</v>
      </c>
      <c r="F30" s="47">
        <f>IF(VLOOKUP($B30,'Exit Tariff_2'!$A$12:$G$17,6,FALSE)=0,1,+'Exit Capacity'!F30)</f>
        <v>5999.1180532652024</v>
      </c>
      <c r="G30" s="52">
        <f>IF(VLOOKUP($B30,'Exit Tariff_2'!$A$12:$G$17,7,FALSE)=0,1,+'Exit Capacity'!G30)</f>
        <v>6125.7134380021189</v>
      </c>
    </row>
    <row r="31" spans="1:7" s="5" customFormat="1" ht="15" customHeight="1" x14ac:dyDescent="0.45">
      <c r="A31" s="42" t="str">
        <f>'Exit Capacity'!A31</f>
        <v>15.09X.3</v>
      </c>
      <c r="B31" s="4" t="str">
        <f>'Exit Capacity'!B31</f>
        <v>Salida Nacional / National exit</v>
      </c>
      <c r="C31" s="47">
        <f>IF(VLOOKUP($B31,'Exit Tariff_2'!$A$12:$G$17,3,FALSE)=0,1,+'Exit Capacity'!C31)</f>
        <v>3657.9678017931101</v>
      </c>
      <c r="D31" s="47">
        <f>IF(VLOOKUP($B31,'Exit Tariff_2'!$A$12:$G$17,4,FALSE)=0,1,+'Exit Capacity'!D31)</f>
        <v>3753.9513172933803</v>
      </c>
      <c r="E31" s="47">
        <f>IF(VLOOKUP($B31,'Exit Tariff_2'!$A$12:$G$17,5,FALSE)=0,1,+'Exit Capacity'!E31)</f>
        <v>3810.6343557597243</v>
      </c>
      <c r="F31" s="47">
        <f>IF(VLOOKUP($B31,'Exit Tariff_2'!$A$12:$G$17,6,FALSE)=0,1,+'Exit Capacity'!F31)</f>
        <v>3845.9347379925994</v>
      </c>
      <c r="G31" s="52">
        <f>IF(VLOOKUP($B31,'Exit Tariff_2'!$A$12:$G$17,7,FALSE)=0,1,+'Exit Capacity'!G31)</f>
        <v>3877.5146766716971</v>
      </c>
    </row>
    <row r="32" spans="1:7" s="5" customFormat="1" ht="15" customHeight="1" x14ac:dyDescent="0.45">
      <c r="A32" s="42" t="str">
        <f>'Exit Capacity'!A32</f>
        <v>15.10</v>
      </c>
      <c r="B32" s="4" t="str">
        <f>'Exit Capacity'!B32</f>
        <v>Salida Nacional / National exit</v>
      </c>
      <c r="C32" s="47">
        <f>IF(VLOOKUP($B32,'Exit Tariff_2'!$A$12:$G$17,3,FALSE)=0,1,+'Exit Capacity'!C32)</f>
        <v>649.24221883393284</v>
      </c>
      <c r="D32" s="47">
        <f>IF(VLOOKUP($B32,'Exit Tariff_2'!$A$12:$G$17,4,FALSE)=0,1,+'Exit Capacity'!D32)</f>
        <v>691.1733714061055</v>
      </c>
      <c r="E32" s="47">
        <f>IF(VLOOKUP($B32,'Exit Tariff_2'!$A$12:$G$17,5,FALSE)=0,1,+'Exit Capacity'!E32)</f>
        <v>714.57403893271066</v>
      </c>
      <c r="F32" s="47">
        <f>IF(VLOOKUP($B32,'Exit Tariff_2'!$A$12:$G$17,6,FALSE)=0,1,+'Exit Capacity'!F32)</f>
        <v>737.14431818601747</v>
      </c>
      <c r="G32" s="52">
        <f>IF(VLOOKUP($B32,'Exit Tariff_2'!$A$12:$G$17,7,FALSE)=0,1,+'Exit Capacity'!G32)</f>
        <v>758.80422625849633</v>
      </c>
    </row>
    <row r="33" spans="1:7" s="5" customFormat="1" ht="15" customHeight="1" x14ac:dyDescent="0.45">
      <c r="A33" s="42" t="str">
        <f>'Exit Capacity'!A33</f>
        <v>15.11</v>
      </c>
      <c r="B33" s="4" t="str">
        <f>'Exit Capacity'!B33</f>
        <v>Salida Nacional / National exit</v>
      </c>
      <c r="C33" s="47">
        <f>IF(VLOOKUP($B33,'Exit Tariff_2'!$A$12:$G$17,3,FALSE)=0,1,+'Exit Capacity'!C33)</f>
        <v>4648.0388115334172</v>
      </c>
      <c r="D33" s="47">
        <f>IF(VLOOKUP($B33,'Exit Tariff_2'!$A$12:$G$17,4,FALSE)=0,1,+'Exit Capacity'!D33)</f>
        <v>4813.3998312916274</v>
      </c>
      <c r="E33" s="47">
        <f>IF(VLOOKUP($B33,'Exit Tariff_2'!$A$12:$G$17,5,FALSE)=0,1,+'Exit Capacity'!E33)</f>
        <v>4837.2093249211503</v>
      </c>
      <c r="F33" s="47">
        <f>IF(VLOOKUP($B33,'Exit Tariff_2'!$A$12:$G$17,6,FALSE)=0,1,+'Exit Capacity'!F33)</f>
        <v>4839.5485830582438</v>
      </c>
      <c r="G33" s="52">
        <f>IF(VLOOKUP($B33,'Exit Tariff_2'!$A$12:$G$17,7,FALSE)=0,1,+'Exit Capacity'!G33)</f>
        <v>4843.0203995726615</v>
      </c>
    </row>
    <row r="34" spans="1:7" s="5" customFormat="1" ht="15" customHeight="1" x14ac:dyDescent="0.45">
      <c r="A34" s="42" t="str">
        <f>'Exit Capacity'!A34</f>
        <v>15.12</v>
      </c>
      <c r="B34" s="4" t="str">
        <f>'Exit Capacity'!B34</f>
        <v>Salida Nacional / National exit</v>
      </c>
      <c r="C34" s="47">
        <f>IF(VLOOKUP($B34,'Exit Tariff_2'!$A$12:$G$17,3,FALSE)=0,1,+'Exit Capacity'!C34)</f>
        <v>0</v>
      </c>
      <c r="D34" s="47">
        <f>IF(VLOOKUP($B34,'Exit Tariff_2'!$A$12:$G$17,4,FALSE)=0,1,+'Exit Capacity'!D34)</f>
        <v>0</v>
      </c>
      <c r="E34" s="47">
        <f>IF(VLOOKUP($B34,'Exit Tariff_2'!$A$12:$G$17,5,FALSE)=0,1,+'Exit Capacity'!E34)</f>
        <v>0</v>
      </c>
      <c r="F34" s="47">
        <f>IF(VLOOKUP($B34,'Exit Tariff_2'!$A$12:$G$17,6,FALSE)=0,1,+'Exit Capacity'!F34)</f>
        <v>0</v>
      </c>
      <c r="G34" s="52">
        <f>IF(VLOOKUP($B34,'Exit Tariff_2'!$A$12:$G$17,7,FALSE)=0,1,+'Exit Capacity'!G34)</f>
        <v>0</v>
      </c>
    </row>
    <row r="35" spans="1:7" s="5" customFormat="1" ht="15" customHeight="1" x14ac:dyDescent="0.45">
      <c r="A35" s="42" t="str">
        <f>'Exit Capacity'!A35</f>
        <v>15.14</v>
      </c>
      <c r="B35" s="4" t="str">
        <f>'Exit Capacity'!B35</f>
        <v>Salida Nacional / National exit</v>
      </c>
      <c r="C35" s="47">
        <f>IF(VLOOKUP($B35,'Exit Tariff_2'!$A$12:$G$17,3,FALSE)=0,1,+'Exit Capacity'!C35)</f>
        <v>9452.7054618236616</v>
      </c>
      <c r="D35" s="47">
        <f>IF(VLOOKUP($B35,'Exit Tariff_2'!$A$12:$G$17,4,FALSE)=0,1,+'Exit Capacity'!D35)</f>
        <v>9977.0958442277606</v>
      </c>
      <c r="E35" s="47">
        <f>IF(VLOOKUP($B35,'Exit Tariff_2'!$A$12:$G$17,5,FALSE)=0,1,+'Exit Capacity'!E35)</f>
        <v>10275.055843479853</v>
      </c>
      <c r="F35" s="47">
        <f>IF(VLOOKUP($B35,'Exit Tariff_2'!$A$12:$G$17,6,FALSE)=0,1,+'Exit Capacity'!F35)</f>
        <v>10555.801038435451</v>
      </c>
      <c r="G35" s="52">
        <f>IF(VLOOKUP($B35,'Exit Tariff_2'!$A$12:$G$17,7,FALSE)=0,1,+'Exit Capacity'!G35)</f>
        <v>10829.582559267013</v>
      </c>
    </row>
    <row r="36" spans="1:7" s="5" customFormat="1" ht="15" customHeight="1" x14ac:dyDescent="0.45">
      <c r="A36" s="42" t="str">
        <f>'Exit Capacity'!A36</f>
        <v>15.15</v>
      </c>
      <c r="B36" s="4" t="str">
        <f>'Exit Capacity'!B36</f>
        <v>Salida Nacional / National exit</v>
      </c>
      <c r="C36" s="47">
        <f>IF(VLOOKUP($B36,'Exit Tariff_2'!$A$12:$G$17,3,FALSE)=0,1,+'Exit Capacity'!C36)</f>
        <v>173.53095462955889</v>
      </c>
      <c r="D36" s="47">
        <f>IF(VLOOKUP($B36,'Exit Tariff_2'!$A$12:$G$17,4,FALSE)=0,1,+'Exit Capacity'!D36)</f>
        <v>183.15761273550044</v>
      </c>
      <c r="E36" s="47">
        <f>IF(VLOOKUP($B36,'Exit Tariff_2'!$A$12:$G$17,5,FALSE)=0,1,+'Exit Capacity'!E36)</f>
        <v>188.6275052779539</v>
      </c>
      <c r="F36" s="47">
        <f>IF(VLOOKUP($B36,'Exit Tariff_2'!$A$12:$G$17,6,FALSE)=0,1,+'Exit Capacity'!F36)</f>
        <v>193.78137174349249</v>
      </c>
      <c r="G36" s="52">
        <f>IF(VLOOKUP($B36,'Exit Tariff_2'!$A$12:$G$17,7,FALSE)=0,1,+'Exit Capacity'!G36)</f>
        <v>198.80740041451259</v>
      </c>
    </row>
    <row r="37" spans="1:7" s="5" customFormat="1" ht="15" customHeight="1" x14ac:dyDescent="0.45">
      <c r="A37" s="42" t="str">
        <f>'Exit Capacity'!A37</f>
        <v>15.16</v>
      </c>
      <c r="B37" s="4" t="str">
        <f>'Exit Capacity'!B37</f>
        <v>Salida Nacional / National exit</v>
      </c>
      <c r="C37" s="47">
        <f>IF(VLOOKUP($B37,'Exit Tariff_2'!$A$12:$G$17,3,FALSE)=0,1,+'Exit Capacity'!C37)</f>
        <v>2788.2454772548326</v>
      </c>
      <c r="D37" s="47">
        <f>IF(VLOOKUP($B37,'Exit Tariff_2'!$A$12:$G$17,4,FALSE)=0,1,+'Exit Capacity'!D37)</f>
        <v>2826.1225999980707</v>
      </c>
      <c r="E37" s="47">
        <f>IF(VLOOKUP($B37,'Exit Tariff_2'!$A$12:$G$17,5,FALSE)=0,1,+'Exit Capacity'!E37)</f>
        <v>2850.4210123964876</v>
      </c>
      <c r="F37" s="47">
        <f>IF(VLOOKUP($B37,'Exit Tariff_2'!$A$12:$G$17,6,FALSE)=0,1,+'Exit Capacity'!F37)</f>
        <v>2854.2186464707056</v>
      </c>
      <c r="G37" s="52">
        <f>IF(VLOOKUP($B37,'Exit Tariff_2'!$A$12:$G$17,7,FALSE)=0,1,+'Exit Capacity'!G37)</f>
        <v>2855.5348070300947</v>
      </c>
    </row>
    <row r="38" spans="1:7" s="5" customFormat="1" ht="15" customHeight="1" x14ac:dyDescent="0.45">
      <c r="A38" s="42" t="str">
        <f>'Exit Capacity'!A38</f>
        <v>15.17</v>
      </c>
      <c r="B38" s="4" t="str">
        <f>'Exit Capacity'!B38</f>
        <v>Salida Nacional / National exit</v>
      </c>
      <c r="C38" s="47">
        <f>IF(VLOOKUP($B38,'Exit Tariff_2'!$A$12:$G$17,3,FALSE)=0,1,+'Exit Capacity'!C38)</f>
        <v>3114.7377460757657</v>
      </c>
      <c r="D38" s="47">
        <f>IF(VLOOKUP($B38,'Exit Tariff_2'!$A$12:$G$17,4,FALSE)=0,1,+'Exit Capacity'!D38)</f>
        <v>3198.4687772874913</v>
      </c>
      <c r="E38" s="47">
        <f>IF(VLOOKUP($B38,'Exit Tariff_2'!$A$12:$G$17,5,FALSE)=0,1,+'Exit Capacity'!E38)</f>
        <v>3243.0232651567449</v>
      </c>
      <c r="F38" s="47">
        <f>IF(VLOOKUP($B38,'Exit Tariff_2'!$A$12:$G$17,6,FALSE)=0,1,+'Exit Capacity'!F38)</f>
        <v>3275.363382616224</v>
      </c>
      <c r="G38" s="52">
        <f>IF(VLOOKUP($B38,'Exit Tariff_2'!$A$12:$G$17,7,FALSE)=0,1,+'Exit Capacity'!G38)</f>
        <v>3311.28806037494</v>
      </c>
    </row>
    <row r="39" spans="1:7" s="5" customFormat="1" ht="15" customHeight="1" x14ac:dyDescent="0.45">
      <c r="A39" s="42" t="str">
        <f>'Exit Capacity'!A39</f>
        <v>15.19</v>
      </c>
      <c r="B39" s="4" t="str">
        <f>'Exit Capacity'!B39</f>
        <v>Salida Nacional / National exit</v>
      </c>
      <c r="C39" s="47">
        <f>IF(VLOOKUP($B39,'Exit Tariff_2'!$A$12:$G$17,3,FALSE)=0,1,+'Exit Capacity'!C39)</f>
        <v>1069.4304288151816</v>
      </c>
      <c r="D39" s="47">
        <f>IF(VLOOKUP($B39,'Exit Tariff_2'!$A$12:$G$17,4,FALSE)=0,1,+'Exit Capacity'!D39)</f>
        <v>1139.2816260528857</v>
      </c>
      <c r="E39" s="47">
        <f>IF(VLOOKUP($B39,'Exit Tariff_2'!$A$12:$G$17,5,FALSE)=0,1,+'Exit Capacity'!E39)</f>
        <v>1178.2463471050389</v>
      </c>
      <c r="F39" s="47">
        <f>IF(VLOOKUP($B39,'Exit Tariff_2'!$A$12:$G$17,6,FALSE)=0,1,+'Exit Capacity'!F39)</f>
        <v>1215.9364164822503</v>
      </c>
      <c r="G39" s="52">
        <f>IF(VLOOKUP($B39,'Exit Tariff_2'!$A$12:$G$17,7,FALSE)=0,1,+'Exit Capacity'!G39)</f>
        <v>1252.1190672845412</v>
      </c>
    </row>
    <row r="40" spans="1:7" s="5" customFormat="1" ht="15" customHeight="1" x14ac:dyDescent="0.45">
      <c r="A40" s="42" t="str">
        <f>'Exit Capacity'!A40</f>
        <v>15.20.05</v>
      </c>
      <c r="B40" s="4" t="str">
        <f>'Exit Capacity'!B40</f>
        <v>Salida Nacional / National exit</v>
      </c>
      <c r="C40" s="47">
        <f>IF(VLOOKUP($B40,'Exit Tariff_2'!$A$12:$G$17,3,FALSE)=0,1,+'Exit Capacity'!C40)</f>
        <v>0</v>
      </c>
      <c r="D40" s="47">
        <f>IF(VLOOKUP($B40,'Exit Tariff_2'!$A$12:$G$17,4,FALSE)=0,1,+'Exit Capacity'!D40)</f>
        <v>0</v>
      </c>
      <c r="E40" s="47">
        <f>IF(VLOOKUP($B40,'Exit Tariff_2'!$A$12:$G$17,5,FALSE)=0,1,+'Exit Capacity'!E40)</f>
        <v>0</v>
      </c>
      <c r="F40" s="47">
        <f>IF(VLOOKUP($B40,'Exit Tariff_2'!$A$12:$G$17,6,FALSE)=0,1,+'Exit Capacity'!F40)</f>
        <v>0</v>
      </c>
      <c r="G40" s="52">
        <f>IF(VLOOKUP($B40,'Exit Tariff_2'!$A$12:$G$17,7,FALSE)=0,1,+'Exit Capacity'!G40)</f>
        <v>0</v>
      </c>
    </row>
    <row r="41" spans="1:7" s="5" customFormat="1" ht="15" customHeight="1" x14ac:dyDescent="0.45">
      <c r="A41" s="42" t="str">
        <f>'Exit Capacity'!A41</f>
        <v>15.20.06</v>
      </c>
      <c r="B41" s="4" t="str">
        <f>'Exit Capacity'!B41</f>
        <v>Salida Nacional / National exit</v>
      </c>
      <c r="C41" s="47">
        <f>IF(VLOOKUP($B41,'Exit Tariff_2'!$A$12:$G$17,3,FALSE)=0,1,+'Exit Capacity'!C41)</f>
        <v>5694.8584242867055</v>
      </c>
      <c r="D41" s="47">
        <f>IF(VLOOKUP($B41,'Exit Tariff_2'!$A$12:$G$17,4,FALSE)=0,1,+'Exit Capacity'!D41)</f>
        <v>5847.9487989325553</v>
      </c>
      <c r="E41" s="47">
        <f>IF(VLOOKUP($B41,'Exit Tariff_2'!$A$12:$G$17,5,FALSE)=0,1,+'Exit Capacity'!E41)</f>
        <v>5929.4103925776935</v>
      </c>
      <c r="F41" s="47">
        <f>IF(VLOOKUP($B41,'Exit Tariff_2'!$A$12:$G$17,6,FALSE)=0,1,+'Exit Capacity'!F41)</f>
        <v>5988.5397335915786</v>
      </c>
      <c r="G41" s="52">
        <f>IF(VLOOKUP($B41,'Exit Tariff_2'!$A$12:$G$17,7,FALSE)=0,1,+'Exit Capacity'!G41)</f>
        <v>6054.2229372679612</v>
      </c>
    </row>
    <row r="42" spans="1:7" s="5" customFormat="1" ht="15" customHeight="1" x14ac:dyDescent="0.45">
      <c r="A42" s="42" t="str">
        <f>'Exit Capacity'!A42</f>
        <v>15.20A.1</v>
      </c>
      <c r="B42" s="4" t="str">
        <f>'Exit Capacity'!B42</f>
        <v>Salida Nacional / National exit</v>
      </c>
      <c r="C42" s="47">
        <f>IF(VLOOKUP($B42,'Exit Tariff_2'!$A$12:$G$17,3,FALSE)=0,1,+'Exit Capacity'!C42)</f>
        <v>4005.8490100714776</v>
      </c>
      <c r="D42" s="47">
        <f>IF(VLOOKUP($B42,'Exit Tariff_2'!$A$12:$G$17,4,FALSE)=0,1,+'Exit Capacity'!D42)</f>
        <v>4262.0237662545287</v>
      </c>
      <c r="E42" s="47">
        <f>IF(VLOOKUP($B42,'Exit Tariff_2'!$A$12:$G$17,5,FALSE)=0,1,+'Exit Capacity'!E42)</f>
        <v>4405.0446167920927</v>
      </c>
      <c r="F42" s="47">
        <f>IF(VLOOKUP($B42,'Exit Tariff_2'!$A$12:$G$17,6,FALSE)=0,1,+'Exit Capacity'!F42)</f>
        <v>4542.6392114550426</v>
      </c>
      <c r="G42" s="52">
        <f>IF(VLOOKUP($B42,'Exit Tariff_2'!$A$12:$G$17,7,FALSE)=0,1,+'Exit Capacity'!G42)</f>
        <v>4674.6423129497916</v>
      </c>
    </row>
    <row r="43" spans="1:7" s="5" customFormat="1" ht="15" customHeight="1" x14ac:dyDescent="0.45">
      <c r="A43" s="42" t="str">
        <f>'Exit Capacity'!A43</f>
        <v>15.21</v>
      </c>
      <c r="B43" s="4" t="str">
        <f>'Exit Capacity'!B43</f>
        <v>Salida Nacional / National exit</v>
      </c>
      <c r="C43" s="47">
        <f>IF(VLOOKUP($B43,'Exit Tariff_2'!$A$12:$G$17,3,FALSE)=0,1,+'Exit Capacity'!C43)</f>
        <v>1661.7625869410135</v>
      </c>
      <c r="D43" s="47">
        <f>IF(VLOOKUP($B43,'Exit Tariff_2'!$A$12:$G$17,4,FALSE)=0,1,+'Exit Capacity'!D43)</f>
        <v>1765.4536099826582</v>
      </c>
      <c r="E43" s="47">
        <f>IF(VLOOKUP($B43,'Exit Tariff_2'!$A$12:$G$17,5,FALSE)=0,1,+'Exit Capacity'!E43)</f>
        <v>1823.578739405029</v>
      </c>
      <c r="F43" s="47">
        <f>IF(VLOOKUP($B43,'Exit Tariff_2'!$A$12:$G$17,6,FALSE)=0,1,+'Exit Capacity'!F43)</f>
        <v>1879.4132188517704</v>
      </c>
      <c r="G43" s="52">
        <f>IF(VLOOKUP($B43,'Exit Tariff_2'!$A$12:$G$17,7,FALSE)=0,1,+'Exit Capacity'!G43)</f>
        <v>1933.2369666475659</v>
      </c>
    </row>
    <row r="44" spans="1:7" s="5" customFormat="1" ht="15" customHeight="1" x14ac:dyDescent="0.45">
      <c r="A44" s="42" t="str">
        <f>'Exit Capacity'!A44</f>
        <v>15.22</v>
      </c>
      <c r="B44" s="4" t="str">
        <f>'Exit Capacity'!B44</f>
        <v>Salida Nacional / National exit</v>
      </c>
      <c r="C44" s="47">
        <f>IF(VLOOKUP($B44,'Exit Tariff_2'!$A$12:$G$17,3,FALSE)=0,1,+'Exit Capacity'!C44)</f>
        <v>742.57337321348939</v>
      </c>
      <c r="D44" s="47">
        <f>IF(VLOOKUP($B44,'Exit Tariff_2'!$A$12:$G$17,4,FALSE)=0,1,+'Exit Capacity'!D44)</f>
        <v>755.87389195164531</v>
      </c>
      <c r="E44" s="47">
        <f>IF(VLOOKUP($B44,'Exit Tariff_2'!$A$12:$G$17,5,FALSE)=0,1,+'Exit Capacity'!E44)</f>
        <v>765.35288104282472</v>
      </c>
      <c r="F44" s="47">
        <f>IF(VLOOKUP($B44,'Exit Tariff_2'!$A$12:$G$17,6,FALSE)=0,1,+'Exit Capacity'!F44)</f>
        <v>771.69638777101886</v>
      </c>
      <c r="G44" s="52">
        <f>IF(VLOOKUP($B44,'Exit Tariff_2'!$A$12:$G$17,7,FALSE)=0,1,+'Exit Capacity'!G44)</f>
        <v>779.40049493668914</v>
      </c>
    </row>
    <row r="45" spans="1:7" s="5" customFormat="1" ht="15" customHeight="1" x14ac:dyDescent="0.45">
      <c r="A45" s="42" t="str">
        <f>'Exit Capacity'!A45</f>
        <v>15.23</v>
      </c>
      <c r="B45" s="4" t="str">
        <f>'Exit Capacity'!B45</f>
        <v>Salida Nacional / National exit</v>
      </c>
      <c r="C45" s="47">
        <f>IF(VLOOKUP($B45,'Exit Tariff_2'!$A$12:$G$17,3,FALSE)=0,1,+'Exit Capacity'!C45)</f>
        <v>79.275609678918812</v>
      </c>
      <c r="D45" s="47">
        <f>IF(VLOOKUP($B45,'Exit Tariff_2'!$A$12:$G$17,4,FALSE)=0,1,+'Exit Capacity'!D45)</f>
        <v>81.037873666902854</v>
      </c>
      <c r="E45" s="47">
        <f>IF(VLOOKUP($B45,'Exit Tariff_2'!$A$12:$G$17,5,FALSE)=0,1,+'Exit Capacity'!E45)</f>
        <v>82.220760569192336</v>
      </c>
      <c r="F45" s="47">
        <f>IF(VLOOKUP($B45,'Exit Tariff_2'!$A$12:$G$17,6,FALSE)=0,1,+'Exit Capacity'!F45)</f>
        <v>83.090794565199104</v>
      </c>
      <c r="G45" s="52">
        <f>IF(VLOOKUP($B45,'Exit Tariff_2'!$A$12:$G$17,7,FALSE)=0,1,+'Exit Capacity'!G45)</f>
        <v>84.082673033609623</v>
      </c>
    </row>
    <row r="46" spans="1:7" s="5" customFormat="1" ht="15" customHeight="1" x14ac:dyDescent="0.45">
      <c r="A46" s="42" t="str">
        <f>'Exit Capacity'!A46</f>
        <v>15.24</v>
      </c>
      <c r="B46" s="4" t="str">
        <f>'Exit Capacity'!B46</f>
        <v>Salida Nacional / National exit</v>
      </c>
      <c r="C46" s="47">
        <f>IF(VLOOKUP($B46,'Exit Tariff_2'!$A$12:$G$17,3,FALSE)=0,1,+'Exit Capacity'!C46)</f>
        <v>3380.4022868925908</v>
      </c>
      <c r="D46" s="47">
        <f>IF(VLOOKUP($B46,'Exit Tariff_2'!$A$12:$G$17,4,FALSE)=0,1,+'Exit Capacity'!D46)</f>
        <v>3536.3300244620809</v>
      </c>
      <c r="E46" s="47">
        <f>IF(VLOOKUP($B46,'Exit Tariff_2'!$A$12:$G$17,5,FALSE)=0,1,+'Exit Capacity'!E46)</f>
        <v>3627.1056538688435</v>
      </c>
      <c r="F46" s="47">
        <f>IF(VLOOKUP($B46,'Exit Tariff_2'!$A$12:$G$17,6,FALSE)=0,1,+'Exit Capacity'!F46)</f>
        <v>3709.7051377103753</v>
      </c>
      <c r="G46" s="52">
        <f>IF(VLOOKUP($B46,'Exit Tariff_2'!$A$12:$G$17,7,FALSE)=0,1,+'Exit Capacity'!G46)</f>
        <v>3791.9756659609502</v>
      </c>
    </row>
    <row r="47" spans="1:7" s="5" customFormat="1" ht="15" customHeight="1" x14ac:dyDescent="0.45">
      <c r="A47" s="42" t="str">
        <f>'Exit Capacity'!A47</f>
        <v>15.26</v>
      </c>
      <c r="B47" s="4" t="str">
        <f>'Exit Capacity'!B47</f>
        <v>Salida Nacional / National exit</v>
      </c>
      <c r="C47" s="47">
        <f>IF(VLOOKUP($B47,'Exit Tariff_2'!$A$12:$G$17,3,FALSE)=0,1,+'Exit Capacity'!C47)</f>
        <v>488.53120011359215</v>
      </c>
      <c r="D47" s="47">
        <f>IF(VLOOKUP($B47,'Exit Tariff_2'!$A$12:$G$17,4,FALSE)=0,1,+'Exit Capacity'!D47)</f>
        <v>511.06566740501148</v>
      </c>
      <c r="E47" s="47">
        <f>IF(VLOOKUP($B47,'Exit Tariff_2'!$A$12:$G$17,5,FALSE)=0,1,+'Exit Capacity'!E47)</f>
        <v>524.18443949527591</v>
      </c>
      <c r="F47" s="47">
        <f>IF(VLOOKUP($B47,'Exit Tariff_2'!$A$12:$G$17,6,FALSE)=0,1,+'Exit Capacity'!F47)</f>
        <v>536.12160600540756</v>
      </c>
      <c r="G47" s="52">
        <f>IF(VLOOKUP($B47,'Exit Tariff_2'!$A$12:$G$17,7,FALSE)=0,1,+'Exit Capacity'!G47)</f>
        <v>548.01123229517634</v>
      </c>
    </row>
    <row r="48" spans="1:7" s="5" customFormat="1" ht="15" customHeight="1" x14ac:dyDescent="0.45">
      <c r="A48" s="42" t="str">
        <f>'Exit Capacity'!A48</f>
        <v>15.28-16</v>
      </c>
      <c r="B48" s="4" t="str">
        <f>'Exit Capacity'!B48</f>
        <v>Salida Nacional / National exit</v>
      </c>
      <c r="C48" s="47">
        <f>IF(VLOOKUP($B48,'Exit Tariff_2'!$A$12:$G$17,3,FALSE)=0,1,+'Exit Capacity'!C48)</f>
        <v>626.97937647114645</v>
      </c>
      <c r="D48" s="47">
        <f>IF(VLOOKUP($B48,'Exit Tariff_2'!$A$12:$G$17,4,FALSE)=0,1,+'Exit Capacity'!D48)</f>
        <v>664.85360739592988</v>
      </c>
      <c r="E48" s="47">
        <f>IF(VLOOKUP($B48,'Exit Tariff_2'!$A$12:$G$17,5,FALSE)=0,1,+'Exit Capacity'!E48)</f>
        <v>686.16086382160995</v>
      </c>
      <c r="F48" s="47">
        <f>IF(VLOOKUP($B48,'Exit Tariff_2'!$A$12:$G$17,6,FALSE)=0,1,+'Exit Capacity'!F48)</f>
        <v>706.52406885231687</v>
      </c>
      <c r="G48" s="52">
        <f>IF(VLOOKUP($B48,'Exit Tariff_2'!$A$12:$G$17,7,FALSE)=0,1,+'Exit Capacity'!G48)</f>
        <v>726.21398623053074</v>
      </c>
    </row>
    <row r="49" spans="1:7" s="5" customFormat="1" ht="15" customHeight="1" x14ac:dyDescent="0.45">
      <c r="A49" s="42" t="str">
        <f>'Exit Capacity'!A49</f>
        <v>15.30</v>
      </c>
      <c r="B49" s="4" t="str">
        <f>'Exit Capacity'!B49</f>
        <v>Salida Nacional / National exit</v>
      </c>
      <c r="C49" s="47">
        <f>IF(VLOOKUP($B49,'Exit Tariff_2'!$A$12:$G$17,3,FALSE)=0,1,+'Exit Capacity'!C49)</f>
        <v>534.86190269811345</v>
      </c>
      <c r="D49" s="47">
        <f>IF(VLOOKUP($B49,'Exit Tariff_2'!$A$12:$G$17,4,FALSE)=0,1,+'Exit Capacity'!D49)</f>
        <v>556.82229429297945</v>
      </c>
      <c r="E49" s="47">
        <f>IF(VLOOKUP($B49,'Exit Tariff_2'!$A$12:$G$17,5,FALSE)=0,1,+'Exit Capacity'!E49)</f>
        <v>566.84052379926641</v>
      </c>
      <c r="F49" s="47">
        <f>IF(VLOOKUP($B49,'Exit Tariff_2'!$A$12:$G$17,6,FALSE)=0,1,+'Exit Capacity'!F49)</f>
        <v>575.11453206394356</v>
      </c>
      <c r="G49" s="52">
        <f>IF(VLOOKUP($B49,'Exit Tariff_2'!$A$12:$G$17,7,FALSE)=0,1,+'Exit Capacity'!G49)</f>
        <v>583.45277782610356</v>
      </c>
    </row>
    <row r="50" spans="1:7" s="5" customFormat="1" ht="15" customHeight="1" x14ac:dyDescent="0.45">
      <c r="A50" s="42" t="str">
        <f>'Exit Capacity'!A50</f>
        <v>15.31</v>
      </c>
      <c r="B50" s="4" t="str">
        <f>'Exit Capacity'!B50</f>
        <v>Salida Nacional / National exit</v>
      </c>
      <c r="C50" s="47">
        <f>IF(VLOOKUP($B50,'Exit Tariff_2'!$A$12:$G$17,3,FALSE)=0,1,+'Exit Capacity'!C50)</f>
        <v>9650.8914190142641</v>
      </c>
      <c r="D50" s="47">
        <f>IF(VLOOKUP($B50,'Exit Tariff_2'!$A$12:$G$17,4,FALSE)=0,1,+'Exit Capacity'!D50)</f>
        <v>9083.7388572662912</v>
      </c>
      <c r="E50" s="47">
        <f>IF(VLOOKUP($B50,'Exit Tariff_2'!$A$12:$G$17,5,FALSE)=0,1,+'Exit Capacity'!E50)</f>
        <v>8473.6498271210021</v>
      </c>
      <c r="F50" s="47">
        <f>IF(VLOOKUP($B50,'Exit Tariff_2'!$A$12:$G$17,6,FALSE)=0,1,+'Exit Capacity'!F50)</f>
        <v>8001.3931766387914</v>
      </c>
      <c r="G50" s="52">
        <f>IF(VLOOKUP($B50,'Exit Tariff_2'!$A$12:$G$17,7,FALSE)=0,1,+'Exit Capacity'!G50)</f>
        <v>7665.6544991759902</v>
      </c>
    </row>
    <row r="51" spans="1:7" s="5" customFormat="1" ht="15" customHeight="1" x14ac:dyDescent="0.45">
      <c r="A51" s="42" t="str">
        <f>'Exit Capacity'!A51</f>
        <v>15.31.1A</v>
      </c>
      <c r="B51" s="4" t="str">
        <f>'Exit Capacity'!B51</f>
        <v>Salida Nacional / National exit</v>
      </c>
      <c r="C51" s="47">
        <f>IF(VLOOKUP($B51,'Exit Tariff_2'!$A$12:$G$17,3,FALSE)=0,1,+'Exit Capacity'!C51)</f>
        <v>0</v>
      </c>
      <c r="D51" s="47">
        <f>IF(VLOOKUP($B51,'Exit Tariff_2'!$A$12:$G$17,4,FALSE)=0,1,+'Exit Capacity'!D51)</f>
        <v>0</v>
      </c>
      <c r="E51" s="47">
        <f>IF(VLOOKUP($B51,'Exit Tariff_2'!$A$12:$G$17,5,FALSE)=0,1,+'Exit Capacity'!E51)</f>
        <v>0</v>
      </c>
      <c r="F51" s="47">
        <f>IF(VLOOKUP($B51,'Exit Tariff_2'!$A$12:$G$17,6,FALSE)=0,1,+'Exit Capacity'!F51)</f>
        <v>0</v>
      </c>
      <c r="G51" s="52">
        <f>IF(VLOOKUP($B51,'Exit Tariff_2'!$A$12:$G$17,7,FALSE)=0,1,+'Exit Capacity'!G51)</f>
        <v>0</v>
      </c>
    </row>
    <row r="52" spans="1:7" s="5" customFormat="1" ht="15" customHeight="1" x14ac:dyDescent="0.45">
      <c r="A52" s="42" t="str">
        <f>'Exit Capacity'!A52</f>
        <v>15.31.3</v>
      </c>
      <c r="B52" s="4" t="str">
        <f>'Exit Capacity'!B52</f>
        <v>Salida Nacional / National exit</v>
      </c>
      <c r="C52" s="47">
        <f>IF(VLOOKUP($B52,'Exit Tariff_2'!$A$12:$G$17,3,FALSE)=0,1,+'Exit Capacity'!C52)</f>
        <v>9347.9127481029227</v>
      </c>
      <c r="D52" s="47">
        <f>IF(VLOOKUP($B52,'Exit Tariff_2'!$A$12:$G$17,4,FALSE)=0,1,+'Exit Capacity'!D52)</f>
        <v>9772.8825486772603</v>
      </c>
      <c r="E52" s="47">
        <f>IF(VLOOKUP($B52,'Exit Tariff_2'!$A$12:$G$17,5,FALSE)=0,1,+'Exit Capacity'!E52)</f>
        <v>9979.4441910280493</v>
      </c>
      <c r="F52" s="47">
        <f>IF(VLOOKUP($B52,'Exit Tariff_2'!$A$12:$G$17,6,FALSE)=0,1,+'Exit Capacity'!F52)</f>
        <v>10159.165157188323</v>
      </c>
      <c r="G52" s="52">
        <f>IF(VLOOKUP($B52,'Exit Tariff_2'!$A$12:$G$17,7,FALSE)=0,1,+'Exit Capacity'!G52)</f>
        <v>10337.446241045971</v>
      </c>
    </row>
    <row r="53" spans="1:7" s="5" customFormat="1" ht="15" customHeight="1" x14ac:dyDescent="0.45">
      <c r="A53" s="42" t="str">
        <f>'Exit Capacity'!A53</f>
        <v>15.31A.4</v>
      </c>
      <c r="B53" s="4" t="str">
        <f>'Exit Capacity'!B53</f>
        <v>Salida Nacional / National exit</v>
      </c>
      <c r="C53" s="47">
        <f>IF(VLOOKUP($B53,'Exit Tariff_2'!$A$12:$G$17,3,FALSE)=0,1,+'Exit Capacity'!C53)</f>
        <v>1317.7395969793708</v>
      </c>
      <c r="D53" s="47">
        <f>IF(VLOOKUP($B53,'Exit Tariff_2'!$A$12:$G$17,4,FALSE)=0,1,+'Exit Capacity'!D53)</f>
        <v>1388.1143972423297</v>
      </c>
      <c r="E53" s="47">
        <f>IF(VLOOKUP($B53,'Exit Tariff_2'!$A$12:$G$17,5,FALSE)=0,1,+'Exit Capacity'!E53)</f>
        <v>1428.289506620059</v>
      </c>
      <c r="F53" s="47">
        <f>IF(VLOOKUP($B53,'Exit Tariff_2'!$A$12:$G$17,6,FALSE)=0,1,+'Exit Capacity'!F53)</f>
        <v>1465.8906345064283</v>
      </c>
      <c r="G53" s="52">
        <f>IF(VLOOKUP($B53,'Exit Tariff_2'!$A$12:$G$17,7,FALSE)=0,1,+'Exit Capacity'!G53)</f>
        <v>1502.7076589618312</v>
      </c>
    </row>
    <row r="54" spans="1:7" s="5" customFormat="1" ht="15" customHeight="1" x14ac:dyDescent="0.45">
      <c r="A54" s="42" t="str">
        <f>'Exit Capacity'!A54</f>
        <v>15.34</v>
      </c>
      <c r="B54" s="4" t="str">
        <f>'Exit Capacity'!B54</f>
        <v>Salida Nacional / National exit</v>
      </c>
      <c r="C54" s="47">
        <f>IF(VLOOKUP($B54,'Exit Tariff_2'!$A$12:$G$17,3,FALSE)=0,1,+'Exit Capacity'!C54)</f>
        <v>48991.071628561876</v>
      </c>
      <c r="D54" s="47">
        <f>IF(VLOOKUP($B54,'Exit Tariff_2'!$A$12:$G$17,4,FALSE)=0,1,+'Exit Capacity'!D54)</f>
        <v>46112.020298425225</v>
      </c>
      <c r="E54" s="47">
        <f>IF(VLOOKUP($B54,'Exit Tariff_2'!$A$12:$G$17,5,FALSE)=0,1,+'Exit Capacity'!E54)</f>
        <v>43015.009454767787</v>
      </c>
      <c r="F54" s="47">
        <f>IF(VLOOKUP($B54,'Exit Tariff_2'!$A$12:$G$17,6,FALSE)=0,1,+'Exit Capacity'!F54)</f>
        <v>40617.680712134214</v>
      </c>
      <c r="G54" s="52">
        <f>IF(VLOOKUP($B54,'Exit Tariff_2'!$A$12:$G$17,7,FALSE)=0,1,+'Exit Capacity'!G54)</f>
        <v>38913.361713823608</v>
      </c>
    </row>
    <row r="55" spans="1:7" s="5" customFormat="1" ht="15" customHeight="1" x14ac:dyDescent="0.45">
      <c r="A55" s="42" t="str">
        <f>'Exit Capacity'!A55</f>
        <v>16A</v>
      </c>
      <c r="B55" s="4" t="str">
        <f>'Exit Capacity'!B55</f>
        <v>Salida Nacional / National exit</v>
      </c>
      <c r="C55" s="47">
        <f>IF(VLOOKUP($B55,'Exit Tariff_2'!$A$12:$G$17,3,FALSE)=0,1,+'Exit Capacity'!C55)</f>
        <v>161.04991230607155</v>
      </c>
      <c r="D55" s="47">
        <f>IF(VLOOKUP($B55,'Exit Tariff_2'!$A$12:$G$17,4,FALSE)=0,1,+'Exit Capacity'!D55)</f>
        <v>162.54182539996714</v>
      </c>
      <c r="E55" s="47">
        <f>IF(VLOOKUP($B55,'Exit Tariff_2'!$A$12:$G$17,5,FALSE)=0,1,+'Exit Capacity'!E55)</f>
        <v>163.90223305144957</v>
      </c>
      <c r="F55" s="47">
        <f>IF(VLOOKUP($B55,'Exit Tariff_2'!$A$12:$G$17,6,FALSE)=0,1,+'Exit Capacity'!F55)</f>
        <v>164.49357962240174</v>
      </c>
      <c r="G55" s="52">
        <f>IF(VLOOKUP($B55,'Exit Tariff_2'!$A$12:$G$17,7,FALSE)=0,1,+'Exit Capacity'!G55)</f>
        <v>165.4752564751351</v>
      </c>
    </row>
    <row r="56" spans="1:7" s="5" customFormat="1" ht="15" customHeight="1" x14ac:dyDescent="0.45">
      <c r="A56" s="42" t="str">
        <f>'Exit Capacity'!A56</f>
        <v>19</v>
      </c>
      <c r="B56" s="4" t="str">
        <f>'Exit Capacity'!B56</f>
        <v>Salida Nacional / National exit</v>
      </c>
      <c r="C56" s="47">
        <f>IF(VLOOKUP($B56,'Exit Tariff_2'!$A$12:$G$17,3,FALSE)=0,1,+'Exit Capacity'!C56)</f>
        <v>6546.3662909540017</v>
      </c>
      <c r="D56" s="47">
        <f>IF(VLOOKUP($B56,'Exit Tariff_2'!$A$12:$G$17,4,FALSE)=0,1,+'Exit Capacity'!D56)</f>
        <v>6799.7979726869416</v>
      </c>
      <c r="E56" s="47">
        <f>IF(VLOOKUP($B56,'Exit Tariff_2'!$A$12:$G$17,5,FALSE)=0,1,+'Exit Capacity'!E56)</f>
        <v>6921.0773052788318</v>
      </c>
      <c r="F56" s="47">
        <f>IF(VLOOKUP($B56,'Exit Tariff_2'!$A$12:$G$17,6,FALSE)=0,1,+'Exit Capacity'!F56)</f>
        <v>7020.6136887491302</v>
      </c>
      <c r="G56" s="52">
        <f>IF(VLOOKUP($B56,'Exit Tariff_2'!$A$12:$G$17,7,FALSE)=0,1,+'Exit Capacity'!G56)</f>
        <v>7122.1322364672405</v>
      </c>
    </row>
    <row r="57" spans="1:7" s="5" customFormat="1" ht="15" customHeight="1" x14ac:dyDescent="0.45">
      <c r="A57" s="42" t="str">
        <f>'Exit Capacity'!A57</f>
        <v>20</v>
      </c>
      <c r="B57" s="4" t="str">
        <f>'Exit Capacity'!B57</f>
        <v>Salida Nacional / National exit</v>
      </c>
      <c r="C57" s="47">
        <f>IF(VLOOKUP($B57,'Exit Tariff_2'!$A$12:$G$17,3,FALSE)=0,1,+'Exit Capacity'!C57)</f>
        <v>14593.580730160256</v>
      </c>
      <c r="D57" s="47">
        <f>IF(VLOOKUP($B57,'Exit Tariff_2'!$A$12:$G$17,4,FALSE)=0,1,+'Exit Capacity'!D57)</f>
        <v>13193.621384473659</v>
      </c>
      <c r="E57" s="47">
        <f>IF(VLOOKUP($B57,'Exit Tariff_2'!$A$12:$G$17,5,FALSE)=0,1,+'Exit Capacity'!E57)</f>
        <v>11850.318380211143</v>
      </c>
      <c r="F57" s="47">
        <f>IF(VLOOKUP($B57,'Exit Tariff_2'!$A$12:$G$17,6,FALSE)=0,1,+'Exit Capacity'!F57)</f>
        <v>10860.822372983523</v>
      </c>
      <c r="G57" s="52">
        <f>IF(VLOOKUP($B57,'Exit Tariff_2'!$A$12:$G$17,7,FALSE)=0,1,+'Exit Capacity'!G57)</f>
        <v>10172.449070111925</v>
      </c>
    </row>
    <row r="58" spans="1:7" s="5" customFormat="1" ht="15" customHeight="1" x14ac:dyDescent="0.45">
      <c r="A58" s="42" t="str">
        <f>'Exit Capacity'!A58</f>
        <v>20.00A</v>
      </c>
      <c r="B58" s="4" t="str">
        <f>'Exit Capacity'!B58</f>
        <v>Salida Nacional / National exit</v>
      </c>
      <c r="C58" s="47">
        <f>IF(VLOOKUP($B58,'Exit Tariff_2'!$A$12:$G$17,3,FALSE)=0,1,+'Exit Capacity'!C58)</f>
        <v>513.74859586967648</v>
      </c>
      <c r="D58" s="47">
        <f>IF(VLOOKUP($B58,'Exit Tariff_2'!$A$12:$G$17,4,FALSE)=0,1,+'Exit Capacity'!D58)</f>
        <v>451.37013574371542</v>
      </c>
      <c r="E58" s="47">
        <f>IF(VLOOKUP($B58,'Exit Tariff_2'!$A$12:$G$17,5,FALSE)=0,1,+'Exit Capacity'!E58)</f>
        <v>393.94700794249565</v>
      </c>
      <c r="F58" s="47">
        <f>IF(VLOOKUP($B58,'Exit Tariff_2'!$A$12:$G$17,6,FALSE)=0,1,+'Exit Capacity'!F58)</f>
        <v>351.62690505528531</v>
      </c>
      <c r="G58" s="52">
        <f>IF(VLOOKUP($B58,'Exit Tariff_2'!$A$12:$G$17,7,FALSE)=0,1,+'Exit Capacity'!G58)</f>
        <v>321.87172962322683</v>
      </c>
    </row>
    <row r="59" spans="1:7" s="5" customFormat="1" ht="15" customHeight="1" x14ac:dyDescent="0.45">
      <c r="A59" s="42" t="str">
        <f>'Exit Capacity'!A59</f>
        <v>21</v>
      </c>
      <c r="B59" s="4" t="str">
        <f>'Exit Capacity'!B59</f>
        <v>Salida Nacional / National exit</v>
      </c>
      <c r="C59" s="47">
        <f>IF(VLOOKUP($B59,'Exit Tariff_2'!$A$12:$G$17,3,FALSE)=0,1,+'Exit Capacity'!C59)</f>
        <v>365.19309238515109</v>
      </c>
      <c r="D59" s="47">
        <f>IF(VLOOKUP($B59,'Exit Tariff_2'!$A$12:$G$17,4,FALSE)=0,1,+'Exit Capacity'!D59)</f>
        <v>320.85198287211949</v>
      </c>
      <c r="E59" s="47">
        <f>IF(VLOOKUP($B59,'Exit Tariff_2'!$A$12:$G$17,5,FALSE)=0,1,+'Exit Capacity'!E59)</f>
        <v>280.03332217941988</v>
      </c>
      <c r="F59" s="47">
        <f>IF(VLOOKUP($B59,'Exit Tariff_2'!$A$12:$G$17,6,FALSE)=0,1,+'Exit Capacity'!F59)</f>
        <v>249.95049690711758</v>
      </c>
      <c r="G59" s="52">
        <f>IF(VLOOKUP($B59,'Exit Tariff_2'!$A$12:$G$17,7,FALSE)=0,1,+'Exit Capacity'!G59)</f>
        <v>228.79932565748825</v>
      </c>
    </row>
    <row r="60" spans="1:7" s="5" customFormat="1" ht="15" customHeight="1" x14ac:dyDescent="0.45">
      <c r="A60" s="42" t="str">
        <f>'Exit Capacity'!A60</f>
        <v>22</v>
      </c>
      <c r="B60" s="4" t="str">
        <f>'Exit Capacity'!B60</f>
        <v>Salida Nacional / National exit</v>
      </c>
      <c r="C60" s="47">
        <f>IF(VLOOKUP($B60,'Exit Tariff_2'!$A$12:$G$17,3,FALSE)=0,1,+'Exit Capacity'!C60)</f>
        <v>1653.220753826798</v>
      </c>
      <c r="D60" s="47">
        <f>IF(VLOOKUP($B60,'Exit Tariff_2'!$A$12:$G$17,4,FALSE)=0,1,+'Exit Capacity'!D60)</f>
        <v>1695.6466501378386</v>
      </c>
      <c r="E60" s="47">
        <f>IF(VLOOKUP($B60,'Exit Tariff_2'!$A$12:$G$17,5,FALSE)=0,1,+'Exit Capacity'!E60)</f>
        <v>1716.8580356567368</v>
      </c>
      <c r="F60" s="47">
        <f>IF(VLOOKUP($B60,'Exit Tariff_2'!$A$12:$G$17,6,FALSE)=0,1,+'Exit Capacity'!F60)</f>
        <v>1730.2648932418651</v>
      </c>
      <c r="G60" s="52">
        <f>IF(VLOOKUP($B60,'Exit Tariff_2'!$A$12:$G$17,7,FALSE)=0,1,+'Exit Capacity'!G60)</f>
        <v>1744.5019770822332</v>
      </c>
    </row>
    <row r="61" spans="1:7" s="5" customFormat="1" ht="15" customHeight="1" x14ac:dyDescent="0.45">
      <c r="A61" s="42" t="str">
        <f>'Exit Capacity'!A61</f>
        <v>23</v>
      </c>
      <c r="B61" s="4" t="str">
        <f>'Exit Capacity'!B61</f>
        <v>Salida Nacional / National exit</v>
      </c>
      <c r="C61" s="47">
        <f>IF(VLOOKUP($B61,'Exit Tariff_2'!$A$12:$G$17,3,FALSE)=0,1,+'Exit Capacity'!C61)</f>
        <v>12809.732043760119</v>
      </c>
      <c r="D61" s="47">
        <f>IF(VLOOKUP($B61,'Exit Tariff_2'!$A$12:$G$17,4,FALSE)=0,1,+'Exit Capacity'!D61)</f>
        <v>13138.462712185854</v>
      </c>
      <c r="E61" s="47">
        <f>IF(VLOOKUP($B61,'Exit Tariff_2'!$A$12:$G$17,5,FALSE)=0,1,+'Exit Capacity'!E61)</f>
        <v>13302.815938544183</v>
      </c>
      <c r="F61" s="47">
        <f>IF(VLOOKUP($B61,'Exit Tariff_2'!$A$12:$G$17,6,FALSE)=0,1,+'Exit Capacity'!F61)</f>
        <v>13406.696955532878</v>
      </c>
      <c r="G61" s="52">
        <f>IF(VLOOKUP($B61,'Exit Tariff_2'!$A$12:$G$17,7,FALSE)=0,1,+'Exit Capacity'!G61)</f>
        <v>13517.010855632132</v>
      </c>
    </row>
    <row r="62" spans="1:7" s="5" customFormat="1" ht="15" customHeight="1" x14ac:dyDescent="0.45">
      <c r="A62" s="42" t="str">
        <f>'Exit Capacity'!A62</f>
        <v>23A</v>
      </c>
      <c r="B62" s="4" t="str">
        <f>'Exit Capacity'!B62</f>
        <v>Salida Nacional / National exit</v>
      </c>
      <c r="C62" s="47">
        <f>IF(VLOOKUP($B62,'Exit Tariff_2'!$A$12:$G$17,3,FALSE)=0,1,+'Exit Capacity'!C62)</f>
        <v>576.6655930377035</v>
      </c>
      <c r="D62" s="47">
        <f>IF(VLOOKUP($B62,'Exit Tariff_2'!$A$12:$G$17,4,FALSE)=0,1,+'Exit Capacity'!D62)</f>
        <v>591.46431522875434</v>
      </c>
      <c r="E62" s="47">
        <f>IF(VLOOKUP($B62,'Exit Tariff_2'!$A$12:$G$17,5,FALSE)=0,1,+'Exit Capacity'!E62)</f>
        <v>598.863131255648</v>
      </c>
      <c r="F62" s="47">
        <f>IF(VLOOKUP($B62,'Exit Tariff_2'!$A$12:$G$17,6,FALSE)=0,1,+'Exit Capacity'!F62)</f>
        <v>603.53962316527577</v>
      </c>
      <c r="G62" s="52">
        <f>IF(VLOOKUP($B62,'Exit Tariff_2'!$A$12:$G$17,7,FALSE)=0,1,+'Exit Capacity'!G62)</f>
        <v>608.5057091383253</v>
      </c>
    </row>
    <row r="63" spans="1:7" s="5" customFormat="1" ht="15" customHeight="1" x14ac:dyDescent="0.45">
      <c r="A63" s="42" t="str">
        <f>'Exit Capacity'!A63</f>
        <v>24</v>
      </c>
      <c r="B63" s="4" t="str">
        <f>'Exit Capacity'!B63</f>
        <v>Salida Nacional / National exit</v>
      </c>
      <c r="C63" s="47">
        <f>IF(VLOOKUP($B63,'Exit Tariff_2'!$A$12:$G$17,3,FALSE)=0,1,+'Exit Capacity'!C63)</f>
        <v>176.60681507709512</v>
      </c>
      <c r="D63" s="47">
        <f>IF(VLOOKUP($B63,'Exit Tariff_2'!$A$12:$G$17,4,FALSE)=0,1,+'Exit Capacity'!D63)</f>
        <v>181.1390001509518</v>
      </c>
      <c r="E63" s="47">
        <f>IF(VLOOKUP($B63,'Exit Tariff_2'!$A$12:$G$17,5,FALSE)=0,1,+'Exit Capacity'!E63)</f>
        <v>183.40492575779763</v>
      </c>
      <c r="F63" s="47">
        <f>IF(VLOOKUP($B63,'Exit Tariff_2'!$A$12:$G$17,6,FALSE)=0,1,+'Exit Capacity'!F63)</f>
        <v>184.83712554891503</v>
      </c>
      <c r="G63" s="52">
        <f>IF(VLOOKUP($B63,'Exit Tariff_2'!$A$12:$G$17,7,FALSE)=0,1,+'Exit Capacity'!G63)</f>
        <v>186.35801501707155</v>
      </c>
    </row>
    <row r="64" spans="1:7" s="5" customFormat="1" ht="15" customHeight="1" x14ac:dyDescent="0.45">
      <c r="A64" s="42" t="str">
        <f>'Exit Capacity'!A64</f>
        <v>24A</v>
      </c>
      <c r="B64" s="4" t="str">
        <f>'Exit Capacity'!B64</f>
        <v>Salida Nacional / National exit</v>
      </c>
      <c r="C64" s="47">
        <f>IF(VLOOKUP($B64,'Exit Tariff_2'!$A$12:$G$17,3,FALSE)=0,1,+'Exit Capacity'!C64)</f>
        <v>1509.7049378792335</v>
      </c>
      <c r="D64" s="47">
        <f>IF(VLOOKUP($B64,'Exit Tariff_2'!$A$12:$G$17,4,FALSE)=0,1,+'Exit Capacity'!D64)</f>
        <v>1551.5283957963015</v>
      </c>
      <c r="E64" s="47">
        <f>IF(VLOOKUP($B64,'Exit Tariff_2'!$A$12:$G$17,5,FALSE)=0,1,+'Exit Capacity'!E64)</f>
        <v>1578.1810101041251</v>
      </c>
      <c r="F64" s="47">
        <f>IF(VLOOKUP($B64,'Exit Tariff_2'!$A$12:$G$17,6,FALSE)=0,1,+'Exit Capacity'!F64)</f>
        <v>1599.4040007518333</v>
      </c>
      <c r="G64" s="52">
        <f>IF(VLOOKUP($B64,'Exit Tariff_2'!$A$12:$G$17,7,FALSE)=0,1,+'Exit Capacity'!G64)</f>
        <v>1622.3822701602217</v>
      </c>
    </row>
    <row r="65" spans="1:7" s="5" customFormat="1" ht="15" customHeight="1" x14ac:dyDescent="0.45">
      <c r="A65" s="42" t="str">
        <f>'Exit Capacity'!A65</f>
        <v>25A</v>
      </c>
      <c r="B65" s="4" t="str">
        <f>'Exit Capacity'!B65</f>
        <v>Salida Nacional / National exit</v>
      </c>
      <c r="C65" s="47">
        <f>IF(VLOOKUP($B65,'Exit Tariff_2'!$A$12:$G$17,3,FALSE)=0,1,+'Exit Capacity'!C65)</f>
        <v>326.02550674044477</v>
      </c>
      <c r="D65" s="47">
        <f>IF(VLOOKUP($B65,'Exit Tariff_2'!$A$12:$G$17,4,FALSE)=0,1,+'Exit Capacity'!D65)</f>
        <v>334.39215971870385</v>
      </c>
      <c r="E65" s="47">
        <f>IF(VLOOKUP($B65,'Exit Tariff_2'!$A$12:$G$17,5,FALSE)=0,1,+'Exit Capacity'!E65)</f>
        <v>338.57517804608585</v>
      </c>
      <c r="F65" s="47">
        <f>IF(VLOOKUP($B65,'Exit Tariff_2'!$A$12:$G$17,6,FALSE)=0,1,+'Exit Capacity'!F65)</f>
        <v>341.21909449092277</v>
      </c>
      <c r="G65" s="52">
        <f>IF(VLOOKUP($B65,'Exit Tariff_2'!$A$12:$G$17,7,FALSE)=0,1,+'Exit Capacity'!G65)</f>
        <v>344.02673676302584</v>
      </c>
    </row>
    <row r="66" spans="1:7" s="5" customFormat="1" ht="15" customHeight="1" x14ac:dyDescent="0.45">
      <c r="A66" s="42" t="str">
        <f>'Exit Capacity'!A66</f>
        <v>25X</v>
      </c>
      <c r="B66" s="4" t="str">
        <f>'Exit Capacity'!B66</f>
        <v>Salida Nacional / National exit</v>
      </c>
      <c r="C66" s="47">
        <f>IF(VLOOKUP($B66,'Exit Tariff_2'!$A$12:$G$17,3,FALSE)=0,1,+'Exit Capacity'!C66)</f>
        <v>2083.6111620094671</v>
      </c>
      <c r="D66" s="47">
        <f>IF(VLOOKUP($B66,'Exit Tariff_2'!$A$12:$G$17,4,FALSE)=0,1,+'Exit Capacity'!D66)</f>
        <v>2165.1236751068277</v>
      </c>
      <c r="E66" s="47">
        <f>IF(VLOOKUP($B66,'Exit Tariff_2'!$A$12:$G$17,5,FALSE)=0,1,+'Exit Capacity'!E66)</f>
        <v>2174.8638517738705</v>
      </c>
      <c r="F66" s="47">
        <f>IF(VLOOKUP($B66,'Exit Tariff_2'!$A$12:$G$17,6,FALSE)=0,1,+'Exit Capacity'!F66)</f>
        <v>2175.0232139371647</v>
      </c>
      <c r="G66" s="52">
        <f>IF(VLOOKUP($B66,'Exit Tariff_2'!$A$12:$G$17,7,FALSE)=0,1,+'Exit Capacity'!G66)</f>
        <v>2175.0784446913358</v>
      </c>
    </row>
    <row r="67" spans="1:7" s="5" customFormat="1" ht="15" customHeight="1" x14ac:dyDescent="0.45">
      <c r="A67" s="42" t="str">
        <f>'Exit Capacity'!A67</f>
        <v>26A</v>
      </c>
      <c r="B67" s="4" t="str">
        <f>'Exit Capacity'!B67</f>
        <v>Salida Nacional / National exit</v>
      </c>
      <c r="C67" s="47">
        <f>IF(VLOOKUP($B67,'Exit Tariff_2'!$A$12:$G$17,3,FALSE)=0,1,+'Exit Capacity'!C67)</f>
        <v>1702.3269009802432</v>
      </c>
      <c r="D67" s="47">
        <f>IF(VLOOKUP($B67,'Exit Tariff_2'!$A$12:$G$17,4,FALSE)=0,1,+'Exit Capacity'!D67)</f>
        <v>1782.9422249751788</v>
      </c>
      <c r="E67" s="47">
        <f>IF(VLOOKUP($B67,'Exit Tariff_2'!$A$12:$G$17,5,FALSE)=0,1,+'Exit Capacity'!E67)</f>
        <v>1829.7003319998184</v>
      </c>
      <c r="F67" s="47">
        <f>IF(VLOOKUP($B67,'Exit Tariff_2'!$A$12:$G$17,6,FALSE)=0,1,+'Exit Capacity'!F67)</f>
        <v>1872.4748478980059</v>
      </c>
      <c r="G67" s="52">
        <f>IF(VLOOKUP($B67,'Exit Tariff_2'!$A$12:$G$17,7,FALSE)=0,1,+'Exit Capacity'!G67)</f>
        <v>1914.9406989255224</v>
      </c>
    </row>
    <row r="68" spans="1:7" s="5" customFormat="1" ht="15" customHeight="1" x14ac:dyDescent="0.45">
      <c r="A68" s="42" t="str">
        <f>'Exit Capacity'!A68</f>
        <v>27X</v>
      </c>
      <c r="B68" s="4" t="str">
        <f>'Exit Capacity'!B68</f>
        <v>Salida Nacional / National exit</v>
      </c>
      <c r="C68" s="47">
        <f>IF(VLOOKUP($B68,'Exit Tariff_2'!$A$12:$G$17,3,FALSE)=0,1,+'Exit Capacity'!C68)</f>
        <v>1212.8098272601233</v>
      </c>
      <c r="D68" s="47">
        <f>IF(VLOOKUP($B68,'Exit Tariff_2'!$A$12:$G$17,4,FALSE)=0,1,+'Exit Capacity'!D68)</f>
        <v>1279.7046344935666</v>
      </c>
      <c r="E68" s="47">
        <f>IF(VLOOKUP($B68,'Exit Tariff_2'!$A$12:$G$17,5,FALSE)=0,1,+'Exit Capacity'!E68)</f>
        <v>1317.7411283080928</v>
      </c>
      <c r="F68" s="47">
        <f>IF(VLOOKUP($B68,'Exit Tariff_2'!$A$12:$G$17,6,FALSE)=0,1,+'Exit Capacity'!F68)</f>
        <v>1353.5443795570488</v>
      </c>
      <c r="G68" s="52">
        <f>IF(VLOOKUP($B68,'Exit Tariff_2'!$A$12:$G$17,7,FALSE)=0,1,+'Exit Capacity'!G68)</f>
        <v>1388.4807225181107</v>
      </c>
    </row>
    <row r="69" spans="1:7" s="5" customFormat="1" ht="15" customHeight="1" x14ac:dyDescent="0.45">
      <c r="A69" s="42" t="str">
        <f>'Exit Capacity'!A69</f>
        <v>28</v>
      </c>
      <c r="B69" s="4" t="str">
        <f>'Exit Capacity'!B69</f>
        <v>Salida Nacional / National exit</v>
      </c>
      <c r="C69" s="47">
        <f>IF(VLOOKUP($B69,'Exit Tariff_2'!$A$12:$G$17,3,FALSE)=0,1,+'Exit Capacity'!C69)</f>
        <v>2819.7491936767665</v>
      </c>
      <c r="D69" s="47">
        <f>IF(VLOOKUP($B69,'Exit Tariff_2'!$A$12:$G$17,4,FALSE)=0,1,+'Exit Capacity'!D69)</f>
        <v>2895.5502809568907</v>
      </c>
      <c r="E69" s="47">
        <f>IF(VLOOKUP($B69,'Exit Tariff_2'!$A$12:$G$17,5,FALSE)=0,1,+'Exit Capacity'!E69)</f>
        <v>2935.8851314277827</v>
      </c>
      <c r="F69" s="47">
        <f>IF(VLOOKUP($B69,'Exit Tariff_2'!$A$12:$G$17,6,FALSE)=0,1,+'Exit Capacity'!F69)</f>
        <v>2965.1624021208509</v>
      </c>
      <c r="G69" s="52">
        <f>IF(VLOOKUP($B69,'Exit Tariff_2'!$A$12:$G$17,7,FALSE)=0,1,+'Exit Capacity'!G69)</f>
        <v>2997.6847489126039</v>
      </c>
    </row>
    <row r="70" spans="1:7" s="5" customFormat="1" ht="15" customHeight="1" x14ac:dyDescent="0.45">
      <c r="A70" s="42" t="str">
        <f>'Exit Capacity'!A70</f>
        <v>28A</v>
      </c>
      <c r="B70" s="4" t="str">
        <f>'Exit Capacity'!B70</f>
        <v>Salida Nacional / National exit</v>
      </c>
      <c r="C70" s="47">
        <f>IF(VLOOKUP($B70,'Exit Tariff_2'!$A$12:$G$17,3,FALSE)=0,1,+'Exit Capacity'!C70)</f>
        <v>16788.321340235707</v>
      </c>
      <c r="D70" s="47">
        <f>IF(VLOOKUP($B70,'Exit Tariff_2'!$A$12:$G$17,4,FALSE)=0,1,+'Exit Capacity'!D70)</f>
        <v>15061.110099438061</v>
      </c>
      <c r="E70" s="47">
        <f>IF(VLOOKUP($B70,'Exit Tariff_2'!$A$12:$G$17,5,FALSE)=0,1,+'Exit Capacity'!E70)</f>
        <v>13244.744065388153</v>
      </c>
      <c r="F70" s="47">
        <f>IF(VLOOKUP($B70,'Exit Tariff_2'!$A$12:$G$17,6,FALSE)=0,1,+'Exit Capacity'!F70)</f>
        <v>11907.741206082834</v>
      </c>
      <c r="G70" s="52">
        <f>IF(VLOOKUP($B70,'Exit Tariff_2'!$A$12:$G$17,7,FALSE)=0,1,+'Exit Capacity'!G70)</f>
        <v>10974.226211626588</v>
      </c>
    </row>
    <row r="71" spans="1:7" s="5" customFormat="1" ht="15" customHeight="1" x14ac:dyDescent="0.45">
      <c r="A71" s="42" t="str">
        <f>'Exit Capacity'!A71</f>
        <v>29</v>
      </c>
      <c r="B71" s="4" t="str">
        <f>'Exit Capacity'!B71</f>
        <v>Salida Nacional / National exit</v>
      </c>
      <c r="C71" s="47">
        <f>IF(VLOOKUP($B71,'Exit Tariff_2'!$A$12:$G$17,3,FALSE)=0,1,+'Exit Capacity'!C71)</f>
        <v>78.486889603307077</v>
      </c>
      <c r="D71" s="47">
        <f>IF(VLOOKUP($B71,'Exit Tariff_2'!$A$12:$G$17,4,FALSE)=0,1,+'Exit Capacity'!D71)</f>
        <v>83.613359786438537</v>
      </c>
      <c r="E71" s="47">
        <f>IF(VLOOKUP($B71,'Exit Tariff_2'!$A$12:$G$17,5,FALSE)=0,1,+'Exit Capacity'!E71)</f>
        <v>86.473031324896809</v>
      </c>
      <c r="F71" s="47">
        <f>IF(VLOOKUP($B71,'Exit Tariff_2'!$A$12:$G$17,6,FALSE)=0,1,+'Exit Capacity'!F71)</f>
        <v>89.239154519677712</v>
      </c>
      <c r="G71" s="52">
        <f>IF(VLOOKUP($B71,'Exit Tariff_2'!$A$12:$G$17,7,FALSE)=0,1,+'Exit Capacity'!G71)</f>
        <v>91.894646305357227</v>
      </c>
    </row>
    <row r="72" spans="1:7" s="5" customFormat="1" ht="15" customHeight="1" x14ac:dyDescent="0.45">
      <c r="A72" s="42" t="str">
        <f>'Exit Capacity'!A72</f>
        <v>30</v>
      </c>
      <c r="B72" s="4" t="str">
        <f>'Exit Capacity'!B72</f>
        <v>Salida Nacional / National exit</v>
      </c>
      <c r="C72" s="47">
        <f>IF(VLOOKUP($B72,'Exit Tariff_2'!$A$12:$G$17,3,FALSE)=0,1,+'Exit Capacity'!C72)</f>
        <v>574.15768671140802</v>
      </c>
      <c r="D72" s="47">
        <f>IF(VLOOKUP($B72,'Exit Tariff_2'!$A$12:$G$17,4,FALSE)=0,1,+'Exit Capacity'!D72)</f>
        <v>611.65952015414575</v>
      </c>
      <c r="E72" s="47">
        <f>IF(VLOOKUP($B72,'Exit Tariff_2'!$A$12:$G$17,5,FALSE)=0,1,+'Exit Capacity'!E72)</f>
        <v>632.5789680208436</v>
      </c>
      <c r="F72" s="47">
        <f>IF(VLOOKUP($B72,'Exit Tariff_2'!$A$12:$G$17,6,FALSE)=0,1,+'Exit Capacity'!F72)</f>
        <v>652.81407865780864</v>
      </c>
      <c r="G72" s="52">
        <f>IF(VLOOKUP($B72,'Exit Tariff_2'!$A$12:$G$17,7,FALSE)=0,1,+'Exit Capacity'!G72)</f>
        <v>672.23988376300474</v>
      </c>
    </row>
    <row r="73" spans="1:7" s="5" customFormat="1" ht="15" customHeight="1" x14ac:dyDescent="0.45">
      <c r="A73" s="42" t="str">
        <f>'Exit Capacity'!A73</f>
        <v>32</v>
      </c>
      <c r="B73" s="4" t="str">
        <f>'Exit Capacity'!B73</f>
        <v>Salida Nacional / National exit</v>
      </c>
      <c r="C73" s="47">
        <f>IF(VLOOKUP($B73,'Exit Tariff_2'!$A$12:$G$17,3,FALSE)=0,1,+'Exit Capacity'!C73)</f>
        <v>0.18542615078278751</v>
      </c>
      <c r="D73" s="47">
        <f>IF(VLOOKUP($B73,'Exit Tariff_2'!$A$12:$G$17,4,FALSE)=0,1,+'Exit Capacity'!D73)</f>
        <v>0.16965465149980619</v>
      </c>
      <c r="E73" s="47">
        <f>IF(VLOOKUP($B73,'Exit Tariff_2'!$A$12:$G$17,5,FALSE)=0,1,+'Exit Capacity'!E73)</f>
        <v>0.15237977459453442</v>
      </c>
      <c r="F73" s="47">
        <f>IF(VLOOKUP($B73,'Exit Tariff_2'!$A$12:$G$17,6,FALSE)=0,1,+'Exit Capacity'!F73)</f>
        <v>0.13991379611395516</v>
      </c>
      <c r="G73" s="52">
        <f>IF(VLOOKUP($B73,'Exit Tariff_2'!$A$12:$G$17,7,FALSE)=0,1,+'Exit Capacity'!G73)</f>
        <v>0.13143761697503747</v>
      </c>
    </row>
    <row r="74" spans="1:7" s="5" customFormat="1" ht="15" customHeight="1" x14ac:dyDescent="0.45">
      <c r="A74" s="42" t="str">
        <f>'Exit Capacity'!A74</f>
        <v>33</v>
      </c>
      <c r="B74" s="4" t="str">
        <f>'Exit Capacity'!B74</f>
        <v>Salida Nacional / National exit</v>
      </c>
      <c r="C74" s="47">
        <f>IF(VLOOKUP($B74,'Exit Tariff_2'!$A$12:$G$17,3,FALSE)=0,1,+'Exit Capacity'!C74)</f>
        <v>9575.6817405971615</v>
      </c>
      <c r="D74" s="47">
        <f>IF(VLOOKUP($B74,'Exit Tariff_2'!$A$12:$G$17,4,FALSE)=0,1,+'Exit Capacity'!D74)</f>
        <v>8761.2181006610826</v>
      </c>
      <c r="E74" s="47">
        <f>IF(VLOOKUP($B74,'Exit Tariff_2'!$A$12:$G$17,5,FALSE)=0,1,+'Exit Capacity'!E74)</f>
        <v>7869.1178081481348</v>
      </c>
      <c r="F74" s="47">
        <f>IF(VLOOKUP($B74,'Exit Tariff_2'!$A$12:$G$17,6,FALSE)=0,1,+'Exit Capacity'!F74)</f>
        <v>7225.3561703681826</v>
      </c>
      <c r="G74" s="52">
        <f>IF(VLOOKUP($B74,'Exit Tariff_2'!$A$12:$G$17,7,FALSE)=0,1,+'Exit Capacity'!G74)</f>
        <v>6787.6336945042276</v>
      </c>
    </row>
    <row r="75" spans="1:7" s="5" customFormat="1" ht="15" customHeight="1" x14ac:dyDescent="0.45">
      <c r="A75" s="42" t="str">
        <f>'Exit Capacity'!A75</f>
        <v>33X</v>
      </c>
      <c r="B75" s="4" t="str">
        <f>'Exit Capacity'!B75</f>
        <v>Salida Nacional / National exit</v>
      </c>
      <c r="C75" s="47">
        <f>IF(VLOOKUP($B75,'Exit Tariff_2'!$A$12:$G$17,3,FALSE)=0,1,+'Exit Capacity'!C75)</f>
        <v>10.192621896545035</v>
      </c>
      <c r="D75" s="47">
        <f>IF(VLOOKUP($B75,'Exit Tariff_2'!$A$12:$G$17,4,FALSE)=0,1,+'Exit Capacity'!D75)</f>
        <v>10.858365850785889</v>
      </c>
      <c r="E75" s="47">
        <f>IF(VLOOKUP($B75,'Exit Tariff_2'!$A$12:$G$17,5,FALSE)=0,1,+'Exit Capacity'!E75)</f>
        <v>11.229734252402205</v>
      </c>
      <c r="F75" s="47">
        <f>IF(VLOOKUP($B75,'Exit Tariff_2'!$A$12:$G$17,6,FALSE)=0,1,+'Exit Capacity'!F75)</f>
        <v>11.588954091360851</v>
      </c>
      <c r="G75" s="52">
        <f>IF(VLOOKUP($B75,'Exit Tariff_2'!$A$12:$G$17,7,FALSE)=0,1,+'Exit Capacity'!G75)</f>
        <v>11.933806892352367</v>
      </c>
    </row>
    <row r="76" spans="1:7" s="5" customFormat="1" ht="15" customHeight="1" x14ac:dyDescent="0.45">
      <c r="A76" s="42" t="str">
        <f>'Exit Capacity'!A76</f>
        <v>34</v>
      </c>
      <c r="B76" s="4" t="str">
        <f>'Exit Capacity'!B76</f>
        <v>Salida Nacional / National exit</v>
      </c>
      <c r="C76" s="47">
        <f>IF(VLOOKUP($B76,'Exit Tariff_2'!$A$12:$G$17,3,FALSE)=0,1,+'Exit Capacity'!C76)</f>
        <v>1138.8182419027376</v>
      </c>
      <c r="D76" s="47">
        <f>IF(VLOOKUP($B76,'Exit Tariff_2'!$A$12:$G$17,4,FALSE)=0,1,+'Exit Capacity'!D76)</f>
        <v>1169.8970382482773</v>
      </c>
      <c r="E76" s="47">
        <f>IF(VLOOKUP($B76,'Exit Tariff_2'!$A$12:$G$17,5,FALSE)=0,1,+'Exit Capacity'!E76)</f>
        <v>1189.2912886290212</v>
      </c>
      <c r="F76" s="47">
        <f>IF(VLOOKUP($B76,'Exit Tariff_2'!$A$12:$G$17,6,FALSE)=0,1,+'Exit Capacity'!F76)</f>
        <v>1204.5156339432774</v>
      </c>
      <c r="G76" s="52">
        <f>IF(VLOOKUP($B76,'Exit Tariff_2'!$A$12:$G$17,7,FALSE)=0,1,+'Exit Capacity'!G76)</f>
        <v>1221.0851770244603</v>
      </c>
    </row>
    <row r="77" spans="1:7" s="5" customFormat="1" ht="15" customHeight="1" x14ac:dyDescent="0.45">
      <c r="A77" s="42" t="str">
        <f>'Exit Capacity'!A77</f>
        <v>35</v>
      </c>
      <c r="B77" s="4" t="str">
        <f>'Exit Capacity'!B77</f>
        <v>Salida Nacional / National exit</v>
      </c>
      <c r="C77" s="47">
        <f>IF(VLOOKUP($B77,'Exit Tariff_2'!$A$12:$G$17,3,FALSE)=0,1,+'Exit Capacity'!C77)</f>
        <v>492.3751415980351</v>
      </c>
      <c r="D77" s="47">
        <f>IF(VLOOKUP($B77,'Exit Tariff_2'!$A$12:$G$17,4,FALSE)=0,1,+'Exit Capacity'!D77)</f>
        <v>496.93731960523144</v>
      </c>
      <c r="E77" s="47">
        <f>IF(VLOOKUP($B77,'Exit Tariff_2'!$A$12:$G$17,5,FALSE)=0,1,+'Exit Capacity'!E77)</f>
        <v>501.09653116053136</v>
      </c>
      <c r="F77" s="47">
        <f>IF(VLOOKUP($B77,'Exit Tariff_2'!$A$12:$G$17,6,FALSE)=0,1,+'Exit Capacity'!F77)</f>
        <v>502.90392230797255</v>
      </c>
      <c r="G77" s="52">
        <f>IF(VLOOKUP($B77,'Exit Tariff_2'!$A$12:$G$17,7,FALSE)=0,1,+'Exit Capacity'!G77)</f>
        <v>505.90391381846825</v>
      </c>
    </row>
    <row r="78" spans="1:7" s="5" customFormat="1" ht="15" customHeight="1" x14ac:dyDescent="0.45">
      <c r="A78" s="42" t="str">
        <f>'Exit Capacity'!A78</f>
        <v>35X</v>
      </c>
      <c r="B78" s="4" t="str">
        <f>'Exit Capacity'!B78</f>
        <v>Salida Nacional / National exit</v>
      </c>
      <c r="C78" s="47">
        <f>IF(VLOOKUP($B78,'Exit Tariff_2'!$A$12:$G$17,3,FALSE)=0,1,+'Exit Capacity'!C78)</f>
        <v>3083.7176318200704</v>
      </c>
      <c r="D78" s="47">
        <f>IF(VLOOKUP($B78,'Exit Tariff_2'!$A$12:$G$17,4,FALSE)=0,1,+'Exit Capacity'!D78)</f>
        <v>3125.6086174591592</v>
      </c>
      <c r="E78" s="47">
        <f>IF(VLOOKUP($B78,'Exit Tariff_2'!$A$12:$G$17,5,FALSE)=0,1,+'Exit Capacity'!E78)</f>
        <v>3152.4819481430868</v>
      </c>
      <c r="F78" s="47">
        <f>IF(VLOOKUP($B78,'Exit Tariff_2'!$A$12:$G$17,6,FALSE)=0,1,+'Exit Capacity'!F78)</f>
        <v>3156.6820199263634</v>
      </c>
      <c r="G78" s="52">
        <f>IF(VLOOKUP($B78,'Exit Tariff_2'!$A$12:$G$17,7,FALSE)=0,1,+'Exit Capacity'!G78)</f>
        <v>3158.1376548610933</v>
      </c>
    </row>
    <row r="79" spans="1:7" s="5" customFormat="1" ht="15" customHeight="1" x14ac:dyDescent="0.45">
      <c r="A79" s="42" t="str">
        <f>'Exit Capacity'!A79</f>
        <v>36</v>
      </c>
      <c r="B79" s="4" t="str">
        <f>'Exit Capacity'!B79</f>
        <v>Salida Nacional / National exit</v>
      </c>
      <c r="C79" s="47">
        <f>IF(VLOOKUP($B79,'Exit Tariff_2'!$A$12:$G$17,3,FALSE)=0,1,+'Exit Capacity'!C79)</f>
        <v>2170.0671013232413</v>
      </c>
      <c r="D79" s="47">
        <f>IF(VLOOKUP($B79,'Exit Tariff_2'!$A$12:$G$17,4,FALSE)=0,1,+'Exit Capacity'!D79)</f>
        <v>2310.1957617902144</v>
      </c>
      <c r="E79" s="47">
        <f>IF(VLOOKUP($B79,'Exit Tariff_2'!$A$12:$G$17,5,FALSE)=0,1,+'Exit Capacity'!E79)</f>
        <v>2388.4573036023762</v>
      </c>
      <c r="F79" s="47">
        <f>IF(VLOOKUP($B79,'Exit Tariff_2'!$A$12:$G$17,6,FALSE)=0,1,+'Exit Capacity'!F79)</f>
        <v>2464.0292929170496</v>
      </c>
      <c r="G79" s="52">
        <f>IF(VLOOKUP($B79,'Exit Tariff_2'!$A$12:$G$17,7,FALSE)=0,1,+'Exit Capacity'!G79)</f>
        <v>2536.6526971091102</v>
      </c>
    </row>
    <row r="80" spans="1:7" s="5" customFormat="1" ht="15" customHeight="1" x14ac:dyDescent="0.45">
      <c r="A80" s="42" t="str">
        <f>'Exit Capacity'!A80</f>
        <v>38</v>
      </c>
      <c r="B80" s="4" t="str">
        <f>'Exit Capacity'!B80</f>
        <v>Salida Nacional / National exit</v>
      </c>
      <c r="C80" s="47">
        <f>IF(VLOOKUP($B80,'Exit Tariff_2'!$A$12:$G$17,3,FALSE)=0,1,+'Exit Capacity'!C80)</f>
        <v>14218.367576304681</v>
      </c>
      <c r="D80" s="47">
        <f>IF(VLOOKUP($B80,'Exit Tariff_2'!$A$12:$G$17,4,FALSE)=0,1,+'Exit Capacity'!D80)</f>
        <v>14647.694823839527</v>
      </c>
      <c r="E80" s="47">
        <f>IF(VLOOKUP($B80,'Exit Tariff_2'!$A$12:$G$17,5,FALSE)=0,1,+'Exit Capacity'!E80)</f>
        <v>14916.401707722613</v>
      </c>
      <c r="F80" s="47">
        <f>IF(VLOOKUP($B80,'Exit Tariff_2'!$A$12:$G$17,6,FALSE)=0,1,+'Exit Capacity'!F80)</f>
        <v>15136.237839044939</v>
      </c>
      <c r="G80" s="52">
        <f>IF(VLOOKUP($B80,'Exit Tariff_2'!$A$12:$G$17,7,FALSE)=0,1,+'Exit Capacity'!G80)</f>
        <v>15370.181898817664</v>
      </c>
    </row>
    <row r="81" spans="1:7" s="5" customFormat="1" ht="15" customHeight="1" x14ac:dyDescent="0.45">
      <c r="A81" s="42" t="str">
        <f>'Exit Capacity'!A81</f>
        <v>38X.02</v>
      </c>
      <c r="B81" s="4" t="str">
        <f>'Exit Capacity'!B81</f>
        <v>Salida Nacional / National exit</v>
      </c>
      <c r="C81" s="47">
        <f>IF(VLOOKUP($B81,'Exit Tariff_2'!$A$12:$G$17,3,FALSE)=0,1,+'Exit Capacity'!C81)</f>
        <v>164.00734567361806</v>
      </c>
      <c r="D81" s="47">
        <f>IF(VLOOKUP($B81,'Exit Tariff_2'!$A$12:$G$17,4,FALSE)=0,1,+'Exit Capacity'!D81)</f>
        <v>168.9595894467285</v>
      </c>
      <c r="E81" s="47">
        <f>IF(VLOOKUP($B81,'Exit Tariff_2'!$A$12:$G$17,5,FALSE)=0,1,+'Exit Capacity'!E81)</f>
        <v>172.05909454486215</v>
      </c>
      <c r="F81" s="47">
        <f>IF(VLOOKUP($B81,'Exit Tariff_2'!$A$12:$G$17,6,FALSE)=0,1,+'Exit Capacity'!F81)</f>
        <v>174.59488075153033</v>
      </c>
      <c r="G81" s="52">
        <f>IF(VLOOKUP($B81,'Exit Tariff_2'!$A$12:$G$17,7,FALSE)=0,1,+'Exit Capacity'!G81)</f>
        <v>177.29340040039475</v>
      </c>
    </row>
    <row r="82" spans="1:7" s="5" customFormat="1" ht="15" customHeight="1" x14ac:dyDescent="0.45">
      <c r="A82" s="42" t="str">
        <f>'Exit Capacity'!A82</f>
        <v>39.01</v>
      </c>
      <c r="B82" s="4" t="str">
        <f>'Exit Capacity'!B82</f>
        <v>Salida Nacional / National exit</v>
      </c>
      <c r="C82" s="47">
        <f>IF(VLOOKUP($B82,'Exit Tariff_2'!$A$12:$G$17,3,FALSE)=0,1,+'Exit Capacity'!C82)</f>
        <v>1140.8260001572205</v>
      </c>
      <c r="D82" s="47">
        <f>IF(VLOOKUP($B82,'Exit Tariff_2'!$A$12:$G$17,4,FALSE)=0,1,+'Exit Capacity'!D82)</f>
        <v>1188.1471969347153</v>
      </c>
      <c r="E82" s="47">
        <f>IF(VLOOKUP($B82,'Exit Tariff_2'!$A$12:$G$17,5,FALSE)=0,1,+'Exit Capacity'!E82)</f>
        <v>1216.1351967320138</v>
      </c>
      <c r="F82" s="47">
        <f>IF(VLOOKUP($B82,'Exit Tariff_2'!$A$12:$G$17,6,FALSE)=0,1,+'Exit Capacity'!F82)</f>
        <v>1241.0250025345183</v>
      </c>
      <c r="G82" s="52">
        <f>IF(VLOOKUP($B82,'Exit Tariff_2'!$A$12:$G$17,7,FALSE)=0,1,+'Exit Capacity'!G82)</f>
        <v>1266.16639465563</v>
      </c>
    </row>
    <row r="83" spans="1:7" s="5" customFormat="1" ht="15" customHeight="1" x14ac:dyDescent="0.45">
      <c r="A83" s="42" t="str">
        <f>'Exit Capacity'!A83</f>
        <v>4</v>
      </c>
      <c r="B83" s="4" t="str">
        <f>'Exit Capacity'!B83</f>
        <v>Salida Nacional / National exit</v>
      </c>
      <c r="C83" s="47">
        <f>IF(VLOOKUP($B83,'Exit Tariff_2'!$A$12:$G$17,3,FALSE)=0,1,+'Exit Capacity'!C83)</f>
        <v>0</v>
      </c>
      <c r="D83" s="47">
        <f>IF(VLOOKUP($B83,'Exit Tariff_2'!$A$12:$G$17,4,FALSE)=0,1,+'Exit Capacity'!D83)</f>
        <v>0</v>
      </c>
      <c r="E83" s="47">
        <f>IF(VLOOKUP($B83,'Exit Tariff_2'!$A$12:$G$17,5,FALSE)=0,1,+'Exit Capacity'!E83)</f>
        <v>0</v>
      </c>
      <c r="F83" s="47">
        <f>IF(VLOOKUP($B83,'Exit Tariff_2'!$A$12:$G$17,6,FALSE)=0,1,+'Exit Capacity'!F83)</f>
        <v>0</v>
      </c>
      <c r="G83" s="52">
        <f>IF(VLOOKUP($B83,'Exit Tariff_2'!$A$12:$G$17,7,FALSE)=0,1,+'Exit Capacity'!G83)</f>
        <v>0</v>
      </c>
    </row>
    <row r="84" spans="1:7" s="5" customFormat="1" ht="15" customHeight="1" x14ac:dyDescent="0.45">
      <c r="A84" s="42" t="str">
        <f>'Exit Capacity'!A84</f>
        <v>40</v>
      </c>
      <c r="B84" s="4" t="str">
        <f>'Exit Capacity'!B84</f>
        <v>Salida Nacional / National exit</v>
      </c>
      <c r="C84" s="47">
        <f>IF(VLOOKUP($B84,'Exit Tariff_2'!$A$12:$G$17,3,FALSE)=0,1,+'Exit Capacity'!C84)</f>
        <v>4109.9065791517423</v>
      </c>
      <c r="D84" s="47">
        <f>IF(VLOOKUP($B84,'Exit Tariff_2'!$A$12:$G$17,4,FALSE)=0,1,+'Exit Capacity'!D84)</f>
        <v>4288.5464309120234</v>
      </c>
      <c r="E84" s="47">
        <f>IF(VLOOKUP($B84,'Exit Tariff_2'!$A$12:$G$17,5,FALSE)=0,1,+'Exit Capacity'!E84)</f>
        <v>4393.4505369206354</v>
      </c>
      <c r="F84" s="47">
        <f>IF(VLOOKUP($B84,'Exit Tariff_2'!$A$12:$G$17,6,FALSE)=0,1,+'Exit Capacity'!F84)</f>
        <v>4487.7149622478864</v>
      </c>
      <c r="G84" s="52">
        <f>IF(VLOOKUP($B84,'Exit Tariff_2'!$A$12:$G$17,7,FALSE)=0,1,+'Exit Capacity'!G84)</f>
        <v>4582.3275864565894</v>
      </c>
    </row>
    <row r="85" spans="1:7" s="5" customFormat="1" ht="15" customHeight="1" x14ac:dyDescent="0.45">
      <c r="A85" s="42" t="str">
        <f>'Exit Capacity'!A85</f>
        <v>41.06</v>
      </c>
      <c r="B85" s="4" t="str">
        <f>'Exit Capacity'!B85</f>
        <v>Salida Nacional / National exit</v>
      </c>
      <c r="C85" s="47">
        <f>IF(VLOOKUP($B85,'Exit Tariff_2'!$A$12:$G$17,3,FALSE)=0,1,+'Exit Capacity'!C85)</f>
        <v>688.34438159357251</v>
      </c>
      <c r="D85" s="47">
        <f>IF(VLOOKUP($B85,'Exit Tariff_2'!$A$12:$G$17,4,FALSE)=0,1,+'Exit Capacity'!D85)</f>
        <v>733.30446302629161</v>
      </c>
      <c r="E85" s="47">
        <f>IF(VLOOKUP($B85,'Exit Tariff_2'!$A$12:$G$17,5,FALSE)=0,1,+'Exit Capacity'!E85)</f>
        <v>758.38430561719804</v>
      </c>
      <c r="F85" s="47">
        <f>IF(VLOOKUP($B85,'Exit Tariff_2'!$A$12:$G$17,6,FALSE)=0,1,+'Exit Capacity'!F85)</f>
        <v>782.6437121186741</v>
      </c>
      <c r="G85" s="52">
        <f>IF(VLOOKUP($B85,'Exit Tariff_2'!$A$12:$G$17,7,FALSE)=0,1,+'Exit Capacity'!G85)</f>
        <v>805.93286092147434</v>
      </c>
    </row>
    <row r="86" spans="1:7" s="5" customFormat="1" ht="15" customHeight="1" x14ac:dyDescent="0.45">
      <c r="A86" s="42" t="str">
        <f>'Exit Capacity'!A86</f>
        <v>41.07X</v>
      </c>
      <c r="B86" s="4" t="str">
        <f>'Exit Capacity'!B86</f>
        <v>Salida Nacional / National exit</v>
      </c>
      <c r="C86" s="47">
        <f>IF(VLOOKUP($B86,'Exit Tariff_2'!$A$12:$G$17,3,FALSE)=0,1,+'Exit Capacity'!C86)</f>
        <v>3658.0342510870764</v>
      </c>
      <c r="D86" s="47">
        <f>IF(VLOOKUP($B86,'Exit Tariff_2'!$A$12:$G$17,4,FALSE)=0,1,+'Exit Capacity'!D86)</f>
        <v>3896.9633717574588</v>
      </c>
      <c r="E86" s="47">
        <f>IF(VLOOKUP($B86,'Exit Tariff_2'!$A$12:$G$17,5,FALSE)=0,1,+'Exit Capacity'!E86)</f>
        <v>4030.2439296622333</v>
      </c>
      <c r="F86" s="47">
        <f>IF(VLOOKUP($B86,'Exit Tariff_2'!$A$12:$G$17,6,FALSE)=0,1,+'Exit Capacity'!F86)</f>
        <v>4159.1644849342902</v>
      </c>
      <c r="G86" s="52">
        <f>IF(VLOOKUP($B86,'Exit Tariff_2'!$A$12:$G$17,7,FALSE)=0,1,+'Exit Capacity'!G86)</f>
        <v>4282.9288480603163</v>
      </c>
    </row>
    <row r="87" spans="1:7" s="5" customFormat="1" ht="15" customHeight="1" x14ac:dyDescent="0.45">
      <c r="A87" s="42" t="str">
        <f>'Exit Capacity'!A87</f>
        <v>41-16</v>
      </c>
      <c r="B87" s="4" t="str">
        <f>'Exit Capacity'!B87</f>
        <v>Salida Nacional / National exit</v>
      </c>
      <c r="C87" s="47">
        <f>IF(VLOOKUP($B87,'Exit Tariff_2'!$A$12:$G$17,3,FALSE)=0,1,+'Exit Capacity'!C87)</f>
        <v>2325.0228285731009</v>
      </c>
      <c r="D87" s="47">
        <f>IF(VLOOKUP($B87,'Exit Tariff_2'!$A$12:$G$17,4,FALSE)=0,1,+'Exit Capacity'!D87)</f>
        <v>2349.4811377369351</v>
      </c>
      <c r="E87" s="47">
        <f>IF(VLOOKUP($B87,'Exit Tariff_2'!$A$12:$G$17,5,FALSE)=0,1,+'Exit Capacity'!E87)</f>
        <v>2348.4926012861042</v>
      </c>
      <c r="F87" s="47">
        <f>IF(VLOOKUP($B87,'Exit Tariff_2'!$A$12:$G$17,6,FALSE)=0,1,+'Exit Capacity'!F87)</f>
        <v>2349.5521114419985</v>
      </c>
      <c r="G87" s="52">
        <f>IF(VLOOKUP($B87,'Exit Tariff_2'!$A$12:$G$17,7,FALSE)=0,1,+'Exit Capacity'!G87)</f>
        <v>2359.5608365444746</v>
      </c>
    </row>
    <row r="88" spans="1:7" s="5" customFormat="1" ht="15" customHeight="1" x14ac:dyDescent="0.45">
      <c r="A88" s="42" t="str">
        <f>'Exit Capacity'!A88</f>
        <v>43X.00</v>
      </c>
      <c r="B88" s="4" t="str">
        <f>'Exit Capacity'!B88</f>
        <v>Salida Nacional / National exit</v>
      </c>
      <c r="C88" s="47">
        <f>IF(VLOOKUP($B88,'Exit Tariff_2'!$A$12:$G$17,3,FALSE)=0,1,+'Exit Capacity'!C88)</f>
        <v>24734.854934783554</v>
      </c>
      <c r="D88" s="47">
        <f>IF(VLOOKUP($B88,'Exit Tariff_2'!$A$12:$G$17,4,FALSE)=0,1,+'Exit Capacity'!D88)</f>
        <v>24995.382097416652</v>
      </c>
      <c r="E88" s="47">
        <f>IF(VLOOKUP($B88,'Exit Tariff_2'!$A$12:$G$17,5,FALSE)=0,1,+'Exit Capacity'!E88)</f>
        <v>24985.085065652667</v>
      </c>
      <c r="F88" s="47">
        <f>IF(VLOOKUP($B88,'Exit Tariff_2'!$A$12:$G$17,6,FALSE)=0,1,+'Exit Capacity'!F88)</f>
        <v>24996.563919095577</v>
      </c>
      <c r="G88" s="52">
        <f>IF(VLOOKUP($B88,'Exit Tariff_2'!$A$12:$G$17,7,FALSE)=0,1,+'Exit Capacity'!G88)</f>
        <v>25103.218056231948</v>
      </c>
    </row>
    <row r="89" spans="1:7" s="5" customFormat="1" ht="15" customHeight="1" x14ac:dyDescent="0.45">
      <c r="A89" s="42" t="str">
        <f>'Exit Capacity'!A89</f>
        <v>45.01DXC</v>
      </c>
      <c r="B89" s="4" t="str">
        <f>'Exit Capacity'!B89</f>
        <v>Salida Nacional / National exit</v>
      </c>
      <c r="C89" s="47">
        <f>IF(VLOOKUP($B89,'Exit Tariff_2'!$A$12:$G$17,3,FALSE)=0,1,+'Exit Capacity'!C89)</f>
        <v>137.35842222770151</v>
      </c>
      <c r="D89" s="47">
        <f>IF(VLOOKUP($B89,'Exit Tariff_2'!$A$12:$G$17,4,FALSE)=0,1,+'Exit Capacity'!D89)</f>
        <v>138.80337782805725</v>
      </c>
      <c r="E89" s="47">
        <f>IF(VLOOKUP($B89,'Exit Tariff_2'!$A$12:$G$17,5,FALSE)=0,1,+'Exit Capacity'!E89)</f>
        <v>138.74497676397647</v>
      </c>
      <c r="F89" s="47">
        <f>IF(VLOOKUP($B89,'Exit Tariff_2'!$A$12:$G$17,6,FALSE)=0,1,+'Exit Capacity'!F89)</f>
        <v>138.8075708346924</v>
      </c>
      <c r="G89" s="52">
        <f>IF(VLOOKUP($B89,'Exit Tariff_2'!$A$12:$G$17,7,FALSE)=0,1,+'Exit Capacity'!G89)</f>
        <v>139.3988694110727</v>
      </c>
    </row>
    <row r="90" spans="1:7" s="5" customFormat="1" ht="15" customHeight="1" x14ac:dyDescent="0.45">
      <c r="A90" s="42" t="str">
        <f>'Exit Capacity'!A90</f>
        <v>45.02</v>
      </c>
      <c r="B90" s="4" t="str">
        <f>'Exit Capacity'!B90</f>
        <v>Salida Nacional / National exit</v>
      </c>
      <c r="C90" s="47">
        <f>IF(VLOOKUP($B90,'Exit Tariff_2'!$A$12:$G$17,3,FALSE)=0,1,+'Exit Capacity'!C90)</f>
        <v>9913.1629207683582</v>
      </c>
      <c r="D90" s="47">
        <f>IF(VLOOKUP($B90,'Exit Tariff_2'!$A$12:$G$17,4,FALSE)=0,1,+'Exit Capacity'!D90)</f>
        <v>10017.445425235815</v>
      </c>
      <c r="E90" s="47">
        <f>IF(VLOOKUP($B90,'Exit Tariff_2'!$A$12:$G$17,5,FALSE)=0,1,+'Exit Capacity'!E90)</f>
        <v>10013.230618064987</v>
      </c>
      <c r="F90" s="47">
        <f>IF(VLOOKUP($B90,'Exit Tariff_2'!$A$12:$G$17,6,FALSE)=0,1,+'Exit Capacity'!F90)</f>
        <v>10017.748034695271</v>
      </c>
      <c r="G90" s="52">
        <f>IF(VLOOKUP($B90,'Exit Tariff_2'!$A$12:$G$17,7,FALSE)=0,1,+'Exit Capacity'!G90)</f>
        <v>10060.422077010342</v>
      </c>
    </row>
    <row r="91" spans="1:7" s="5" customFormat="1" ht="15" customHeight="1" x14ac:dyDescent="0.45">
      <c r="A91" s="42" t="str">
        <f>'Exit Capacity'!A91</f>
        <v>45.04</v>
      </c>
      <c r="B91" s="4" t="str">
        <f>'Exit Capacity'!B91</f>
        <v>Salida Nacional / National exit</v>
      </c>
      <c r="C91" s="47">
        <f>IF(VLOOKUP($B91,'Exit Tariff_2'!$A$12:$G$17,3,FALSE)=0,1,+'Exit Capacity'!C91)</f>
        <v>39883.593918435552</v>
      </c>
      <c r="D91" s="47">
        <f>IF(VLOOKUP($B91,'Exit Tariff_2'!$A$12:$G$17,4,FALSE)=0,1,+'Exit Capacity'!D91)</f>
        <v>40303.153356146795</v>
      </c>
      <c r="E91" s="47">
        <f>IF(VLOOKUP($B91,'Exit Tariff_2'!$A$12:$G$17,5,FALSE)=0,1,+'Exit Capacity'!E91)</f>
        <v>40286.195937108147</v>
      </c>
      <c r="F91" s="47">
        <f>IF(VLOOKUP($B91,'Exit Tariff_2'!$A$12:$G$17,6,FALSE)=0,1,+'Exit Capacity'!F91)</f>
        <v>40304.370843733079</v>
      </c>
      <c r="G91" s="52">
        <f>IF(VLOOKUP($B91,'Exit Tariff_2'!$A$12:$G$17,7,FALSE)=0,1,+'Exit Capacity'!G91)</f>
        <v>40476.061169833403</v>
      </c>
    </row>
    <row r="92" spans="1:7" s="5" customFormat="1" ht="15" customHeight="1" x14ac:dyDescent="0.45">
      <c r="A92" s="42" t="str">
        <f>'Exit Capacity'!A92</f>
        <v>45-16</v>
      </c>
      <c r="B92" s="4" t="str">
        <f>'Exit Capacity'!B92</f>
        <v>Salida Nacional / National exit</v>
      </c>
      <c r="C92" s="47">
        <f>IF(VLOOKUP($B92,'Exit Tariff_2'!$A$12:$G$17,3,FALSE)=0,1,+'Exit Capacity'!C92)</f>
        <v>13871.392897338805</v>
      </c>
      <c r="D92" s="47">
        <f>IF(VLOOKUP($B92,'Exit Tariff_2'!$A$12:$G$17,4,FALSE)=0,1,+'Exit Capacity'!D92)</f>
        <v>14017.433042050845</v>
      </c>
      <c r="E92" s="47">
        <f>IF(VLOOKUP($B92,'Exit Tariff_2'!$A$12:$G$17,5,FALSE)=0,1,+'Exit Capacity'!E92)</f>
        <v>14011.889105606842</v>
      </c>
      <c r="F92" s="47">
        <f>IF(VLOOKUP($B92,'Exit Tariff_2'!$A$12:$G$17,6,FALSE)=0,1,+'Exit Capacity'!F92)</f>
        <v>14018.245366710442</v>
      </c>
      <c r="G92" s="52">
        <f>IF(VLOOKUP($B92,'Exit Tariff_2'!$A$12:$G$17,7,FALSE)=0,1,+'Exit Capacity'!G92)</f>
        <v>14077.810374385155</v>
      </c>
    </row>
    <row r="93" spans="1:7" s="5" customFormat="1" ht="15" customHeight="1" x14ac:dyDescent="0.45">
      <c r="A93" s="42" t="str">
        <f>'Exit Capacity'!A93</f>
        <v>5D.03.04</v>
      </c>
      <c r="B93" s="4" t="str">
        <f>'Exit Capacity'!B93</f>
        <v>Salida Nacional / National exit</v>
      </c>
      <c r="C93" s="47">
        <f>IF(VLOOKUP($B93,'Exit Tariff_2'!$A$12:$G$17,3,FALSE)=0,1,+'Exit Capacity'!C93)</f>
        <v>32773.958150374252</v>
      </c>
      <c r="D93" s="47">
        <f>IF(VLOOKUP($B93,'Exit Tariff_2'!$A$12:$G$17,4,FALSE)=0,1,+'Exit Capacity'!D93)</f>
        <v>33494.311194261056</v>
      </c>
      <c r="E93" s="47">
        <f>IF(VLOOKUP($B93,'Exit Tariff_2'!$A$12:$G$17,5,FALSE)=0,1,+'Exit Capacity'!E93)</f>
        <v>33872.2884324271</v>
      </c>
      <c r="F93" s="47">
        <f>IF(VLOOKUP($B93,'Exit Tariff_2'!$A$12:$G$17,6,FALSE)=0,1,+'Exit Capacity'!F93)</f>
        <v>34142.544760581906</v>
      </c>
      <c r="G93" s="52">
        <f>IF(VLOOKUP($B93,'Exit Tariff_2'!$A$12:$G$17,7,FALSE)=0,1,+'Exit Capacity'!G93)</f>
        <v>34471.926498198758</v>
      </c>
    </row>
    <row r="94" spans="1:7" s="5" customFormat="1" ht="15" customHeight="1" x14ac:dyDescent="0.45">
      <c r="A94" s="42" t="str">
        <f>'Exit Capacity'!A94</f>
        <v>6</v>
      </c>
      <c r="B94" s="4" t="str">
        <f>'Exit Capacity'!B94</f>
        <v>Salida Nacional / National exit</v>
      </c>
      <c r="C94" s="47">
        <f>IF(VLOOKUP($B94,'Exit Tariff_2'!$A$12:$G$17,3,FALSE)=0,1,+'Exit Capacity'!C94)</f>
        <v>38436.426853252138</v>
      </c>
      <c r="D94" s="47">
        <f>IF(VLOOKUP($B94,'Exit Tariff_2'!$A$12:$G$17,4,FALSE)=0,1,+'Exit Capacity'!D94)</f>
        <v>39804.965944626791</v>
      </c>
      <c r="E94" s="47">
        <f>IF(VLOOKUP($B94,'Exit Tariff_2'!$A$12:$G$17,5,FALSE)=0,1,+'Exit Capacity'!E94)</f>
        <v>40486.115190062512</v>
      </c>
      <c r="F94" s="47">
        <f>IF(VLOOKUP($B94,'Exit Tariff_2'!$A$12:$G$17,6,FALSE)=0,1,+'Exit Capacity'!F94)</f>
        <v>41034.627433478512</v>
      </c>
      <c r="G94" s="52">
        <f>IF(VLOOKUP($B94,'Exit Tariff_2'!$A$12:$G$17,7,FALSE)=0,1,+'Exit Capacity'!G94)</f>
        <v>41603.611251635259</v>
      </c>
    </row>
    <row r="95" spans="1:7" s="5" customFormat="1" ht="15" customHeight="1" x14ac:dyDescent="0.45">
      <c r="A95" s="42" t="str">
        <f>'Exit Capacity'!A95</f>
        <v>7A</v>
      </c>
      <c r="B95" s="4" t="str">
        <f>'Exit Capacity'!B95</f>
        <v>Salida Nacional / National exit</v>
      </c>
      <c r="C95" s="47">
        <f>IF(VLOOKUP($B95,'Exit Tariff_2'!$A$12:$G$17,3,FALSE)=0,1,+'Exit Capacity'!C95)</f>
        <v>442.59416065611094</v>
      </c>
      <c r="D95" s="47">
        <f>IF(VLOOKUP($B95,'Exit Tariff_2'!$A$12:$G$17,4,FALSE)=0,1,+'Exit Capacity'!D95)</f>
        <v>469.1726033672436</v>
      </c>
      <c r="E95" s="47">
        <f>IF(VLOOKUP($B95,'Exit Tariff_2'!$A$12:$G$17,5,FALSE)=0,1,+'Exit Capacity'!E95)</f>
        <v>484.13505074310888</v>
      </c>
      <c r="F95" s="47">
        <f>IF(VLOOKUP($B95,'Exit Tariff_2'!$A$12:$G$17,6,FALSE)=0,1,+'Exit Capacity'!F95)</f>
        <v>498.42100627218281</v>
      </c>
      <c r="G95" s="52">
        <f>IF(VLOOKUP($B95,'Exit Tariff_2'!$A$12:$G$17,7,FALSE)=0,1,+'Exit Capacity'!G95)</f>
        <v>512.2424518657416</v>
      </c>
    </row>
    <row r="96" spans="1:7" s="5" customFormat="1" ht="15" customHeight="1" x14ac:dyDescent="0.45">
      <c r="A96" s="42" t="str">
        <f>'Exit Capacity'!A96</f>
        <v>7B</v>
      </c>
      <c r="B96" s="4" t="str">
        <f>'Exit Capacity'!B96</f>
        <v>Salida Nacional / National exit</v>
      </c>
      <c r="C96" s="47">
        <f>IF(VLOOKUP($B96,'Exit Tariff_2'!$A$12:$G$17,3,FALSE)=0,1,+'Exit Capacity'!C96)</f>
        <v>350.37731601345149</v>
      </c>
      <c r="D96" s="47">
        <f>IF(VLOOKUP($B96,'Exit Tariff_2'!$A$12:$G$17,4,FALSE)=0,1,+'Exit Capacity'!D96)</f>
        <v>371.41799898843459</v>
      </c>
      <c r="E96" s="47">
        <f>IF(VLOOKUP($B96,'Exit Tariff_2'!$A$12:$G$17,5,FALSE)=0,1,+'Exit Capacity'!E96)</f>
        <v>383.26294096592608</v>
      </c>
      <c r="F96" s="47">
        <f>IF(VLOOKUP($B96,'Exit Tariff_2'!$A$12:$G$17,6,FALSE)=0,1,+'Exit Capacity'!F96)</f>
        <v>394.57234176675053</v>
      </c>
      <c r="G96" s="52">
        <f>IF(VLOOKUP($B96,'Exit Tariff_2'!$A$12:$G$17,7,FALSE)=0,1,+'Exit Capacity'!G96)</f>
        <v>405.51401574482134</v>
      </c>
    </row>
    <row r="97" spans="1:7" s="5" customFormat="1" ht="15" customHeight="1" x14ac:dyDescent="0.45">
      <c r="A97" s="42" t="str">
        <f>'Exit Capacity'!A97</f>
        <v>9E.C.</v>
      </c>
      <c r="B97" s="4" t="str">
        <f>'Exit Capacity'!B97</f>
        <v>Salida Nacional / National exit</v>
      </c>
      <c r="C97" s="47">
        <f>IF(VLOOKUP($B97,'Exit Tariff_2'!$A$12:$G$17,3,FALSE)=0,1,+'Exit Capacity'!C97)</f>
        <v>1844.4629344663806</v>
      </c>
      <c r="D97" s="47">
        <f>IF(VLOOKUP($B97,'Exit Tariff_2'!$A$12:$G$17,4,FALSE)=0,1,+'Exit Capacity'!D97)</f>
        <v>1952.5330438400574</v>
      </c>
      <c r="E97" s="47">
        <f>IF(VLOOKUP($B97,'Exit Tariff_2'!$A$12:$G$17,5,FALSE)=0,1,+'Exit Capacity'!E97)</f>
        <v>2008.8519653777175</v>
      </c>
      <c r="F97" s="47">
        <f>IF(VLOOKUP($B97,'Exit Tariff_2'!$A$12:$G$17,6,FALSE)=0,1,+'Exit Capacity'!F97)</f>
        <v>2061.7446013036179</v>
      </c>
      <c r="G97" s="52">
        <f>IF(VLOOKUP($B97,'Exit Tariff_2'!$A$12:$G$17,7,FALSE)=0,1,+'Exit Capacity'!G97)</f>
        <v>2112.7770287626054</v>
      </c>
    </row>
    <row r="98" spans="1:7" s="5" customFormat="1" ht="15" customHeight="1" x14ac:dyDescent="0.45">
      <c r="A98" s="42" t="str">
        <f>'Exit Capacity'!A98</f>
        <v>A10</v>
      </c>
      <c r="B98" s="4" t="str">
        <f>'Exit Capacity'!B98</f>
        <v>Salida Nacional / National exit</v>
      </c>
      <c r="C98" s="47">
        <f>IF(VLOOKUP($B98,'Exit Tariff_2'!$A$12:$G$17,3,FALSE)=0,1,+'Exit Capacity'!C98)</f>
        <v>28795.586941663583</v>
      </c>
      <c r="D98" s="47">
        <f>IF(VLOOKUP($B98,'Exit Tariff_2'!$A$12:$G$17,4,FALSE)=0,1,+'Exit Capacity'!D98)</f>
        <v>29534.555759333387</v>
      </c>
      <c r="E98" s="47">
        <f>IF(VLOOKUP($B98,'Exit Tariff_2'!$A$12:$G$17,5,FALSE)=0,1,+'Exit Capacity'!E98)</f>
        <v>29904.01295036414</v>
      </c>
      <c r="F98" s="47">
        <f>IF(VLOOKUP($B98,'Exit Tariff_2'!$A$12:$G$17,6,FALSE)=0,1,+'Exit Capacity'!F98)</f>
        <v>30137.531875355511</v>
      </c>
      <c r="G98" s="52">
        <f>IF(VLOOKUP($B98,'Exit Tariff_2'!$A$12:$G$17,7,FALSE)=0,1,+'Exit Capacity'!G98)</f>
        <v>30385.511574722404</v>
      </c>
    </row>
    <row r="99" spans="1:7" s="5" customFormat="1" ht="15" customHeight="1" x14ac:dyDescent="0.45">
      <c r="A99" s="42" t="str">
        <f>'Exit Capacity'!A99</f>
        <v>A3</v>
      </c>
      <c r="B99" s="4" t="str">
        <f>'Exit Capacity'!B99</f>
        <v>Salida Nacional / National exit</v>
      </c>
      <c r="C99" s="47">
        <f>IF(VLOOKUP($B99,'Exit Tariff_2'!$A$12:$G$17,3,FALSE)=0,1,+'Exit Capacity'!C99)</f>
        <v>8949.5013031011149</v>
      </c>
      <c r="D99" s="47">
        <f>IF(VLOOKUP($B99,'Exit Tariff_2'!$A$12:$G$17,4,FALSE)=0,1,+'Exit Capacity'!D99)</f>
        <v>9226.5517258866585</v>
      </c>
      <c r="E99" s="47">
        <f>IF(VLOOKUP($B99,'Exit Tariff_2'!$A$12:$G$17,5,FALSE)=0,1,+'Exit Capacity'!E99)</f>
        <v>9394.2151895896423</v>
      </c>
      <c r="F99" s="47">
        <f>IF(VLOOKUP($B99,'Exit Tariff_2'!$A$12:$G$17,6,FALSE)=0,1,+'Exit Capacity'!F99)</f>
        <v>9524.1955556845405</v>
      </c>
      <c r="G99" s="52">
        <f>IF(VLOOKUP($B99,'Exit Tariff_2'!$A$12:$G$17,7,FALSE)=0,1,+'Exit Capacity'!G99)</f>
        <v>9654.8069866912701</v>
      </c>
    </row>
    <row r="100" spans="1:7" s="5" customFormat="1" ht="15" customHeight="1" x14ac:dyDescent="0.45">
      <c r="A100" s="42" t="str">
        <f>'Exit Capacity'!A100</f>
        <v>A36L</v>
      </c>
      <c r="B100" s="4" t="str">
        <f>'Exit Capacity'!B100</f>
        <v>Salida Nacional / National exit</v>
      </c>
      <c r="C100" s="47">
        <f>IF(VLOOKUP($B100,'Exit Tariff_2'!$A$12:$G$17,3,FALSE)=0,1,+'Exit Capacity'!C100)</f>
        <v>133699.79464521387</v>
      </c>
      <c r="D100" s="47">
        <f>IF(VLOOKUP($B100,'Exit Tariff_2'!$A$12:$G$17,4,FALSE)=0,1,+'Exit Capacity'!D100)</f>
        <v>136638.44043214698</v>
      </c>
      <c r="E100" s="47">
        <f>IF(VLOOKUP($B100,'Exit Tariff_2'!$A$12:$G$17,5,FALSE)=0,1,+'Exit Capacity'!E100)</f>
        <v>138180.38049600797</v>
      </c>
      <c r="F100" s="47">
        <f>IF(VLOOKUP($B100,'Exit Tariff_2'!$A$12:$G$17,6,FALSE)=0,1,+'Exit Capacity'!F100)</f>
        <v>139282.87825993629</v>
      </c>
      <c r="G100" s="52">
        <f>IF(VLOOKUP($B100,'Exit Tariff_2'!$A$12:$G$17,7,FALSE)=0,1,+'Exit Capacity'!G100)</f>
        <v>140626.57530370494</v>
      </c>
    </row>
    <row r="101" spans="1:7" s="5" customFormat="1" ht="15" customHeight="1" x14ac:dyDescent="0.45">
      <c r="A101" s="42" t="str">
        <f>'Exit Capacity'!A101</f>
        <v>A5A</v>
      </c>
      <c r="B101" s="4" t="str">
        <f>'Exit Capacity'!B101</f>
        <v>Salida Nacional / National exit</v>
      </c>
      <c r="C101" s="47">
        <f>IF(VLOOKUP($B101,'Exit Tariff_2'!$A$12:$G$17,3,FALSE)=0,1,+'Exit Capacity'!C101)</f>
        <v>119.65900371811298</v>
      </c>
      <c r="D101" s="47">
        <f>IF(VLOOKUP($B101,'Exit Tariff_2'!$A$12:$G$17,4,FALSE)=0,1,+'Exit Capacity'!D101)</f>
        <v>122.72976149361025</v>
      </c>
      <c r="E101" s="47">
        <f>IF(VLOOKUP($B101,'Exit Tariff_2'!$A$12:$G$17,5,FALSE)=0,1,+'Exit Capacity'!E101)</f>
        <v>124.26502727877357</v>
      </c>
      <c r="F101" s="47">
        <f>IF(VLOOKUP($B101,'Exit Tariff_2'!$A$12:$G$17,6,FALSE)=0,1,+'Exit Capacity'!F101)</f>
        <v>125.23540659315952</v>
      </c>
      <c r="G101" s="52">
        <f>IF(VLOOKUP($B101,'Exit Tariff_2'!$A$12:$G$17,7,FALSE)=0,1,+'Exit Capacity'!G101)</f>
        <v>126.26587712424032</v>
      </c>
    </row>
    <row r="102" spans="1:7" s="5" customFormat="1" ht="15" customHeight="1" x14ac:dyDescent="0.45">
      <c r="A102" s="42" t="str">
        <f>'Exit Capacity'!A102</f>
        <v>A6</v>
      </c>
      <c r="B102" s="4" t="str">
        <f>'Exit Capacity'!B102</f>
        <v>Salida Nacional / National exit</v>
      </c>
      <c r="C102" s="47">
        <f>IF(VLOOKUP($B102,'Exit Tariff_2'!$A$12:$G$17,3,FALSE)=0,1,+'Exit Capacity'!C102)</f>
        <v>795.08855321467286</v>
      </c>
      <c r="D102" s="47">
        <f>IF(VLOOKUP($B102,'Exit Tariff_2'!$A$12:$G$17,4,FALSE)=0,1,+'Exit Capacity'!D102)</f>
        <v>815.49257030597721</v>
      </c>
      <c r="E102" s="47">
        <f>IF(VLOOKUP($B102,'Exit Tariff_2'!$A$12:$G$17,5,FALSE)=0,1,+'Exit Capacity'!E102)</f>
        <v>825.69382732798204</v>
      </c>
      <c r="F102" s="47">
        <f>IF(VLOOKUP($B102,'Exit Tariff_2'!$A$12:$G$17,6,FALSE)=0,1,+'Exit Capacity'!F102)</f>
        <v>832.14162867322898</v>
      </c>
      <c r="G102" s="52">
        <f>IF(VLOOKUP($B102,'Exit Tariff_2'!$A$12:$G$17,7,FALSE)=0,1,+'Exit Capacity'!G102)</f>
        <v>838.98871329059284</v>
      </c>
    </row>
    <row r="103" spans="1:7" s="5" customFormat="1" ht="15" customHeight="1" x14ac:dyDescent="0.45">
      <c r="A103" s="42" t="str">
        <f>'Exit Capacity'!A103</f>
        <v>A7</v>
      </c>
      <c r="B103" s="4" t="str">
        <f>'Exit Capacity'!B103</f>
        <v>Salida Nacional / National exit</v>
      </c>
      <c r="C103" s="47">
        <f>IF(VLOOKUP($B103,'Exit Tariff_2'!$A$12:$G$17,3,FALSE)=0,1,+'Exit Capacity'!C103)</f>
        <v>132.75624362331553</v>
      </c>
      <c r="D103" s="47">
        <f>IF(VLOOKUP($B103,'Exit Tariff_2'!$A$12:$G$17,4,FALSE)=0,1,+'Exit Capacity'!D103)</f>
        <v>136.16311025837842</v>
      </c>
      <c r="E103" s="47">
        <f>IF(VLOOKUP($B103,'Exit Tariff_2'!$A$12:$G$17,5,FALSE)=0,1,+'Exit Capacity'!E103)</f>
        <v>137.86641809371545</v>
      </c>
      <c r="F103" s="47">
        <f>IF(VLOOKUP($B103,'Exit Tariff_2'!$A$12:$G$17,6,FALSE)=0,1,+'Exit Capacity'!F103)</f>
        <v>138.94300998120201</v>
      </c>
      <c r="G103" s="52">
        <f>IF(VLOOKUP($B103,'Exit Tariff_2'!$A$12:$G$17,7,FALSE)=0,1,+'Exit Capacity'!G103)</f>
        <v>140.08627035125392</v>
      </c>
    </row>
    <row r="104" spans="1:7" s="5" customFormat="1" ht="15" customHeight="1" x14ac:dyDescent="0.45">
      <c r="A104" s="42" t="str">
        <f>'Exit Capacity'!A104</f>
        <v>A8</v>
      </c>
      <c r="B104" s="4" t="str">
        <f>'Exit Capacity'!B104</f>
        <v>Salida Nacional / National exit</v>
      </c>
      <c r="C104" s="47">
        <f>IF(VLOOKUP($B104,'Exit Tariff_2'!$A$12:$G$17,3,FALSE)=0,1,+'Exit Capacity'!C104)</f>
        <v>73.93527141409136</v>
      </c>
      <c r="D104" s="47">
        <f>IF(VLOOKUP($B104,'Exit Tariff_2'!$A$12:$G$17,4,FALSE)=0,1,+'Exit Capacity'!D104)</f>
        <v>75.832640625965837</v>
      </c>
      <c r="E104" s="47">
        <f>IF(VLOOKUP($B104,'Exit Tariff_2'!$A$12:$G$17,5,FALSE)=0,1,+'Exit Capacity'!E104)</f>
        <v>76.781255347731545</v>
      </c>
      <c r="F104" s="47">
        <f>IF(VLOOKUP($B104,'Exit Tariff_2'!$A$12:$G$17,6,FALSE)=0,1,+'Exit Capacity'!F104)</f>
        <v>77.380836288190977</v>
      </c>
      <c r="G104" s="52">
        <f>IF(VLOOKUP($B104,'Exit Tariff_2'!$A$12:$G$17,7,FALSE)=0,1,+'Exit Capacity'!G104)</f>
        <v>78.01754657352113</v>
      </c>
    </row>
    <row r="105" spans="1:7" s="5" customFormat="1" ht="15" customHeight="1" x14ac:dyDescent="0.45">
      <c r="A105" s="42" t="str">
        <f>'Exit Capacity'!A105</f>
        <v>A9</v>
      </c>
      <c r="B105" s="4" t="str">
        <f>'Exit Capacity'!B105</f>
        <v>Salida Nacional / National exit</v>
      </c>
      <c r="C105" s="47">
        <f>IF(VLOOKUP($B105,'Exit Tariff_2'!$A$12:$G$17,3,FALSE)=0,1,+'Exit Capacity'!C105)</f>
        <v>362.55462432791387</v>
      </c>
      <c r="D105" s="47">
        <f>IF(VLOOKUP($B105,'Exit Tariff_2'!$A$12:$G$17,4,FALSE)=0,1,+'Exit Capacity'!D105)</f>
        <v>371.85870840937702</v>
      </c>
      <c r="E105" s="47">
        <f>IF(VLOOKUP($B105,'Exit Tariff_2'!$A$12:$G$17,5,FALSE)=0,1,+'Exit Capacity'!E105)</f>
        <v>376.51040776076593</v>
      </c>
      <c r="F105" s="47">
        <f>IF(VLOOKUP($B105,'Exit Tariff_2'!$A$12:$G$17,6,FALSE)=0,1,+'Exit Capacity'!F105)</f>
        <v>379.45055849619712</v>
      </c>
      <c r="G105" s="52">
        <f>IF(VLOOKUP($B105,'Exit Tariff_2'!$A$12:$G$17,7,FALSE)=0,1,+'Exit Capacity'!G105)</f>
        <v>382.57277951315541</v>
      </c>
    </row>
    <row r="106" spans="1:7" s="5" customFormat="1" ht="15" customHeight="1" x14ac:dyDescent="0.45">
      <c r="A106" s="42" t="str">
        <f>'Exit Capacity'!A106</f>
        <v>A9A</v>
      </c>
      <c r="B106" s="4" t="str">
        <f>'Exit Capacity'!B106</f>
        <v>Salida Nacional / National exit</v>
      </c>
      <c r="C106" s="47">
        <f>IF(VLOOKUP($B106,'Exit Tariff_2'!$A$12:$G$17,3,FALSE)=0,1,+'Exit Capacity'!C106)</f>
        <v>783.32485497437779</v>
      </c>
      <c r="D106" s="47">
        <f>IF(VLOOKUP($B106,'Exit Tariff_2'!$A$12:$G$17,4,FALSE)=0,1,+'Exit Capacity'!D106)</f>
        <v>803.42698531485235</v>
      </c>
      <c r="E106" s="47">
        <f>IF(VLOOKUP($B106,'Exit Tariff_2'!$A$12:$G$17,5,FALSE)=0,1,+'Exit Capacity'!E106)</f>
        <v>813.47731008057781</v>
      </c>
      <c r="F106" s="47">
        <f>IF(VLOOKUP($B106,'Exit Tariff_2'!$A$12:$G$17,6,FALSE)=0,1,+'Exit Capacity'!F106)</f>
        <v>819.82971326038501</v>
      </c>
      <c r="G106" s="52">
        <f>IF(VLOOKUP($B106,'Exit Tariff_2'!$A$12:$G$17,7,FALSE)=0,1,+'Exit Capacity'!G106)</f>
        <v>826.57549213395635</v>
      </c>
    </row>
    <row r="107" spans="1:7" s="5" customFormat="1" ht="15" customHeight="1" x14ac:dyDescent="0.45">
      <c r="A107" s="42" t="str">
        <f>'Exit Capacity'!A107</f>
        <v>A9B</v>
      </c>
      <c r="B107" s="4" t="str">
        <f>'Exit Capacity'!B107</f>
        <v>Salida Nacional / National exit</v>
      </c>
      <c r="C107" s="47">
        <f>IF(VLOOKUP($B107,'Exit Tariff_2'!$A$12:$G$17,3,FALSE)=0,1,+'Exit Capacity'!C107)</f>
        <v>436.55068043184758</v>
      </c>
      <c r="D107" s="47">
        <f>IF(VLOOKUP($B107,'Exit Tariff_2'!$A$12:$G$17,4,FALSE)=0,1,+'Exit Capacity'!D107)</f>
        <v>447.75369361665321</v>
      </c>
      <c r="E107" s="47">
        <f>IF(VLOOKUP($B107,'Exit Tariff_2'!$A$12:$G$17,5,FALSE)=0,1,+'Exit Capacity'!E107)</f>
        <v>453.35478757808767</v>
      </c>
      <c r="F107" s="47">
        <f>IF(VLOOKUP($B107,'Exit Tariff_2'!$A$12:$G$17,6,FALSE)=0,1,+'Exit Capacity'!F107)</f>
        <v>456.89501218976926</v>
      </c>
      <c r="G107" s="52">
        <f>IF(VLOOKUP($B107,'Exit Tariff_2'!$A$12:$G$17,7,FALSE)=0,1,+'Exit Capacity'!G107)</f>
        <v>460.65446695314029</v>
      </c>
    </row>
    <row r="108" spans="1:7" s="5" customFormat="1" ht="15" customHeight="1" x14ac:dyDescent="0.45">
      <c r="A108" s="42" t="str">
        <f>'Exit Capacity'!A108</f>
        <v>B02</v>
      </c>
      <c r="B108" s="4" t="str">
        <f>'Exit Capacity'!B108</f>
        <v>Salida Nacional / National exit</v>
      </c>
      <c r="C108" s="47">
        <f>IF(VLOOKUP($B108,'Exit Tariff_2'!$A$12:$G$17,3,FALSE)=0,1,+'Exit Capacity'!C108)</f>
        <v>2780.0695578596005</v>
      </c>
      <c r="D108" s="47">
        <f>IF(VLOOKUP($B108,'Exit Tariff_2'!$A$12:$G$17,4,FALSE)=0,1,+'Exit Capacity'!D108)</f>
        <v>2842.1643737995678</v>
      </c>
      <c r="E108" s="47">
        <f>IF(VLOOKUP($B108,'Exit Tariff_2'!$A$12:$G$17,5,FALSE)=0,1,+'Exit Capacity'!E108)</f>
        <v>2867.8042485636702</v>
      </c>
      <c r="F108" s="47">
        <f>IF(VLOOKUP($B108,'Exit Tariff_2'!$A$12:$G$17,6,FALSE)=0,1,+'Exit Capacity'!F108)</f>
        <v>2875.753222893587</v>
      </c>
      <c r="G108" s="52">
        <f>IF(VLOOKUP($B108,'Exit Tariff_2'!$A$12:$G$17,7,FALSE)=0,1,+'Exit Capacity'!G108)</f>
        <v>2881.7477444654037</v>
      </c>
    </row>
    <row r="109" spans="1:7" s="5" customFormat="1" ht="15" customHeight="1" x14ac:dyDescent="0.45">
      <c r="A109" s="42" t="str">
        <f>'Exit Capacity'!A109</f>
        <v>B04</v>
      </c>
      <c r="B109" s="4" t="str">
        <f>'Exit Capacity'!B109</f>
        <v>Salida Nacional / National exit</v>
      </c>
      <c r="C109" s="47">
        <f>IF(VLOOKUP($B109,'Exit Tariff_2'!$A$12:$G$17,3,FALSE)=0,1,+'Exit Capacity'!C109)</f>
        <v>9032.3874133749978</v>
      </c>
      <c r="D109" s="47">
        <f>IF(VLOOKUP($B109,'Exit Tariff_2'!$A$12:$G$17,4,FALSE)=0,1,+'Exit Capacity'!D109)</f>
        <v>9604.2961388241201</v>
      </c>
      <c r="E109" s="47">
        <f>IF(VLOOKUP($B109,'Exit Tariff_2'!$A$12:$G$17,5,FALSE)=0,1,+'Exit Capacity'!E109)</f>
        <v>9924.3758066576938</v>
      </c>
      <c r="F109" s="47">
        <f>IF(VLOOKUP($B109,'Exit Tariff_2'!$A$12:$G$17,6,FALSE)=0,1,+'Exit Capacity'!F109)</f>
        <v>10232.533553755486</v>
      </c>
      <c r="G109" s="52">
        <f>IF(VLOOKUP($B109,'Exit Tariff_2'!$A$12:$G$17,7,FALSE)=0,1,+'Exit Capacity'!G109)</f>
        <v>10529.192006826632</v>
      </c>
    </row>
    <row r="110" spans="1:7" s="5" customFormat="1" ht="15" customHeight="1" x14ac:dyDescent="0.45">
      <c r="A110" s="42" t="str">
        <f>'Exit Capacity'!A110</f>
        <v>B05</v>
      </c>
      <c r="B110" s="4" t="str">
        <f>'Exit Capacity'!B110</f>
        <v>Salida Nacional / National exit</v>
      </c>
      <c r="C110" s="47">
        <f>IF(VLOOKUP($B110,'Exit Tariff_2'!$A$12:$G$17,3,FALSE)=0,1,+'Exit Capacity'!C110)</f>
        <v>0</v>
      </c>
      <c r="D110" s="47">
        <f>IF(VLOOKUP($B110,'Exit Tariff_2'!$A$12:$G$17,4,FALSE)=0,1,+'Exit Capacity'!D110)</f>
        <v>0</v>
      </c>
      <c r="E110" s="47">
        <f>IF(VLOOKUP($B110,'Exit Tariff_2'!$A$12:$G$17,5,FALSE)=0,1,+'Exit Capacity'!E110)</f>
        <v>0</v>
      </c>
      <c r="F110" s="47">
        <f>IF(VLOOKUP($B110,'Exit Tariff_2'!$A$12:$G$17,6,FALSE)=0,1,+'Exit Capacity'!F110)</f>
        <v>0</v>
      </c>
      <c r="G110" s="52">
        <f>IF(VLOOKUP($B110,'Exit Tariff_2'!$A$12:$G$17,7,FALSE)=0,1,+'Exit Capacity'!G110)</f>
        <v>0</v>
      </c>
    </row>
    <row r="111" spans="1:7" s="5" customFormat="1" ht="15" customHeight="1" x14ac:dyDescent="0.45">
      <c r="A111" s="42" t="str">
        <f>'Exit Capacity'!A111</f>
        <v>B07</v>
      </c>
      <c r="B111" s="4" t="str">
        <f>'Exit Capacity'!B111</f>
        <v>Salida Nacional / National exit</v>
      </c>
      <c r="C111" s="47">
        <f>IF(VLOOKUP($B111,'Exit Tariff_2'!$A$12:$G$17,3,FALSE)=0,1,+'Exit Capacity'!C111)</f>
        <v>2603.0678860924659</v>
      </c>
      <c r="D111" s="47">
        <f>IF(VLOOKUP($B111,'Exit Tariff_2'!$A$12:$G$17,4,FALSE)=0,1,+'Exit Capacity'!D111)</f>
        <v>2733.9057869762605</v>
      </c>
      <c r="E111" s="47">
        <f>IF(VLOOKUP($B111,'Exit Tariff_2'!$A$12:$G$17,5,FALSE)=0,1,+'Exit Capacity'!E111)</f>
        <v>2809.183080806225</v>
      </c>
      <c r="F111" s="47">
        <f>IF(VLOOKUP($B111,'Exit Tariff_2'!$A$12:$G$17,6,FALSE)=0,1,+'Exit Capacity'!F111)</f>
        <v>2878.8527325786008</v>
      </c>
      <c r="G111" s="52">
        <f>IF(VLOOKUP($B111,'Exit Tariff_2'!$A$12:$G$17,7,FALSE)=0,1,+'Exit Capacity'!G111)</f>
        <v>2947.5329123275519</v>
      </c>
    </row>
    <row r="112" spans="1:7" s="5" customFormat="1" ht="15" customHeight="1" x14ac:dyDescent="0.45">
      <c r="A112" s="42" t="str">
        <f>'Exit Capacity'!A112</f>
        <v>B08</v>
      </c>
      <c r="B112" s="4" t="str">
        <f>'Exit Capacity'!B112</f>
        <v>Salida Nacional / National exit</v>
      </c>
      <c r="C112" s="47">
        <f>IF(VLOOKUP($B112,'Exit Tariff_2'!$A$12:$G$17,3,FALSE)=0,1,+'Exit Capacity'!C112)</f>
        <v>386.45974999871288</v>
      </c>
      <c r="D112" s="47">
        <f>IF(VLOOKUP($B112,'Exit Tariff_2'!$A$12:$G$17,4,FALSE)=0,1,+'Exit Capacity'!D112)</f>
        <v>405.42720317100816</v>
      </c>
      <c r="E112" s="47">
        <f>IF(VLOOKUP($B112,'Exit Tariff_2'!$A$12:$G$17,5,FALSE)=0,1,+'Exit Capacity'!E112)</f>
        <v>416.37484394286167</v>
      </c>
      <c r="F112" s="47">
        <f>IF(VLOOKUP($B112,'Exit Tariff_2'!$A$12:$G$17,6,FALSE)=0,1,+'Exit Capacity'!F112)</f>
        <v>426.46073053327444</v>
      </c>
      <c r="G112" s="52">
        <f>IF(VLOOKUP($B112,'Exit Tariff_2'!$A$12:$G$17,7,FALSE)=0,1,+'Exit Capacity'!G112)</f>
        <v>436.4309801904443</v>
      </c>
    </row>
    <row r="113" spans="1:7" s="5" customFormat="1" ht="15" customHeight="1" x14ac:dyDescent="0.45">
      <c r="A113" s="42" t="str">
        <f>'Exit Capacity'!A113</f>
        <v>B10</v>
      </c>
      <c r="B113" s="4" t="str">
        <f>'Exit Capacity'!B113</f>
        <v>Salida Nacional / National exit</v>
      </c>
      <c r="C113" s="47">
        <f>IF(VLOOKUP($B113,'Exit Tariff_2'!$A$12:$G$17,3,FALSE)=0,1,+'Exit Capacity'!C113)</f>
        <v>8334.0188121876963</v>
      </c>
      <c r="D113" s="47">
        <f>IF(VLOOKUP($B113,'Exit Tariff_2'!$A$12:$G$17,4,FALSE)=0,1,+'Exit Capacity'!D113)</f>
        <v>8645.3042422862745</v>
      </c>
      <c r="E113" s="47">
        <f>IF(VLOOKUP($B113,'Exit Tariff_2'!$A$12:$G$17,5,FALSE)=0,1,+'Exit Capacity'!E113)</f>
        <v>8826.0397571591475</v>
      </c>
      <c r="F113" s="47">
        <f>IF(VLOOKUP($B113,'Exit Tariff_2'!$A$12:$G$17,6,FALSE)=0,1,+'Exit Capacity'!F113)</f>
        <v>8972.0632929504245</v>
      </c>
      <c r="G113" s="52">
        <f>IF(VLOOKUP($B113,'Exit Tariff_2'!$A$12:$G$17,7,FALSE)=0,1,+'Exit Capacity'!G113)</f>
        <v>9111.8284945104042</v>
      </c>
    </row>
    <row r="114" spans="1:7" s="5" customFormat="1" ht="15" customHeight="1" x14ac:dyDescent="0.45">
      <c r="A114" s="42" t="str">
        <f>'Exit Capacity'!A114</f>
        <v>B14</v>
      </c>
      <c r="B114" s="4" t="str">
        <f>'Exit Capacity'!B114</f>
        <v>Salida Nacional / National exit</v>
      </c>
      <c r="C114" s="47">
        <f>IF(VLOOKUP($B114,'Exit Tariff_2'!$A$12:$G$17,3,FALSE)=0,1,+'Exit Capacity'!C114)</f>
        <v>4931.1982150975127</v>
      </c>
      <c r="D114" s="47">
        <f>IF(VLOOKUP($B114,'Exit Tariff_2'!$A$12:$G$17,4,FALSE)=0,1,+'Exit Capacity'!D114)</f>
        <v>5122.8516045803408</v>
      </c>
      <c r="E114" s="47">
        <f>IF(VLOOKUP($B114,'Exit Tariff_2'!$A$12:$G$17,5,FALSE)=0,1,+'Exit Capacity'!E114)</f>
        <v>5237.3922377093159</v>
      </c>
      <c r="F114" s="47">
        <f>IF(VLOOKUP($B114,'Exit Tariff_2'!$A$12:$G$17,6,FALSE)=0,1,+'Exit Capacity'!F114)</f>
        <v>5337.7168398109498</v>
      </c>
      <c r="G114" s="52">
        <f>IF(VLOOKUP($B114,'Exit Tariff_2'!$A$12:$G$17,7,FALSE)=0,1,+'Exit Capacity'!G114)</f>
        <v>5440.0105214882642</v>
      </c>
    </row>
    <row r="115" spans="1:7" s="5" customFormat="1" ht="15" customHeight="1" x14ac:dyDescent="0.45">
      <c r="A115" s="42" t="str">
        <f>'Exit Capacity'!A115</f>
        <v>B18</v>
      </c>
      <c r="B115" s="4" t="str">
        <f>'Exit Capacity'!B115</f>
        <v>Salida Nacional / National exit</v>
      </c>
      <c r="C115" s="47">
        <f>IF(VLOOKUP($B115,'Exit Tariff_2'!$A$12:$G$17,3,FALSE)=0,1,+'Exit Capacity'!C115)</f>
        <v>8050.8776461498956</v>
      </c>
      <c r="D115" s="47">
        <f>IF(VLOOKUP($B115,'Exit Tariff_2'!$A$12:$G$17,4,FALSE)=0,1,+'Exit Capacity'!D115)</f>
        <v>8173.0226284899509</v>
      </c>
      <c r="E115" s="47">
        <f>IF(VLOOKUP($B115,'Exit Tariff_2'!$A$12:$G$17,5,FALSE)=0,1,+'Exit Capacity'!E115)</f>
        <v>8264.2303803513496</v>
      </c>
      <c r="F115" s="47">
        <f>IF(VLOOKUP($B115,'Exit Tariff_2'!$A$12:$G$17,6,FALSE)=0,1,+'Exit Capacity'!F115)</f>
        <v>8319.2053775432851</v>
      </c>
      <c r="G115" s="52">
        <f>IF(VLOOKUP($B115,'Exit Tariff_2'!$A$12:$G$17,7,FALSE)=0,1,+'Exit Capacity'!G115)</f>
        <v>8389.5642734995945</v>
      </c>
    </row>
    <row r="116" spans="1:7" s="5" customFormat="1" ht="15" customHeight="1" x14ac:dyDescent="0.45">
      <c r="A116" s="42" t="str">
        <f>'Exit Capacity'!A116</f>
        <v>B19</v>
      </c>
      <c r="B116" s="4" t="str">
        <f>'Exit Capacity'!B116</f>
        <v>Salida Nacional / National exit</v>
      </c>
      <c r="C116" s="47">
        <f>IF(VLOOKUP($B116,'Exit Tariff_2'!$A$12:$G$17,3,FALSE)=0,1,+'Exit Capacity'!C116)</f>
        <v>124628.68312755748</v>
      </c>
      <c r="D116" s="47">
        <f>IF(VLOOKUP($B116,'Exit Tariff_2'!$A$12:$G$17,4,FALSE)=0,1,+'Exit Capacity'!D116)</f>
        <v>126519.50409997156</v>
      </c>
      <c r="E116" s="47">
        <f>IF(VLOOKUP($B116,'Exit Tariff_2'!$A$12:$G$17,5,FALSE)=0,1,+'Exit Capacity'!E116)</f>
        <v>127931.4125284827</v>
      </c>
      <c r="F116" s="47">
        <f>IF(VLOOKUP($B116,'Exit Tariff_2'!$A$12:$G$17,6,FALSE)=0,1,+'Exit Capacity'!F116)</f>
        <v>128782.43297694878</v>
      </c>
      <c r="G116" s="52">
        <f>IF(VLOOKUP($B116,'Exit Tariff_2'!$A$12:$G$17,7,FALSE)=0,1,+'Exit Capacity'!G116)</f>
        <v>129871.59827478896</v>
      </c>
    </row>
    <row r="117" spans="1:7" s="5" customFormat="1" ht="15" customHeight="1" x14ac:dyDescent="0.45">
      <c r="A117" s="42" t="str">
        <f>'Exit Capacity'!A117</f>
        <v>B20</v>
      </c>
      <c r="B117" s="4" t="str">
        <f>'Exit Capacity'!B117</f>
        <v>Salida Nacional / National exit</v>
      </c>
      <c r="C117" s="47">
        <f>IF(VLOOKUP($B117,'Exit Tariff_2'!$A$12:$G$17,3,FALSE)=0,1,+'Exit Capacity'!C117)</f>
        <v>19679.220736533047</v>
      </c>
      <c r="D117" s="47">
        <f>IF(VLOOKUP($B117,'Exit Tariff_2'!$A$12:$G$17,4,FALSE)=0,1,+'Exit Capacity'!D117)</f>
        <v>20035.090675637101</v>
      </c>
      <c r="E117" s="47">
        <f>IF(VLOOKUP($B117,'Exit Tariff_2'!$A$12:$G$17,5,FALSE)=0,1,+'Exit Capacity'!E117)</f>
        <v>20286.725599463014</v>
      </c>
      <c r="F117" s="47">
        <f>IF(VLOOKUP($B117,'Exit Tariff_2'!$A$12:$G$17,6,FALSE)=0,1,+'Exit Capacity'!F117)</f>
        <v>20453.575681836061</v>
      </c>
      <c r="G117" s="52">
        <f>IF(VLOOKUP($B117,'Exit Tariff_2'!$A$12:$G$17,7,FALSE)=0,1,+'Exit Capacity'!G117)</f>
        <v>20654.23505529626</v>
      </c>
    </row>
    <row r="118" spans="1:7" s="5" customFormat="1" ht="15" customHeight="1" x14ac:dyDescent="0.45">
      <c r="A118" s="42" t="str">
        <f>'Exit Capacity'!A118</f>
        <v>B21</v>
      </c>
      <c r="B118" s="4" t="str">
        <f>'Exit Capacity'!B118</f>
        <v>Salida Nacional / National exit</v>
      </c>
      <c r="C118" s="47">
        <f>IF(VLOOKUP($B118,'Exit Tariff_2'!$A$12:$G$17,3,FALSE)=0,1,+'Exit Capacity'!C118)</f>
        <v>13.657505603890183</v>
      </c>
      <c r="D118" s="47">
        <f>IF(VLOOKUP($B118,'Exit Tariff_2'!$A$12:$G$17,4,FALSE)=0,1,+'Exit Capacity'!D118)</f>
        <v>14.549562807432924</v>
      </c>
      <c r="E118" s="47">
        <f>IF(VLOOKUP($B118,'Exit Tariff_2'!$A$12:$G$17,5,FALSE)=0,1,+'Exit Capacity'!E118)</f>
        <v>15.047174322670411</v>
      </c>
      <c r="F118" s="47">
        <f>IF(VLOOKUP($B118,'Exit Tariff_2'!$A$12:$G$17,6,FALSE)=0,1,+'Exit Capacity'!F118)</f>
        <v>15.528507488307531</v>
      </c>
      <c r="G118" s="52">
        <f>IF(VLOOKUP($B118,'Exit Tariff_2'!$A$12:$G$17,7,FALSE)=0,1,+'Exit Capacity'!G118)</f>
        <v>15.990589679706718</v>
      </c>
    </row>
    <row r="119" spans="1:7" s="5" customFormat="1" ht="15" customHeight="1" x14ac:dyDescent="0.45">
      <c r="A119" s="42" t="str">
        <f>'Exit Capacity'!A119</f>
        <v>B22</v>
      </c>
      <c r="B119" s="4" t="str">
        <f>'Exit Capacity'!B119</f>
        <v>Salida Nacional / National exit</v>
      </c>
      <c r="C119" s="47">
        <f>IF(VLOOKUP($B119,'Exit Tariff_2'!$A$12:$G$17,3,FALSE)=0,1,+'Exit Capacity'!C119)</f>
        <v>1759.9001007540026</v>
      </c>
      <c r="D119" s="47">
        <f>IF(VLOOKUP($B119,'Exit Tariff_2'!$A$12:$G$17,4,FALSE)=0,1,+'Exit Capacity'!D119)</f>
        <v>1786.6006638695856</v>
      </c>
      <c r="E119" s="47">
        <f>IF(VLOOKUP($B119,'Exit Tariff_2'!$A$12:$G$17,5,FALSE)=0,1,+'Exit Capacity'!E119)</f>
        <v>1806.5384319919444</v>
      </c>
      <c r="F119" s="47">
        <f>IF(VLOOKUP($B119,'Exit Tariff_2'!$A$12:$G$17,6,FALSE)=0,1,+'Exit Capacity'!F119)</f>
        <v>1818.5558178409649</v>
      </c>
      <c r="G119" s="52">
        <f>IF(VLOOKUP($B119,'Exit Tariff_2'!$A$12:$G$17,7,FALSE)=0,1,+'Exit Capacity'!G119)</f>
        <v>1833.9360823940683</v>
      </c>
    </row>
    <row r="120" spans="1:7" s="5" customFormat="1" ht="15" customHeight="1" x14ac:dyDescent="0.45">
      <c r="A120" s="42" t="str">
        <f>'Exit Capacity'!A120</f>
        <v>C1.01</v>
      </c>
      <c r="B120" s="4" t="str">
        <f>'Exit Capacity'!B120</f>
        <v>Salida Nacional / National exit</v>
      </c>
      <c r="C120" s="47">
        <f>IF(VLOOKUP($B120,'Exit Tariff_2'!$A$12:$G$17,3,FALSE)=0,1,+'Exit Capacity'!C120)</f>
        <v>4934.4371620463826</v>
      </c>
      <c r="D120" s="47">
        <f>IF(VLOOKUP($B120,'Exit Tariff_2'!$A$12:$G$17,4,FALSE)=0,1,+'Exit Capacity'!D120)</f>
        <v>4986.3454651286847</v>
      </c>
      <c r="E120" s="47">
        <f>IF(VLOOKUP($B120,'Exit Tariff_2'!$A$12:$G$17,5,FALSE)=0,1,+'Exit Capacity'!E120)</f>
        <v>4984.2474766964533</v>
      </c>
      <c r="F120" s="47">
        <f>IF(VLOOKUP($B120,'Exit Tariff_2'!$A$12:$G$17,6,FALSE)=0,1,+'Exit Capacity'!F120)</f>
        <v>4986.4960938810082</v>
      </c>
      <c r="G120" s="52">
        <f>IF(VLOOKUP($B120,'Exit Tariff_2'!$A$12:$G$17,7,FALSE)=0,1,+'Exit Capacity'!G120)</f>
        <v>5007.7377885789801</v>
      </c>
    </row>
    <row r="121" spans="1:7" s="5" customFormat="1" ht="15" customHeight="1" x14ac:dyDescent="0.45">
      <c r="A121" s="42" t="str">
        <f>'Exit Capacity'!A121</f>
        <v>C2X.01</v>
      </c>
      <c r="B121" s="4" t="str">
        <f>'Exit Capacity'!B121</f>
        <v>Salida Nacional / National exit</v>
      </c>
      <c r="C121" s="47">
        <f>IF(VLOOKUP($B121,'Exit Tariff_2'!$A$12:$G$17,3,FALSE)=0,1,+'Exit Capacity'!C121)</f>
        <v>690.67992005560848</v>
      </c>
      <c r="D121" s="47">
        <f>IF(VLOOKUP($B121,'Exit Tariff_2'!$A$12:$G$17,4,FALSE)=0,1,+'Exit Capacity'!D121)</f>
        <v>720.11216981828318</v>
      </c>
      <c r="E121" s="47">
        <f>IF(VLOOKUP($B121,'Exit Tariff_2'!$A$12:$G$17,5,FALSE)=0,1,+'Exit Capacity'!E121)</f>
        <v>737.44765770676747</v>
      </c>
      <c r="F121" s="47">
        <f>IF(VLOOKUP($B121,'Exit Tariff_2'!$A$12:$G$17,6,FALSE)=0,1,+'Exit Capacity'!F121)</f>
        <v>752.95749121988661</v>
      </c>
      <c r="G121" s="52">
        <f>IF(VLOOKUP($B121,'Exit Tariff_2'!$A$12:$G$17,7,FALSE)=0,1,+'Exit Capacity'!G121)</f>
        <v>768.56609359141476</v>
      </c>
    </row>
    <row r="122" spans="1:7" s="5" customFormat="1" ht="15" customHeight="1" x14ac:dyDescent="0.45">
      <c r="A122" s="42" t="str">
        <f>'Exit Capacity'!A122</f>
        <v>CC.BE</v>
      </c>
      <c r="B122" s="4" t="str">
        <f>'Exit Capacity'!B122</f>
        <v>Salida Nacional / National exit</v>
      </c>
      <c r="C122" s="47">
        <f>IF(VLOOKUP($B122,'Exit Tariff_2'!$A$12:$G$17,3,FALSE)=0,1,+'Exit Capacity'!C122)</f>
        <v>13849.567298867692</v>
      </c>
      <c r="D122" s="47">
        <f>IF(VLOOKUP($B122,'Exit Tariff_2'!$A$12:$G$17,4,FALSE)=0,1,+'Exit Capacity'!D122)</f>
        <v>12056.526933485788</v>
      </c>
      <c r="E122" s="47">
        <f>IF(VLOOKUP($B122,'Exit Tariff_2'!$A$12:$G$17,5,FALSE)=0,1,+'Exit Capacity'!E122)</f>
        <v>10209.503888249135</v>
      </c>
      <c r="F122" s="47">
        <f>IF(VLOOKUP($B122,'Exit Tariff_2'!$A$12:$G$17,6,FALSE)=0,1,+'Exit Capacity'!F122)</f>
        <v>8850.5865782524415</v>
      </c>
      <c r="G122" s="52">
        <f>IF(VLOOKUP($B122,'Exit Tariff_2'!$A$12:$G$17,7,FALSE)=0,1,+'Exit Capacity'!G122)</f>
        <v>7889.631769538777</v>
      </c>
    </row>
    <row r="123" spans="1:7" s="5" customFormat="1" ht="15" customHeight="1" x14ac:dyDescent="0.45">
      <c r="A123" s="42" t="str">
        <f>'Exit Capacity'!A123</f>
        <v>CC.CT.E</v>
      </c>
      <c r="B123" s="4" t="str">
        <f>'Exit Capacity'!B123</f>
        <v>Salida Nacional / National exit</v>
      </c>
      <c r="C123" s="47">
        <f>IF(VLOOKUP($B123,'Exit Tariff_2'!$A$12:$G$17,3,FALSE)=0,1,+'Exit Capacity'!C123)</f>
        <v>13403.998526719577</v>
      </c>
      <c r="D123" s="47">
        <f>IF(VLOOKUP($B123,'Exit Tariff_2'!$A$12:$G$17,4,FALSE)=0,1,+'Exit Capacity'!D123)</f>
        <v>11668.643919800359</v>
      </c>
      <c r="E123" s="47">
        <f>IF(VLOOKUP($B123,'Exit Tariff_2'!$A$12:$G$17,5,FALSE)=0,1,+'Exit Capacity'!E123)</f>
        <v>9881.0433657243248</v>
      </c>
      <c r="F123" s="47">
        <f>IF(VLOOKUP($B123,'Exit Tariff_2'!$A$12:$G$17,6,FALSE)=0,1,+'Exit Capacity'!F123)</f>
        <v>8565.8451917988041</v>
      </c>
      <c r="G123" s="52">
        <f>IF(VLOOKUP($B123,'Exit Tariff_2'!$A$12:$G$17,7,FALSE)=0,1,+'Exit Capacity'!G123)</f>
        <v>7635.8062553985937</v>
      </c>
    </row>
    <row r="124" spans="1:7" s="5" customFormat="1" ht="15" customHeight="1" x14ac:dyDescent="0.45">
      <c r="A124" s="42" t="str">
        <f>'Exit Capacity'!A124</f>
        <v>CC.IB.E</v>
      </c>
      <c r="B124" s="4" t="str">
        <f>'Exit Capacity'!B124</f>
        <v>Salida Nacional / National exit</v>
      </c>
      <c r="C124" s="47">
        <f>IF(VLOOKUP($B124,'Exit Tariff_2'!$A$12:$G$17,3,FALSE)=0,1,+'Exit Capacity'!C124)</f>
        <v>5810.7044344119686</v>
      </c>
      <c r="D124" s="47">
        <f>IF(VLOOKUP($B124,'Exit Tariff_2'!$A$12:$G$17,4,FALSE)=0,1,+'Exit Capacity'!D124)</f>
        <v>5058.4190108048278</v>
      </c>
      <c r="E124" s="47">
        <f>IF(VLOOKUP($B124,'Exit Tariff_2'!$A$12:$G$17,5,FALSE)=0,1,+'Exit Capacity'!E124)</f>
        <v>4283.484692077398</v>
      </c>
      <c r="F124" s="47">
        <f>IF(VLOOKUP($B124,'Exit Tariff_2'!$A$12:$G$17,6,FALSE)=0,1,+'Exit Capacity'!F124)</f>
        <v>3713.3393100016315</v>
      </c>
      <c r="G124" s="52">
        <f>IF(VLOOKUP($B124,'Exit Tariff_2'!$A$12:$G$17,7,FALSE)=0,1,+'Exit Capacity'!G124)</f>
        <v>3310.1624996533028</v>
      </c>
    </row>
    <row r="125" spans="1:7" s="5" customFormat="1" ht="15" customHeight="1" x14ac:dyDescent="0.45">
      <c r="A125" s="42" t="str">
        <f>'Exit Capacity'!A125</f>
        <v>CC.SG.UF</v>
      </c>
      <c r="B125" s="4" t="str">
        <f>'Exit Capacity'!B125</f>
        <v>Salida Nacional / National exit</v>
      </c>
      <c r="C125" s="47">
        <f>IF(VLOOKUP($B125,'Exit Tariff_2'!$A$12:$G$17,3,FALSE)=0,1,+'Exit Capacity'!C125)</f>
        <v>10896.50035756067</v>
      </c>
      <c r="D125" s="47">
        <f>IF(VLOOKUP($B125,'Exit Tariff_2'!$A$12:$G$17,4,FALSE)=0,1,+'Exit Capacity'!D125)</f>
        <v>9485.7801118745811</v>
      </c>
      <c r="E125" s="47">
        <f>IF(VLOOKUP($B125,'Exit Tariff_2'!$A$12:$G$17,5,FALSE)=0,1,+'Exit Capacity'!E125)</f>
        <v>8032.5876157819821</v>
      </c>
      <c r="F125" s="47">
        <f>IF(VLOOKUP($B125,'Exit Tariff_2'!$A$12:$G$17,6,FALSE)=0,1,+'Exit Capacity'!F125)</f>
        <v>6963.424757857536</v>
      </c>
      <c r="G125" s="52">
        <f>IF(VLOOKUP($B125,'Exit Tariff_2'!$A$12:$G$17,7,FALSE)=0,1,+'Exit Capacity'!G125)</f>
        <v>6207.3690493442318</v>
      </c>
    </row>
    <row r="126" spans="1:7" s="5" customFormat="1" ht="15" customHeight="1" x14ac:dyDescent="0.45">
      <c r="A126" s="42" t="str">
        <f>'Exit Capacity'!A126</f>
        <v>D03A</v>
      </c>
      <c r="B126" s="4" t="str">
        <f>'Exit Capacity'!B126</f>
        <v>Salida Nacional / National exit</v>
      </c>
      <c r="C126" s="47">
        <f>IF(VLOOKUP($B126,'Exit Tariff_2'!$A$12:$G$17,3,FALSE)=0,1,+'Exit Capacity'!C126)</f>
        <v>724.88387722202424</v>
      </c>
      <c r="D126" s="47">
        <f>IF(VLOOKUP($B126,'Exit Tariff_2'!$A$12:$G$17,4,FALSE)=0,1,+'Exit Capacity'!D126)</f>
        <v>771.31135407820341</v>
      </c>
      <c r="E126" s="47">
        <f>IF(VLOOKUP($B126,'Exit Tariff_2'!$A$12:$G$17,5,FALSE)=0,1,+'Exit Capacity'!E126)</f>
        <v>797.26352969457662</v>
      </c>
      <c r="F126" s="47">
        <f>IF(VLOOKUP($B126,'Exit Tariff_2'!$A$12:$G$17,6,FALSE)=0,1,+'Exit Capacity'!F126)</f>
        <v>822.29295235839936</v>
      </c>
      <c r="G126" s="52">
        <f>IF(VLOOKUP($B126,'Exit Tariff_2'!$A$12:$G$17,7,FALSE)=0,1,+'Exit Capacity'!G126)</f>
        <v>846.36347529929799</v>
      </c>
    </row>
    <row r="127" spans="1:7" s="5" customFormat="1" ht="15" customHeight="1" x14ac:dyDescent="0.45">
      <c r="A127" s="42" t="str">
        <f>'Exit Capacity'!A127</f>
        <v>D04</v>
      </c>
      <c r="B127" s="4" t="str">
        <f>'Exit Capacity'!B127</f>
        <v>Salida Nacional / National exit</v>
      </c>
      <c r="C127" s="47">
        <f>IF(VLOOKUP($B127,'Exit Tariff_2'!$A$12:$G$17,3,FALSE)=0,1,+'Exit Capacity'!C127)</f>
        <v>1830.9623096585231</v>
      </c>
      <c r="D127" s="47">
        <f>IF(VLOOKUP($B127,'Exit Tariff_2'!$A$12:$G$17,4,FALSE)=0,1,+'Exit Capacity'!D127)</f>
        <v>1923.5463594195007</v>
      </c>
      <c r="E127" s="47">
        <f>IF(VLOOKUP($B127,'Exit Tariff_2'!$A$12:$G$17,5,FALSE)=0,1,+'Exit Capacity'!E127)</f>
        <v>1976.7722282870864</v>
      </c>
      <c r="F127" s="47">
        <f>IF(VLOOKUP($B127,'Exit Tariff_2'!$A$12:$G$17,6,FALSE)=0,1,+'Exit Capacity'!F127)</f>
        <v>2026.089204819948</v>
      </c>
      <c r="G127" s="52">
        <f>IF(VLOOKUP($B127,'Exit Tariff_2'!$A$12:$G$17,7,FALSE)=0,1,+'Exit Capacity'!G127)</f>
        <v>2074.6722828553729</v>
      </c>
    </row>
    <row r="128" spans="1:7" s="5" customFormat="1" ht="15" customHeight="1" x14ac:dyDescent="0.45">
      <c r="A128" s="42" t="str">
        <f>'Exit Capacity'!A128</f>
        <v>D06</v>
      </c>
      <c r="B128" s="4" t="str">
        <f>'Exit Capacity'!B128</f>
        <v>Salida Nacional / National exit</v>
      </c>
      <c r="C128" s="47">
        <f>IF(VLOOKUP($B128,'Exit Tariff_2'!$A$12:$G$17,3,FALSE)=0,1,+'Exit Capacity'!C128)</f>
        <v>792.74900963617802</v>
      </c>
      <c r="D128" s="47">
        <f>IF(VLOOKUP($B128,'Exit Tariff_2'!$A$12:$G$17,4,FALSE)=0,1,+'Exit Capacity'!D128)</f>
        <v>812.35478134262667</v>
      </c>
      <c r="E128" s="47">
        <f>IF(VLOOKUP($B128,'Exit Tariff_2'!$A$12:$G$17,5,FALSE)=0,1,+'Exit Capacity'!E128)</f>
        <v>824.64627114834127</v>
      </c>
      <c r="F128" s="47">
        <f>IF(VLOOKUP($B128,'Exit Tariff_2'!$A$12:$G$17,6,FALSE)=0,1,+'Exit Capacity'!F128)</f>
        <v>833.13955326729433</v>
      </c>
      <c r="G128" s="52">
        <f>IF(VLOOKUP($B128,'Exit Tariff_2'!$A$12:$G$17,7,FALSE)=0,1,+'Exit Capacity'!G128)</f>
        <v>841.87318766612066</v>
      </c>
    </row>
    <row r="129" spans="1:7" s="5" customFormat="1" ht="15" customHeight="1" x14ac:dyDescent="0.45">
      <c r="A129" s="42" t="str">
        <f>'Exit Capacity'!A129</f>
        <v>D06A</v>
      </c>
      <c r="B129" s="4" t="str">
        <f>'Exit Capacity'!B129</f>
        <v>Salida Nacional / National exit</v>
      </c>
      <c r="C129" s="47">
        <f>IF(VLOOKUP($B129,'Exit Tariff_2'!$A$12:$G$17,3,FALSE)=0,1,+'Exit Capacity'!C129)</f>
        <v>77.441025502788108</v>
      </c>
      <c r="D129" s="47">
        <f>IF(VLOOKUP($B129,'Exit Tariff_2'!$A$12:$G$17,4,FALSE)=0,1,+'Exit Capacity'!D129)</f>
        <v>79.356248414788638</v>
      </c>
      <c r="E129" s="47">
        <f>IF(VLOOKUP($B129,'Exit Tariff_2'!$A$12:$G$17,5,FALSE)=0,1,+'Exit Capacity'!E129)</f>
        <v>80.556963349706621</v>
      </c>
      <c r="F129" s="47">
        <f>IF(VLOOKUP($B129,'Exit Tariff_2'!$A$12:$G$17,6,FALSE)=0,1,+'Exit Capacity'!F129)</f>
        <v>81.386643953758181</v>
      </c>
      <c r="G129" s="52">
        <f>IF(VLOOKUP($B129,'Exit Tariff_2'!$A$12:$G$17,7,FALSE)=0,1,+'Exit Capacity'!G129)</f>
        <v>82.239803776085722</v>
      </c>
    </row>
    <row r="130" spans="1:7" s="5" customFormat="1" ht="15" customHeight="1" x14ac:dyDescent="0.45">
      <c r="A130" s="42" t="str">
        <f>'Exit Capacity'!A130</f>
        <v>D07</v>
      </c>
      <c r="B130" s="4" t="str">
        <f>'Exit Capacity'!B130</f>
        <v>Salida Nacional / National exit</v>
      </c>
      <c r="C130" s="47">
        <f>IF(VLOOKUP($B130,'Exit Tariff_2'!$A$12:$G$17,3,FALSE)=0,1,+'Exit Capacity'!C130)</f>
        <v>25461.378881019602</v>
      </c>
      <c r="D130" s="47">
        <f>IF(VLOOKUP($B130,'Exit Tariff_2'!$A$12:$G$17,4,FALSE)=0,1,+'Exit Capacity'!D130)</f>
        <v>26032.036901913783</v>
      </c>
      <c r="E130" s="47">
        <f>IF(VLOOKUP($B130,'Exit Tariff_2'!$A$12:$G$17,5,FALSE)=0,1,+'Exit Capacity'!E130)</f>
        <v>26388.341853951832</v>
      </c>
      <c r="F130" s="47">
        <f>IF(VLOOKUP($B130,'Exit Tariff_2'!$A$12:$G$17,6,FALSE)=0,1,+'Exit Capacity'!F130)</f>
        <v>26605.304936471777</v>
      </c>
      <c r="G130" s="52">
        <f>IF(VLOOKUP($B130,'Exit Tariff_2'!$A$12:$G$17,7,FALSE)=0,1,+'Exit Capacity'!G130)</f>
        <v>26819.664028469771</v>
      </c>
    </row>
    <row r="131" spans="1:7" s="5" customFormat="1" ht="15" customHeight="1" x14ac:dyDescent="0.45">
      <c r="A131" s="42" t="str">
        <f>'Exit Capacity'!A131</f>
        <v>D07.14</v>
      </c>
      <c r="B131" s="4" t="str">
        <f>'Exit Capacity'!B131</f>
        <v>Salida Nacional / National exit</v>
      </c>
      <c r="C131" s="47">
        <f>IF(VLOOKUP($B131,'Exit Tariff_2'!$A$12:$G$17,3,FALSE)=0,1,+'Exit Capacity'!C131)</f>
        <v>1379.1600095814915</v>
      </c>
      <c r="D131" s="47">
        <f>IF(VLOOKUP($B131,'Exit Tariff_2'!$A$12:$G$17,4,FALSE)=0,1,+'Exit Capacity'!D131)</f>
        <v>1414.0000149149171</v>
      </c>
      <c r="E131" s="47">
        <f>IF(VLOOKUP($B131,'Exit Tariff_2'!$A$12:$G$17,5,FALSE)=0,1,+'Exit Capacity'!E131)</f>
        <v>1436.6667919026436</v>
      </c>
      <c r="F131" s="47">
        <f>IF(VLOOKUP($B131,'Exit Tariff_2'!$A$12:$G$17,6,FALSE)=0,1,+'Exit Capacity'!F131)</f>
        <v>1454.1582004666304</v>
      </c>
      <c r="G131" s="52">
        <f>IF(VLOOKUP($B131,'Exit Tariff_2'!$A$12:$G$17,7,FALSE)=0,1,+'Exit Capacity'!G131)</f>
        <v>1473.4833607658461</v>
      </c>
    </row>
    <row r="132" spans="1:7" s="5" customFormat="1" ht="15" customHeight="1" x14ac:dyDescent="0.45">
      <c r="A132" s="42" t="str">
        <f>'Exit Capacity'!A132</f>
        <v>D12A</v>
      </c>
      <c r="B132" s="4" t="str">
        <f>'Exit Capacity'!B132</f>
        <v>Salida Nacional / National exit</v>
      </c>
      <c r="C132" s="47">
        <f>IF(VLOOKUP($B132,'Exit Tariff_2'!$A$12:$G$17,3,FALSE)=0,1,+'Exit Capacity'!C132)</f>
        <v>284.48965961777338</v>
      </c>
      <c r="D132" s="47">
        <f>IF(VLOOKUP($B132,'Exit Tariff_2'!$A$12:$G$17,4,FALSE)=0,1,+'Exit Capacity'!D132)</f>
        <v>298.44492139333494</v>
      </c>
      <c r="E132" s="47">
        <f>IF(VLOOKUP($B132,'Exit Tariff_2'!$A$12:$G$17,5,FALSE)=0,1,+'Exit Capacity'!E132)</f>
        <v>306.50020767182923</v>
      </c>
      <c r="F132" s="47">
        <f>IF(VLOOKUP($B132,'Exit Tariff_2'!$A$12:$G$17,6,FALSE)=0,1,+'Exit Capacity'!F132)</f>
        <v>313.92064031507124</v>
      </c>
      <c r="G132" s="52">
        <f>IF(VLOOKUP($B132,'Exit Tariff_2'!$A$12:$G$17,7,FALSE)=0,1,+'Exit Capacity'!G132)</f>
        <v>321.25646032882855</v>
      </c>
    </row>
    <row r="133" spans="1:7" s="5" customFormat="1" ht="15" customHeight="1" x14ac:dyDescent="0.45">
      <c r="A133" s="42" t="str">
        <f>'Exit Capacity'!A133</f>
        <v>D13</v>
      </c>
      <c r="B133" s="4" t="str">
        <f>'Exit Capacity'!B133</f>
        <v>Salida Nacional / National exit</v>
      </c>
      <c r="C133" s="47">
        <f>IF(VLOOKUP($B133,'Exit Tariff_2'!$A$12:$G$17,3,FALSE)=0,1,+'Exit Capacity'!C133)</f>
        <v>216.51057975967001</v>
      </c>
      <c r="D133" s="47">
        <f>IF(VLOOKUP($B133,'Exit Tariff_2'!$A$12:$G$17,4,FALSE)=0,1,+'Exit Capacity'!D133)</f>
        <v>218.51626212413163</v>
      </c>
      <c r="E133" s="47">
        <f>IF(VLOOKUP($B133,'Exit Tariff_2'!$A$12:$G$17,5,FALSE)=0,1,+'Exit Capacity'!E133)</f>
        <v>220.34515259115767</v>
      </c>
      <c r="F133" s="47">
        <f>IF(VLOOKUP($B133,'Exit Tariff_2'!$A$12:$G$17,6,FALSE)=0,1,+'Exit Capacity'!F133)</f>
        <v>221.14014084717374</v>
      </c>
      <c r="G133" s="52">
        <f>IF(VLOOKUP($B133,'Exit Tariff_2'!$A$12:$G$17,7,FALSE)=0,1,+'Exit Capacity'!G133)</f>
        <v>222.45987720392515</v>
      </c>
    </row>
    <row r="134" spans="1:7" s="5" customFormat="1" ht="15" customHeight="1" x14ac:dyDescent="0.45">
      <c r="A134" s="42" t="str">
        <f>'Exit Capacity'!A134</f>
        <v>D13A</v>
      </c>
      <c r="B134" s="4" t="str">
        <f>'Exit Capacity'!B134</f>
        <v>Salida Nacional / National exit</v>
      </c>
      <c r="C134" s="47">
        <f>IF(VLOOKUP($B134,'Exit Tariff_2'!$A$12:$G$17,3,FALSE)=0,1,+'Exit Capacity'!C134)</f>
        <v>482.38224171322275</v>
      </c>
      <c r="D134" s="47">
        <f>IF(VLOOKUP($B134,'Exit Tariff_2'!$A$12:$G$17,4,FALSE)=0,1,+'Exit Capacity'!D134)</f>
        <v>511.49000279398894</v>
      </c>
      <c r="E134" s="47">
        <f>IF(VLOOKUP($B134,'Exit Tariff_2'!$A$12:$G$17,5,FALSE)=0,1,+'Exit Capacity'!E134)</f>
        <v>527.86743220645656</v>
      </c>
      <c r="F134" s="47">
        <f>IF(VLOOKUP($B134,'Exit Tariff_2'!$A$12:$G$17,6,FALSE)=0,1,+'Exit Capacity'!F134)</f>
        <v>543.51650398690435</v>
      </c>
      <c r="G134" s="52">
        <f>IF(VLOOKUP($B134,'Exit Tariff_2'!$A$12:$G$17,7,FALSE)=0,1,+'Exit Capacity'!G134)</f>
        <v>558.64973459978546</v>
      </c>
    </row>
    <row r="135" spans="1:7" s="5" customFormat="1" ht="15" customHeight="1" x14ac:dyDescent="0.45">
      <c r="A135" s="42" t="str">
        <f>'Exit Capacity'!A135</f>
        <v>D16</v>
      </c>
      <c r="B135" s="4" t="str">
        <f>'Exit Capacity'!B135</f>
        <v>Salida Nacional / National exit</v>
      </c>
      <c r="C135" s="47">
        <f>IF(VLOOKUP($B135,'Exit Tariff_2'!$A$12:$G$17,3,FALSE)=0,1,+'Exit Capacity'!C135)</f>
        <v>14322.297508849626</v>
      </c>
      <c r="D135" s="47">
        <f>IF(VLOOKUP($B135,'Exit Tariff_2'!$A$12:$G$17,4,FALSE)=0,1,+'Exit Capacity'!D135)</f>
        <v>13886.278887475622</v>
      </c>
      <c r="E135" s="47">
        <f>IF(VLOOKUP($B135,'Exit Tariff_2'!$A$12:$G$17,5,FALSE)=0,1,+'Exit Capacity'!E135)</f>
        <v>13307.905183385763</v>
      </c>
      <c r="F135" s="47">
        <f>IF(VLOOKUP($B135,'Exit Tariff_2'!$A$12:$G$17,6,FALSE)=0,1,+'Exit Capacity'!F135)</f>
        <v>12912.581326340611</v>
      </c>
      <c r="G135" s="52">
        <f>IF(VLOOKUP($B135,'Exit Tariff_2'!$A$12:$G$17,7,FALSE)=0,1,+'Exit Capacity'!G135)</f>
        <v>12688.053988187892</v>
      </c>
    </row>
    <row r="136" spans="1:7" s="5" customFormat="1" ht="15" customHeight="1" x14ac:dyDescent="0.45">
      <c r="A136" s="42" t="str">
        <f>'Exit Capacity'!A136</f>
        <v>E01</v>
      </c>
      <c r="B136" s="4" t="str">
        <f>'Exit Capacity'!B136</f>
        <v>Salida Nacional / National exit</v>
      </c>
      <c r="C136" s="47">
        <f>IF(VLOOKUP($B136,'Exit Tariff_2'!$A$12:$G$17,3,FALSE)=0,1,+'Exit Capacity'!C136)</f>
        <v>462.90562024368535</v>
      </c>
      <c r="D136" s="47">
        <f>IF(VLOOKUP($B136,'Exit Tariff_2'!$A$12:$G$17,4,FALSE)=0,1,+'Exit Capacity'!D136)</f>
        <v>493.14088465252291</v>
      </c>
      <c r="E136" s="47">
        <f>IF(VLOOKUP($B136,'Exit Tariff_2'!$A$12:$G$17,5,FALSE)=0,1,+'Exit Capacity'!E136)</f>
        <v>510.00686104544474</v>
      </c>
      <c r="F136" s="47">
        <f>IF(VLOOKUP($B136,'Exit Tariff_2'!$A$12:$G$17,6,FALSE)=0,1,+'Exit Capacity'!F136)</f>
        <v>526.32110129145576</v>
      </c>
      <c r="G136" s="52">
        <f>IF(VLOOKUP($B136,'Exit Tariff_2'!$A$12:$G$17,7,FALSE)=0,1,+'Exit Capacity'!G136)</f>
        <v>541.98285165912728</v>
      </c>
    </row>
    <row r="137" spans="1:7" s="5" customFormat="1" ht="15" customHeight="1" x14ac:dyDescent="0.45">
      <c r="A137" s="42" t="str">
        <f>'Exit Capacity'!A137</f>
        <v>E02</v>
      </c>
      <c r="B137" s="4" t="str">
        <f>'Exit Capacity'!B137</f>
        <v>Salida Nacional / National exit</v>
      </c>
      <c r="C137" s="47">
        <f>IF(VLOOKUP($B137,'Exit Tariff_2'!$A$12:$G$17,3,FALSE)=0,1,+'Exit Capacity'!C137)</f>
        <v>2964.599348952403</v>
      </c>
      <c r="D137" s="47">
        <f>IF(VLOOKUP($B137,'Exit Tariff_2'!$A$12:$G$17,4,FALSE)=0,1,+'Exit Capacity'!D137)</f>
        <v>3145.2366731992074</v>
      </c>
      <c r="E137" s="47">
        <f>IF(VLOOKUP($B137,'Exit Tariff_2'!$A$12:$G$17,5,FALSE)=0,1,+'Exit Capacity'!E137)</f>
        <v>3246.7612083104204</v>
      </c>
      <c r="F137" s="47">
        <f>IF(VLOOKUP($B137,'Exit Tariff_2'!$A$12:$G$17,6,FALSE)=0,1,+'Exit Capacity'!F137)</f>
        <v>3343.9212141181033</v>
      </c>
      <c r="G137" s="52">
        <f>IF(VLOOKUP($B137,'Exit Tariff_2'!$A$12:$G$17,7,FALSE)=0,1,+'Exit Capacity'!G137)</f>
        <v>3437.7914256888948</v>
      </c>
    </row>
    <row r="138" spans="1:7" s="5" customFormat="1" ht="15" customHeight="1" x14ac:dyDescent="0.45">
      <c r="A138" s="42" t="str">
        <f>'Exit Capacity'!A138</f>
        <v>E15</v>
      </c>
      <c r="B138" s="4" t="str">
        <f>'Exit Capacity'!B138</f>
        <v>Salida Nacional / National exit</v>
      </c>
      <c r="C138" s="47">
        <f>IF(VLOOKUP($B138,'Exit Tariff_2'!$A$12:$G$17,3,FALSE)=0,1,+'Exit Capacity'!C138)</f>
        <v>3949.5261059186914</v>
      </c>
      <c r="D138" s="47">
        <f>IF(VLOOKUP($B138,'Exit Tariff_2'!$A$12:$G$17,4,FALSE)=0,1,+'Exit Capacity'!D138)</f>
        <v>4205.2395378266974</v>
      </c>
      <c r="E138" s="47">
        <f>IF(VLOOKUP($B138,'Exit Tariff_2'!$A$12:$G$17,5,FALSE)=0,1,+'Exit Capacity'!E138)</f>
        <v>4348.0141214066007</v>
      </c>
      <c r="F138" s="47">
        <f>IF(VLOOKUP($B138,'Exit Tariff_2'!$A$12:$G$17,6,FALSE)=0,1,+'Exit Capacity'!F138)</f>
        <v>4485.936206218149</v>
      </c>
      <c r="G138" s="52">
        <f>IF(VLOOKUP($B138,'Exit Tariff_2'!$A$12:$G$17,7,FALSE)=0,1,+'Exit Capacity'!G138)</f>
        <v>4618.4444557655688</v>
      </c>
    </row>
    <row r="139" spans="1:7" s="5" customFormat="1" ht="15" customHeight="1" x14ac:dyDescent="0.45">
      <c r="A139" s="42" t="str">
        <f>'Exit Capacity'!A139</f>
        <v>EG01</v>
      </c>
      <c r="B139" s="4" t="str">
        <f>'Exit Capacity'!B139</f>
        <v>Salida Nacional / National exit</v>
      </c>
      <c r="C139" s="47">
        <f>IF(VLOOKUP($B139,'Exit Tariff_2'!$A$12:$G$17,3,FALSE)=0,1,+'Exit Capacity'!C139)</f>
        <v>8806.1725963120716</v>
      </c>
      <c r="D139" s="47">
        <f>IF(VLOOKUP($B139,'Exit Tariff_2'!$A$12:$G$17,4,FALSE)=0,1,+'Exit Capacity'!D139)</f>
        <v>9332.9276729176381</v>
      </c>
      <c r="E139" s="47">
        <f>IF(VLOOKUP($B139,'Exit Tariff_2'!$A$12:$G$17,5,FALSE)=0,1,+'Exit Capacity'!E139)</f>
        <v>9629.5983397504097</v>
      </c>
      <c r="F139" s="47">
        <f>IF(VLOOKUP($B139,'Exit Tariff_2'!$A$12:$G$17,6,FALSE)=0,1,+'Exit Capacity'!F139)</f>
        <v>9912.6767810265337</v>
      </c>
      <c r="G139" s="52">
        <f>IF(VLOOKUP($B139,'Exit Tariff_2'!$A$12:$G$17,7,FALSE)=0,1,+'Exit Capacity'!G139)</f>
        <v>10186.654473700997</v>
      </c>
    </row>
    <row r="140" spans="1:7" s="5" customFormat="1" ht="15" customHeight="1" x14ac:dyDescent="0.45">
      <c r="A140" s="42" t="str">
        <f>'Exit Capacity'!A140</f>
        <v>F00</v>
      </c>
      <c r="B140" s="4" t="str">
        <f>'Exit Capacity'!B140</f>
        <v>Salida Nacional / National exit</v>
      </c>
      <c r="C140" s="47">
        <f>IF(VLOOKUP($B140,'Exit Tariff_2'!$A$12:$G$17,3,FALSE)=0,1,+'Exit Capacity'!C140)</f>
        <v>3971.399699633535</v>
      </c>
      <c r="D140" s="47">
        <f>IF(VLOOKUP($B140,'Exit Tariff_2'!$A$12:$G$17,4,FALSE)=0,1,+'Exit Capacity'!D140)</f>
        <v>3806.6572159064558</v>
      </c>
      <c r="E140" s="47">
        <f>IF(VLOOKUP($B140,'Exit Tariff_2'!$A$12:$G$17,5,FALSE)=0,1,+'Exit Capacity'!E140)</f>
        <v>3598.6970275398071</v>
      </c>
      <c r="F140" s="47">
        <f>IF(VLOOKUP($B140,'Exit Tariff_2'!$A$12:$G$17,6,FALSE)=0,1,+'Exit Capacity'!F140)</f>
        <v>3450.6634583078794</v>
      </c>
      <c r="G140" s="52">
        <f>IF(VLOOKUP($B140,'Exit Tariff_2'!$A$12:$G$17,7,FALSE)=0,1,+'Exit Capacity'!G140)</f>
        <v>3356.0573080413469</v>
      </c>
    </row>
    <row r="141" spans="1:7" s="5" customFormat="1" ht="15" customHeight="1" x14ac:dyDescent="0.45">
      <c r="A141" s="42" t="str">
        <f>'Exit Capacity'!A141</f>
        <v>F02</v>
      </c>
      <c r="B141" s="4" t="str">
        <f>'Exit Capacity'!B141</f>
        <v>Salida Nacional / National exit</v>
      </c>
      <c r="C141" s="47">
        <f>IF(VLOOKUP($B141,'Exit Tariff_2'!$A$12:$G$17,3,FALSE)=0,1,+'Exit Capacity'!C141)</f>
        <v>38914.003165519658</v>
      </c>
      <c r="D141" s="47">
        <f>IF(VLOOKUP($B141,'Exit Tariff_2'!$A$12:$G$17,4,FALSE)=0,1,+'Exit Capacity'!D141)</f>
        <v>39442.633261526244</v>
      </c>
      <c r="E141" s="47">
        <f>IF(VLOOKUP($B141,'Exit Tariff_2'!$A$12:$G$17,5,FALSE)=0,1,+'Exit Capacity'!E141)</f>
        <v>39781.752791963008</v>
      </c>
      <c r="F141" s="47">
        <f>IF(VLOOKUP($B141,'Exit Tariff_2'!$A$12:$G$17,6,FALSE)=0,1,+'Exit Capacity'!F141)</f>
        <v>39834.754274648491</v>
      </c>
      <c r="G141" s="52">
        <f>IF(VLOOKUP($B141,'Exit Tariff_2'!$A$12:$G$17,7,FALSE)=0,1,+'Exit Capacity'!G141)</f>
        <v>39853.123201126524</v>
      </c>
    </row>
    <row r="142" spans="1:7" s="5" customFormat="1" ht="15" customHeight="1" x14ac:dyDescent="0.45">
      <c r="A142" s="42" t="str">
        <f>'Exit Capacity'!A142</f>
        <v>F06.2</v>
      </c>
      <c r="B142" s="4" t="str">
        <f>'Exit Capacity'!B142</f>
        <v>Salida Nacional / National exit</v>
      </c>
      <c r="C142" s="47">
        <f>IF(VLOOKUP($B142,'Exit Tariff_2'!$A$12:$G$17,3,FALSE)=0,1,+'Exit Capacity'!C142)</f>
        <v>216.8772090609653</v>
      </c>
      <c r="D142" s="47">
        <f>IF(VLOOKUP($B142,'Exit Tariff_2'!$A$12:$G$17,4,FALSE)=0,1,+'Exit Capacity'!D142)</f>
        <v>230.14305056980288</v>
      </c>
      <c r="E142" s="47">
        <f>IF(VLOOKUP($B142,'Exit Tariff_2'!$A$12:$G$17,5,FALSE)=0,1,+'Exit Capacity'!E142)</f>
        <v>237.59570924111512</v>
      </c>
      <c r="F142" s="47">
        <f>IF(VLOOKUP($B142,'Exit Tariff_2'!$A$12:$G$17,6,FALSE)=0,1,+'Exit Capacity'!F142)</f>
        <v>244.73235106184944</v>
      </c>
      <c r="G142" s="52">
        <f>IF(VLOOKUP($B142,'Exit Tariff_2'!$A$12:$G$17,7,FALSE)=0,1,+'Exit Capacity'!G142)</f>
        <v>251.62482449051245</v>
      </c>
    </row>
    <row r="143" spans="1:7" s="5" customFormat="1" ht="15" customHeight="1" x14ac:dyDescent="0.45">
      <c r="A143" s="42" t="str">
        <f>'Exit Capacity'!A143</f>
        <v>F07</v>
      </c>
      <c r="B143" s="4" t="str">
        <f>'Exit Capacity'!B143</f>
        <v>Salida Nacional / National exit</v>
      </c>
      <c r="C143" s="47">
        <f>IF(VLOOKUP($B143,'Exit Tariff_2'!$A$12:$G$17,3,FALSE)=0,1,+'Exit Capacity'!C143)</f>
        <v>5757.5062633605221</v>
      </c>
      <c r="D143" s="47">
        <f>IF(VLOOKUP($B143,'Exit Tariff_2'!$A$12:$G$17,4,FALSE)=0,1,+'Exit Capacity'!D143)</f>
        <v>6109.6786557782534</v>
      </c>
      <c r="E143" s="47">
        <f>IF(VLOOKUP($B143,'Exit Tariff_2'!$A$12:$G$17,5,FALSE)=0,1,+'Exit Capacity'!E143)</f>
        <v>6307.5266876878959</v>
      </c>
      <c r="F143" s="47">
        <f>IF(VLOOKUP($B143,'Exit Tariff_2'!$A$12:$G$17,6,FALSE)=0,1,+'Exit Capacity'!F143)</f>
        <v>6496.9853226461137</v>
      </c>
      <c r="G143" s="52">
        <f>IF(VLOOKUP($B143,'Exit Tariff_2'!$A$12:$G$17,7,FALSE)=0,1,+'Exit Capacity'!G143)</f>
        <v>6679.961943875217</v>
      </c>
    </row>
    <row r="144" spans="1:7" s="5" customFormat="1" ht="15" customHeight="1" x14ac:dyDescent="0.45">
      <c r="A144" s="42" t="str">
        <f>'Exit Capacity'!A144</f>
        <v>F07.01</v>
      </c>
      <c r="B144" s="4" t="str">
        <f>'Exit Capacity'!B144</f>
        <v>Salida Nacional / National exit</v>
      </c>
      <c r="C144" s="47">
        <f>IF(VLOOKUP($B144,'Exit Tariff_2'!$A$12:$G$17,3,FALSE)=0,1,+'Exit Capacity'!C144)</f>
        <v>29.397027641108696</v>
      </c>
      <c r="D144" s="47">
        <f>IF(VLOOKUP($B144,'Exit Tariff_2'!$A$12:$G$17,4,FALSE)=0,1,+'Exit Capacity'!D144)</f>
        <v>31.317131577403369</v>
      </c>
      <c r="E144" s="47">
        <f>IF(VLOOKUP($B144,'Exit Tariff_2'!$A$12:$G$17,5,FALSE)=0,1,+'Exit Capacity'!E144)</f>
        <v>32.388212922140561</v>
      </c>
      <c r="F144" s="47">
        <f>IF(VLOOKUP($B144,'Exit Tariff_2'!$A$12:$G$17,6,FALSE)=0,1,+'Exit Capacity'!F144)</f>
        <v>33.424256017066057</v>
      </c>
      <c r="G144" s="52">
        <f>IF(VLOOKUP($B144,'Exit Tariff_2'!$A$12:$G$17,7,FALSE)=0,1,+'Exit Capacity'!G144)</f>
        <v>34.418862451579017</v>
      </c>
    </row>
    <row r="145" spans="1:7" s="5" customFormat="1" ht="15" customHeight="1" x14ac:dyDescent="0.45">
      <c r="A145" s="42" t="str">
        <f>'Exit Capacity'!A145</f>
        <v>F08</v>
      </c>
      <c r="B145" s="4" t="str">
        <f>'Exit Capacity'!B145</f>
        <v>Salida Nacional / National exit</v>
      </c>
      <c r="C145" s="47">
        <f>IF(VLOOKUP($B145,'Exit Tariff_2'!$A$12:$G$17,3,FALSE)=0,1,+'Exit Capacity'!C145)</f>
        <v>0</v>
      </c>
      <c r="D145" s="47">
        <f>IF(VLOOKUP($B145,'Exit Tariff_2'!$A$12:$G$17,4,FALSE)=0,1,+'Exit Capacity'!D145)</f>
        <v>0</v>
      </c>
      <c r="E145" s="47">
        <f>IF(VLOOKUP($B145,'Exit Tariff_2'!$A$12:$G$17,5,FALSE)=0,1,+'Exit Capacity'!E145)</f>
        <v>0</v>
      </c>
      <c r="F145" s="47">
        <f>IF(VLOOKUP($B145,'Exit Tariff_2'!$A$12:$G$17,6,FALSE)=0,1,+'Exit Capacity'!F145)</f>
        <v>0</v>
      </c>
      <c r="G145" s="52">
        <f>IF(VLOOKUP($B145,'Exit Tariff_2'!$A$12:$G$17,7,FALSE)=0,1,+'Exit Capacity'!G145)</f>
        <v>0</v>
      </c>
    </row>
    <row r="146" spans="1:7" s="5" customFormat="1" ht="15" customHeight="1" x14ac:dyDescent="0.45">
      <c r="A146" s="42" t="str">
        <f>'Exit Capacity'!A146</f>
        <v>F11</v>
      </c>
      <c r="B146" s="4" t="str">
        <f>'Exit Capacity'!B146</f>
        <v>Salida Nacional / National exit</v>
      </c>
      <c r="C146" s="47">
        <f>IF(VLOOKUP($B146,'Exit Tariff_2'!$A$12:$G$17,3,FALSE)=0,1,+'Exit Capacity'!C146)</f>
        <v>174.05825520081288</v>
      </c>
      <c r="D146" s="47">
        <f>IF(VLOOKUP($B146,'Exit Tariff_2'!$A$12:$G$17,4,FALSE)=0,1,+'Exit Capacity'!D146)</f>
        <v>180.10758315989304</v>
      </c>
      <c r="E146" s="47">
        <f>IF(VLOOKUP($B146,'Exit Tariff_2'!$A$12:$G$17,5,FALSE)=0,1,+'Exit Capacity'!E146)</f>
        <v>181.01726881534933</v>
      </c>
      <c r="F146" s="47">
        <f>IF(VLOOKUP($B146,'Exit Tariff_2'!$A$12:$G$17,6,FALSE)=0,1,+'Exit Capacity'!F146)</f>
        <v>181.12209538052517</v>
      </c>
      <c r="G146" s="52">
        <f>IF(VLOOKUP($B146,'Exit Tariff_2'!$A$12:$G$17,7,FALSE)=0,1,+'Exit Capacity'!G146)</f>
        <v>181.28118586347904</v>
      </c>
    </row>
    <row r="147" spans="1:7" s="5" customFormat="1" ht="15" customHeight="1" x14ac:dyDescent="0.45">
      <c r="A147" s="42" t="str">
        <f>'Exit Capacity'!A147</f>
        <v>F13</v>
      </c>
      <c r="B147" s="4" t="str">
        <f>'Exit Capacity'!B147</f>
        <v>Salida Nacional / National exit</v>
      </c>
      <c r="C147" s="47">
        <f>IF(VLOOKUP($B147,'Exit Tariff_2'!$A$12:$G$17,3,FALSE)=0,1,+'Exit Capacity'!C147)</f>
        <v>565.46352664866367</v>
      </c>
      <c r="D147" s="47">
        <f>IF(VLOOKUP($B147,'Exit Tariff_2'!$A$12:$G$17,4,FALSE)=0,1,+'Exit Capacity'!D147)</f>
        <v>599.5404056937781</v>
      </c>
      <c r="E147" s="47">
        <f>IF(VLOOKUP($B147,'Exit Tariff_2'!$A$12:$G$17,5,FALSE)=0,1,+'Exit Capacity'!E147)</f>
        <v>618.71649360471099</v>
      </c>
      <c r="F147" s="47">
        <f>IF(VLOOKUP($B147,'Exit Tariff_2'!$A$12:$G$17,6,FALSE)=0,1,+'Exit Capacity'!F147)</f>
        <v>637.0359514484793</v>
      </c>
      <c r="G147" s="52">
        <f>IF(VLOOKUP($B147,'Exit Tariff_2'!$A$12:$G$17,7,FALSE)=0,1,+'Exit Capacity'!G147)</f>
        <v>654.75373879419726</v>
      </c>
    </row>
    <row r="148" spans="1:7" s="5" customFormat="1" ht="15" customHeight="1" x14ac:dyDescent="0.45">
      <c r="A148" s="42" t="str">
        <f>'Exit Capacity'!A148</f>
        <v>F14</v>
      </c>
      <c r="B148" s="4" t="str">
        <f>'Exit Capacity'!B148</f>
        <v>Salida Nacional / National exit</v>
      </c>
      <c r="C148" s="47">
        <f>IF(VLOOKUP($B148,'Exit Tariff_2'!$A$12:$G$17,3,FALSE)=0,1,+'Exit Capacity'!C148)</f>
        <v>445.23841707389903</v>
      </c>
      <c r="D148" s="47">
        <f>IF(VLOOKUP($B148,'Exit Tariff_2'!$A$12:$G$17,4,FALSE)=0,1,+'Exit Capacity'!D148)</f>
        <v>472.07009581149589</v>
      </c>
      <c r="E148" s="47">
        <f>IF(VLOOKUP($B148,'Exit Tariff_2'!$A$12:$G$17,5,FALSE)=0,1,+'Exit Capacity'!E148)</f>
        <v>487.16909092747727</v>
      </c>
      <c r="F148" s="47">
        <f>IF(VLOOKUP($B148,'Exit Tariff_2'!$A$12:$G$17,6,FALSE)=0,1,+'Exit Capacity'!F148)</f>
        <v>501.5935869871131</v>
      </c>
      <c r="G148" s="52">
        <f>IF(VLOOKUP($B148,'Exit Tariff_2'!$A$12:$G$17,7,FALSE)=0,1,+'Exit Capacity'!G148)</f>
        <v>515.54433574470863</v>
      </c>
    </row>
    <row r="149" spans="1:7" s="5" customFormat="1" ht="15" customHeight="1" x14ac:dyDescent="0.45">
      <c r="A149" s="42" t="str">
        <f>'Exit Capacity'!A149</f>
        <v>F19</v>
      </c>
      <c r="B149" s="4" t="str">
        <f>'Exit Capacity'!B149</f>
        <v>Salida Nacional / National exit</v>
      </c>
      <c r="C149" s="47">
        <f>IF(VLOOKUP($B149,'Exit Tariff_2'!$A$12:$G$17,3,FALSE)=0,1,+'Exit Capacity'!C149)</f>
        <v>23293.797332453421</v>
      </c>
      <c r="D149" s="47">
        <f>IF(VLOOKUP($B149,'Exit Tariff_2'!$A$12:$G$17,4,FALSE)=0,1,+'Exit Capacity'!D149)</f>
        <v>23617.558620794218</v>
      </c>
      <c r="E149" s="47">
        <f>IF(VLOOKUP($B149,'Exit Tariff_2'!$A$12:$G$17,5,FALSE)=0,1,+'Exit Capacity'!E149)</f>
        <v>23824.47959066118</v>
      </c>
      <c r="F149" s="47">
        <f>IF(VLOOKUP($B149,'Exit Tariff_2'!$A$12:$G$17,6,FALSE)=0,1,+'Exit Capacity'!F149)</f>
        <v>23861.003544132582</v>
      </c>
      <c r="G149" s="52">
        <f>IF(VLOOKUP($B149,'Exit Tariff_2'!$A$12:$G$17,7,FALSE)=0,1,+'Exit Capacity'!G149)</f>
        <v>23876.722990682585</v>
      </c>
    </row>
    <row r="150" spans="1:7" s="5" customFormat="1" ht="15" customHeight="1" x14ac:dyDescent="0.45">
      <c r="A150" s="42" t="str">
        <f>'Exit Capacity'!A150</f>
        <v>F21</v>
      </c>
      <c r="B150" s="4" t="str">
        <f>'Exit Capacity'!B150</f>
        <v>Salida Nacional / National exit</v>
      </c>
      <c r="C150" s="47">
        <f>IF(VLOOKUP($B150,'Exit Tariff_2'!$A$12:$G$17,3,FALSE)=0,1,+'Exit Capacity'!C150)</f>
        <v>975.45925262100309</v>
      </c>
      <c r="D150" s="47">
        <f>IF(VLOOKUP($B150,'Exit Tariff_2'!$A$12:$G$17,4,FALSE)=0,1,+'Exit Capacity'!D150)</f>
        <v>1030.2918478406862</v>
      </c>
      <c r="E150" s="47">
        <f>IF(VLOOKUP($B150,'Exit Tariff_2'!$A$12:$G$17,5,FALSE)=0,1,+'Exit Capacity'!E150)</f>
        <v>1061.3984317203926</v>
      </c>
      <c r="F150" s="47">
        <f>IF(VLOOKUP($B150,'Exit Tariff_2'!$A$12:$G$17,6,FALSE)=0,1,+'Exit Capacity'!F150)</f>
        <v>1090.7746280967108</v>
      </c>
      <c r="G150" s="52">
        <f>IF(VLOOKUP($B150,'Exit Tariff_2'!$A$12:$G$17,7,FALSE)=0,1,+'Exit Capacity'!G150)</f>
        <v>1119.3831826898543</v>
      </c>
    </row>
    <row r="151" spans="1:7" s="5" customFormat="1" ht="15" customHeight="1" x14ac:dyDescent="0.45">
      <c r="A151" s="42" t="str">
        <f>'Exit Capacity'!A151</f>
        <v>F23</v>
      </c>
      <c r="B151" s="4" t="str">
        <f>'Exit Capacity'!B151</f>
        <v>Salida Nacional / National exit</v>
      </c>
      <c r="C151" s="47">
        <f>IF(VLOOKUP($B151,'Exit Tariff_2'!$A$12:$G$17,3,FALSE)=0,1,+'Exit Capacity'!C151)</f>
        <v>300.88854027044005</v>
      </c>
      <c r="D151" s="47">
        <f>IF(VLOOKUP($B151,'Exit Tariff_2'!$A$12:$G$17,4,FALSE)=0,1,+'Exit Capacity'!D151)</f>
        <v>320.54145476276523</v>
      </c>
      <c r="E151" s="47">
        <f>IF(VLOOKUP($B151,'Exit Tariff_2'!$A$12:$G$17,5,FALSE)=0,1,+'Exit Capacity'!E151)</f>
        <v>331.50433530508928</v>
      </c>
      <c r="F151" s="47">
        <f>IF(VLOOKUP($B151,'Exit Tariff_2'!$A$12:$G$17,6,FALSE)=0,1,+'Exit Capacity'!F151)</f>
        <v>342.10858748647229</v>
      </c>
      <c r="G151" s="52">
        <f>IF(VLOOKUP($B151,'Exit Tariff_2'!$A$12:$G$17,7,FALSE)=0,1,+'Exit Capacity'!G151)</f>
        <v>352.28872140605603</v>
      </c>
    </row>
    <row r="152" spans="1:7" s="5" customFormat="1" ht="15" customHeight="1" x14ac:dyDescent="0.45">
      <c r="A152" s="42" t="str">
        <f>'Exit Capacity'!A152</f>
        <v>F25</v>
      </c>
      <c r="B152" s="4" t="str">
        <f>'Exit Capacity'!B152</f>
        <v>Salida Nacional / National exit</v>
      </c>
      <c r="C152" s="47">
        <f>IF(VLOOKUP($B152,'Exit Tariff_2'!$A$12:$G$17,3,FALSE)=0,1,+'Exit Capacity'!C152)</f>
        <v>2660.2384779339986</v>
      </c>
      <c r="D152" s="47">
        <f>IF(VLOOKUP($B152,'Exit Tariff_2'!$A$12:$G$17,4,FALSE)=0,1,+'Exit Capacity'!D152)</f>
        <v>2826.4138561537079</v>
      </c>
      <c r="E152" s="47">
        <f>IF(VLOOKUP($B152,'Exit Tariff_2'!$A$12:$G$17,5,FALSE)=0,1,+'Exit Capacity'!E152)</f>
        <v>2919.5541695148581</v>
      </c>
      <c r="F152" s="47">
        <f>IF(VLOOKUP($B152,'Exit Tariff_2'!$A$12:$G$17,6,FALSE)=0,1,+'Exit Capacity'!F152)</f>
        <v>3009.0390743147968</v>
      </c>
      <c r="G152" s="52">
        <f>IF(VLOOKUP($B152,'Exit Tariff_2'!$A$12:$G$17,7,FALSE)=0,1,+'Exit Capacity'!G152)</f>
        <v>3095.2926980355264</v>
      </c>
    </row>
    <row r="153" spans="1:7" s="5" customFormat="1" ht="15" customHeight="1" x14ac:dyDescent="0.45">
      <c r="A153" s="42" t="str">
        <f>'Exit Capacity'!A153</f>
        <v>F26</v>
      </c>
      <c r="B153" s="4" t="str">
        <f>'Exit Capacity'!B153</f>
        <v>Salida Nacional / National exit</v>
      </c>
      <c r="C153" s="47">
        <f>IF(VLOOKUP($B153,'Exit Tariff_2'!$A$12:$G$17,3,FALSE)=0,1,+'Exit Capacity'!C153)</f>
        <v>12353.549622579447</v>
      </c>
      <c r="D153" s="47">
        <f>IF(VLOOKUP($B153,'Exit Tariff_2'!$A$12:$G$17,4,FALSE)=0,1,+'Exit Capacity'!D153)</f>
        <v>11201.645857520467</v>
      </c>
      <c r="E153" s="47">
        <f>IF(VLOOKUP($B153,'Exit Tariff_2'!$A$12:$G$17,5,FALSE)=0,1,+'Exit Capacity'!E153)</f>
        <v>9967.4148374672623</v>
      </c>
      <c r="F153" s="47">
        <f>IF(VLOOKUP($B153,'Exit Tariff_2'!$A$12:$G$17,6,FALSE)=0,1,+'Exit Capacity'!F153)</f>
        <v>9066.9886120095689</v>
      </c>
      <c r="G153" s="52">
        <f>IF(VLOOKUP($B153,'Exit Tariff_2'!$A$12:$G$17,7,FALSE)=0,1,+'Exit Capacity'!G153)</f>
        <v>8445.0374362015918</v>
      </c>
    </row>
    <row r="154" spans="1:7" s="5" customFormat="1" ht="15" customHeight="1" x14ac:dyDescent="0.45">
      <c r="A154" s="42" t="str">
        <f>'Exit Capacity'!A154</f>
        <v>F26.02</v>
      </c>
      <c r="B154" s="4" t="str">
        <f>'Exit Capacity'!B154</f>
        <v>Salida Nacional / National exit</v>
      </c>
      <c r="C154" s="47">
        <f>IF(VLOOKUP($B154,'Exit Tariff_2'!$A$12:$G$17,3,FALSE)=0,1,+'Exit Capacity'!C154)</f>
        <v>662.98886328311539</v>
      </c>
      <c r="D154" s="47">
        <f>IF(VLOOKUP($B154,'Exit Tariff_2'!$A$12:$G$17,4,FALSE)=0,1,+'Exit Capacity'!D154)</f>
        <v>677.34051715915268</v>
      </c>
      <c r="E154" s="47">
        <f>IF(VLOOKUP($B154,'Exit Tariff_2'!$A$12:$G$17,5,FALSE)=0,1,+'Exit Capacity'!E154)</f>
        <v>686.0994370144457</v>
      </c>
      <c r="F154" s="47">
        <f>IF(VLOOKUP($B154,'Exit Tariff_2'!$A$12:$G$17,6,FALSE)=0,1,+'Exit Capacity'!F154)</f>
        <v>690.79688574283841</v>
      </c>
      <c r="G154" s="52">
        <f>IF(VLOOKUP($B154,'Exit Tariff_2'!$A$12:$G$17,7,FALSE)=0,1,+'Exit Capacity'!G154)</f>
        <v>695.0374402549819</v>
      </c>
    </row>
    <row r="155" spans="1:7" s="5" customFormat="1" ht="15" customHeight="1" x14ac:dyDescent="0.45">
      <c r="A155" s="42" t="str">
        <f>'Exit Capacity'!A155</f>
        <v>F26A</v>
      </c>
      <c r="B155" s="4" t="str">
        <f>'Exit Capacity'!B155</f>
        <v>Salida Nacional / National exit</v>
      </c>
      <c r="C155" s="47">
        <f>IF(VLOOKUP($B155,'Exit Tariff_2'!$A$12:$G$17,3,FALSE)=0,1,+'Exit Capacity'!C155)</f>
        <v>3343.3941574286396</v>
      </c>
      <c r="D155" s="47">
        <f>IF(VLOOKUP($B155,'Exit Tariff_2'!$A$12:$G$17,4,FALSE)=0,1,+'Exit Capacity'!D155)</f>
        <v>3518.0264215311704</v>
      </c>
      <c r="E155" s="47">
        <f>IF(VLOOKUP($B155,'Exit Tariff_2'!$A$12:$G$17,5,FALSE)=0,1,+'Exit Capacity'!E155)</f>
        <v>3617.9995120128588</v>
      </c>
      <c r="F155" s="47">
        <f>IF(VLOOKUP($B155,'Exit Tariff_2'!$A$12:$G$17,6,FALSE)=0,1,+'Exit Capacity'!F155)</f>
        <v>3711.1900198779431</v>
      </c>
      <c r="G155" s="52">
        <f>IF(VLOOKUP($B155,'Exit Tariff_2'!$A$12:$G$17,7,FALSE)=0,1,+'Exit Capacity'!G155)</f>
        <v>3802.6584108698835</v>
      </c>
    </row>
    <row r="156" spans="1:7" s="5" customFormat="1" ht="15" customHeight="1" x14ac:dyDescent="0.45">
      <c r="A156" s="42" t="str">
        <f>'Exit Capacity'!A156</f>
        <v>F27</v>
      </c>
      <c r="B156" s="4" t="str">
        <f>'Exit Capacity'!B156</f>
        <v>Salida Nacional / National exit</v>
      </c>
      <c r="C156" s="47">
        <f>IF(VLOOKUP($B156,'Exit Tariff_2'!$A$12:$G$17,3,FALSE)=0,1,+'Exit Capacity'!C156)</f>
        <v>208.57469093621262</v>
      </c>
      <c r="D156" s="47">
        <f>IF(VLOOKUP($B156,'Exit Tariff_2'!$A$12:$G$17,4,FALSE)=0,1,+'Exit Capacity'!D156)</f>
        <v>219.46897046103228</v>
      </c>
      <c r="E156" s="47">
        <f>IF(VLOOKUP($B156,'Exit Tariff_2'!$A$12:$G$17,5,FALSE)=0,1,+'Exit Capacity'!E156)</f>
        <v>225.70570339388905</v>
      </c>
      <c r="F156" s="47">
        <f>IF(VLOOKUP($B156,'Exit Tariff_2'!$A$12:$G$17,6,FALSE)=0,1,+'Exit Capacity'!F156)</f>
        <v>231.51931090198423</v>
      </c>
      <c r="G156" s="52">
        <f>IF(VLOOKUP($B156,'Exit Tariff_2'!$A$12:$G$17,7,FALSE)=0,1,+'Exit Capacity'!G156)</f>
        <v>237.22548567027695</v>
      </c>
    </row>
    <row r="157" spans="1:7" s="5" customFormat="1" ht="15" customHeight="1" x14ac:dyDescent="0.45">
      <c r="A157" s="42" t="str">
        <f>'Exit Capacity'!A157</f>
        <v>F27A</v>
      </c>
      <c r="B157" s="4" t="str">
        <f>'Exit Capacity'!B157</f>
        <v>Salida Nacional / National exit</v>
      </c>
      <c r="C157" s="47">
        <f>IF(VLOOKUP($B157,'Exit Tariff_2'!$A$12:$G$17,3,FALSE)=0,1,+'Exit Capacity'!C157)</f>
        <v>22441.776400744515</v>
      </c>
      <c r="D157" s="47">
        <f>IF(VLOOKUP($B157,'Exit Tariff_2'!$A$12:$G$17,4,FALSE)=0,1,+'Exit Capacity'!D157)</f>
        <v>22782.254855718838</v>
      </c>
      <c r="E157" s="47">
        <f>IF(VLOOKUP($B157,'Exit Tariff_2'!$A$12:$G$17,5,FALSE)=0,1,+'Exit Capacity'!E157)</f>
        <v>23036.495953801714</v>
      </c>
      <c r="F157" s="47">
        <f>IF(VLOOKUP($B157,'Exit Tariff_2'!$A$12:$G$17,6,FALSE)=0,1,+'Exit Capacity'!F157)</f>
        <v>23189.738450935303</v>
      </c>
      <c r="G157" s="52">
        <f>IF(VLOOKUP($B157,'Exit Tariff_2'!$A$12:$G$17,7,FALSE)=0,1,+'Exit Capacity'!G157)</f>
        <v>23385.86347981459</v>
      </c>
    </row>
    <row r="158" spans="1:7" s="5" customFormat="1" ht="15" customHeight="1" x14ac:dyDescent="0.45">
      <c r="A158" s="42" t="str">
        <f>'Exit Capacity'!A158</f>
        <v>F28</v>
      </c>
      <c r="B158" s="4" t="str">
        <f>'Exit Capacity'!B158</f>
        <v>Salida Nacional / National exit</v>
      </c>
      <c r="C158" s="47">
        <f>IF(VLOOKUP($B158,'Exit Tariff_2'!$A$12:$G$17,3,FALSE)=0,1,+'Exit Capacity'!C158)</f>
        <v>3667.1462961049237</v>
      </c>
      <c r="D158" s="47">
        <f>IF(VLOOKUP($B158,'Exit Tariff_2'!$A$12:$G$17,4,FALSE)=0,1,+'Exit Capacity'!D158)</f>
        <v>3722.7829035983127</v>
      </c>
      <c r="E158" s="47">
        <f>IF(VLOOKUP($B158,'Exit Tariff_2'!$A$12:$G$17,5,FALSE)=0,1,+'Exit Capacity'!E158)</f>
        <v>3764.3277120173716</v>
      </c>
      <c r="F158" s="47">
        <f>IF(VLOOKUP($B158,'Exit Tariff_2'!$A$12:$G$17,6,FALSE)=0,1,+'Exit Capacity'!F158)</f>
        <v>3789.3686288206709</v>
      </c>
      <c r="G158" s="52">
        <f>IF(VLOOKUP($B158,'Exit Tariff_2'!$A$12:$G$17,7,FALSE)=0,1,+'Exit Capacity'!G158)</f>
        <v>3821.416857106391</v>
      </c>
    </row>
    <row r="159" spans="1:7" s="5" customFormat="1" ht="15" customHeight="1" x14ac:dyDescent="0.45">
      <c r="A159" s="42" t="str">
        <f>'Exit Capacity'!A159</f>
        <v>G03</v>
      </c>
      <c r="B159" s="4" t="str">
        <f>'Exit Capacity'!B159</f>
        <v>Salida Nacional / National exit</v>
      </c>
      <c r="C159" s="47">
        <f>IF(VLOOKUP($B159,'Exit Tariff_2'!$A$12:$G$17,3,FALSE)=0,1,+'Exit Capacity'!C159)</f>
        <v>235.99885152155488</v>
      </c>
      <c r="D159" s="47">
        <f>IF(VLOOKUP($B159,'Exit Tariff_2'!$A$12:$G$17,4,FALSE)=0,1,+'Exit Capacity'!D159)</f>
        <v>251.41341415352272</v>
      </c>
      <c r="E159" s="47">
        <f>IF(VLOOKUP($B159,'Exit Tariff_2'!$A$12:$G$17,5,FALSE)=0,1,+'Exit Capacity'!E159)</f>
        <v>260.01203746776082</v>
      </c>
      <c r="F159" s="47">
        <f>IF(VLOOKUP($B159,'Exit Tariff_2'!$A$12:$G$17,6,FALSE)=0,1,+'Exit Capacity'!F159)</f>
        <v>268.32937429222739</v>
      </c>
      <c r="G159" s="52">
        <f>IF(VLOOKUP($B159,'Exit Tariff_2'!$A$12:$G$17,7,FALSE)=0,1,+'Exit Capacity'!G159)</f>
        <v>276.31405829248212</v>
      </c>
    </row>
    <row r="160" spans="1:7" s="5" customFormat="1" ht="15" customHeight="1" x14ac:dyDescent="0.45">
      <c r="A160" s="42" t="str">
        <f>'Exit Capacity'!A160</f>
        <v>G04</v>
      </c>
      <c r="B160" s="4" t="str">
        <f>'Exit Capacity'!B160</f>
        <v>Salida Nacional / National exit</v>
      </c>
      <c r="C160" s="47">
        <f>IF(VLOOKUP($B160,'Exit Tariff_2'!$A$12:$G$17,3,FALSE)=0,1,+'Exit Capacity'!C160)</f>
        <v>0.1658738831726479</v>
      </c>
      <c r="D160" s="47">
        <f>IF(VLOOKUP($B160,'Exit Tariff_2'!$A$12:$G$17,4,FALSE)=0,1,+'Exit Capacity'!D160)</f>
        <v>0.17661344503208751</v>
      </c>
      <c r="E160" s="47">
        <f>IF(VLOOKUP($B160,'Exit Tariff_2'!$A$12:$G$17,5,FALSE)=0,1,+'Exit Capacity'!E160)</f>
        <v>0.18260975293375348</v>
      </c>
      <c r="F160" s="47">
        <f>IF(VLOOKUP($B160,'Exit Tariff_2'!$A$12:$G$17,6,FALSE)=0,1,+'Exit Capacity'!F160)</f>
        <v>0.18840226352095402</v>
      </c>
      <c r="G160" s="52">
        <f>IF(VLOOKUP($B160,'Exit Tariff_2'!$A$12:$G$17,7,FALSE)=0,1,+'Exit Capacity'!G160)</f>
        <v>0.19396740154394426</v>
      </c>
    </row>
    <row r="161" spans="1:7" s="5" customFormat="1" ht="15" customHeight="1" x14ac:dyDescent="0.45">
      <c r="A161" s="42" t="str">
        <f>'Exit Capacity'!A161</f>
        <v>G07</v>
      </c>
      <c r="B161" s="4" t="str">
        <f>'Exit Capacity'!B161</f>
        <v>Salida Nacional / National exit</v>
      </c>
      <c r="C161" s="47">
        <f>IF(VLOOKUP($B161,'Exit Tariff_2'!$A$12:$G$17,3,FALSE)=0,1,+'Exit Capacity'!C161)</f>
        <v>105.3419058612655</v>
      </c>
      <c r="D161" s="47">
        <f>IF(VLOOKUP($B161,'Exit Tariff_2'!$A$12:$G$17,4,FALSE)=0,1,+'Exit Capacity'!D161)</f>
        <v>108.43901876436112</v>
      </c>
      <c r="E161" s="47">
        <f>IF(VLOOKUP($B161,'Exit Tariff_2'!$A$12:$G$17,5,FALSE)=0,1,+'Exit Capacity'!E161)</f>
        <v>110.38803154407228</v>
      </c>
      <c r="F161" s="47">
        <f>IF(VLOOKUP($B161,'Exit Tariff_2'!$A$12:$G$17,6,FALSE)=0,1,+'Exit Capacity'!F161)</f>
        <v>111.96961602099121</v>
      </c>
      <c r="G161" s="52">
        <f>IF(VLOOKUP($B161,'Exit Tariff_2'!$A$12:$G$17,7,FALSE)=0,1,+'Exit Capacity'!G161)</f>
        <v>113.66144896689572</v>
      </c>
    </row>
    <row r="162" spans="1:7" s="5" customFormat="1" ht="15" customHeight="1" x14ac:dyDescent="0.45">
      <c r="A162" s="42" t="str">
        <f>'Exit Capacity'!A162</f>
        <v>H1</v>
      </c>
      <c r="B162" s="4" t="str">
        <f>'Exit Capacity'!B162</f>
        <v>Salida Nacional / National exit</v>
      </c>
      <c r="C162" s="47">
        <f>IF(VLOOKUP($B162,'Exit Tariff_2'!$A$12:$G$17,3,FALSE)=0,1,+'Exit Capacity'!C162)</f>
        <v>30197.373166135498</v>
      </c>
      <c r="D162" s="47">
        <f>IF(VLOOKUP($B162,'Exit Tariff_2'!$A$12:$G$17,4,FALSE)=0,1,+'Exit Capacity'!D162)</f>
        <v>28422.768437344275</v>
      </c>
      <c r="E162" s="47">
        <f>IF(VLOOKUP($B162,'Exit Tariff_2'!$A$12:$G$17,5,FALSE)=0,1,+'Exit Capacity'!E162)</f>
        <v>26513.816682735825</v>
      </c>
      <c r="F162" s="47">
        <f>IF(VLOOKUP($B162,'Exit Tariff_2'!$A$12:$G$17,6,FALSE)=0,1,+'Exit Capacity'!F162)</f>
        <v>25036.138643927559</v>
      </c>
      <c r="G162" s="52">
        <f>IF(VLOOKUP($B162,'Exit Tariff_2'!$A$12:$G$17,7,FALSE)=0,1,+'Exit Capacity'!G162)</f>
        <v>23985.621578770835</v>
      </c>
    </row>
    <row r="163" spans="1:7" s="5" customFormat="1" ht="15" customHeight="1" x14ac:dyDescent="0.45">
      <c r="A163" s="42" t="str">
        <f>'Exit Capacity'!A163</f>
        <v>I001</v>
      </c>
      <c r="B163" s="4" t="str">
        <f>'Exit Capacity'!B163</f>
        <v>Salida Nacional / National exit</v>
      </c>
      <c r="C163" s="47">
        <f>IF(VLOOKUP($B163,'Exit Tariff_2'!$A$12:$G$17,3,FALSE)=0,1,+'Exit Capacity'!C163)</f>
        <v>7071.9126350713686</v>
      </c>
      <c r="D163" s="47">
        <f>IF(VLOOKUP($B163,'Exit Tariff_2'!$A$12:$G$17,4,FALSE)=0,1,+'Exit Capacity'!D163)</f>
        <v>6856.6199702097465</v>
      </c>
      <c r="E163" s="47">
        <f>IF(VLOOKUP($B163,'Exit Tariff_2'!$A$12:$G$17,5,FALSE)=0,1,+'Exit Capacity'!E163)</f>
        <v>6571.0367177169946</v>
      </c>
      <c r="F163" s="47">
        <f>IF(VLOOKUP($B163,'Exit Tariff_2'!$A$12:$G$17,6,FALSE)=0,1,+'Exit Capacity'!F163)</f>
        <v>6375.8378833222105</v>
      </c>
      <c r="G163" s="52">
        <f>IF(VLOOKUP($B163,'Exit Tariff_2'!$A$12:$G$17,7,FALSE)=0,1,+'Exit Capacity'!G163)</f>
        <v>6264.9731482041161</v>
      </c>
    </row>
    <row r="164" spans="1:7" s="5" customFormat="1" ht="15" customHeight="1" x14ac:dyDescent="0.45">
      <c r="A164" s="42" t="str">
        <f>'Exit Capacity'!A164</f>
        <v>I003</v>
      </c>
      <c r="B164" s="4" t="str">
        <f>'Exit Capacity'!B164</f>
        <v>Salida Nacional / National exit</v>
      </c>
      <c r="C164" s="47">
        <f>IF(VLOOKUP($B164,'Exit Tariff_2'!$A$12:$G$17,3,FALSE)=0,1,+'Exit Capacity'!C164)</f>
        <v>68.130880036592657</v>
      </c>
      <c r="D164" s="47">
        <f>IF(VLOOKUP($B164,'Exit Tariff_2'!$A$12:$G$17,4,FALSE)=0,1,+'Exit Capacity'!D164)</f>
        <v>70.861319227033874</v>
      </c>
      <c r="E164" s="47">
        <f>IF(VLOOKUP($B164,'Exit Tariff_2'!$A$12:$G$17,5,FALSE)=0,1,+'Exit Capacity'!E164)</f>
        <v>72.485039573614742</v>
      </c>
      <c r="F164" s="47">
        <f>IF(VLOOKUP($B164,'Exit Tariff_2'!$A$12:$G$17,6,FALSE)=0,1,+'Exit Capacity'!F164)</f>
        <v>73.91762121543394</v>
      </c>
      <c r="G164" s="52">
        <f>IF(VLOOKUP($B164,'Exit Tariff_2'!$A$12:$G$17,7,FALSE)=0,1,+'Exit Capacity'!G164)</f>
        <v>75.371766407116937</v>
      </c>
    </row>
    <row r="165" spans="1:7" s="5" customFormat="1" ht="15" customHeight="1" x14ac:dyDescent="0.45">
      <c r="A165" s="42" t="str">
        <f>'Exit Capacity'!A165</f>
        <v>I006</v>
      </c>
      <c r="B165" s="4" t="str">
        <f>'Exit Capacity'!B165</f>
        <v>Salida Nacional / National exit</v>
      </c>
      <c r="C165" s="47">
        <f>IF(VLOOKUP($B165,'Exit Tariff_2'!$A$12:$G$17,3,FALSE)=0,1,+'Exit Capacity'!C165)</f>
        <v>843.18883162787915</v>
      </c>
      <c r="D165" s="47">
        <f>IF(VLOOKUP($B165,'Exit Tariff_2'!$A$12:$G$17,4,FALSE)=0,1,+'Exit Capacity'!D165)</f>
        <v>894.07332026682616</v>
      </c>
      <c r="E165" s="47">
        <f>IF(VLOOKUP($B165,'Exit Tariff_2'!$A$12:$G$17,5,FALSE)=0,1,+'Exit Capacity'!E165)</f>
        <v>922.70306661754148</v>
      </c>
      <c r="F165" s="47">
        <f>IF(VLOOKUP($B165,'Exit Tariff_2'!$A$12:$G$17,6,FALSE)=0,1,+'Exit Capacity'!F165)</f>
        <v>950.05998962830324</v>
      </c>
      <c r="G165" s="52">
        <f>IF(VLOOKUP($B165,'Exit Tariff_2'!$A$12:$G$17,7,FALSE)=0,1,+'Exit Capacity'!G165)</f>
        <v>976.51489351575094</v>
      </c>
    </row>
    <row r="166" spans="1:7" s="5" customFormat="1" ht="15" customHeight="1" x14ac:dyDescent="0.45">
      <c r="A166" s="42" t="str">
        <f>'Exit Capacity'!A166</f>
        <v>I008X</v>
      </c>
      <c r="B166" s="4" t="str">
        <f>'Exit Capacity'!B166</f>
        <v>Salida Nacional / National exit</v>
      </c>
      <c r="C166" s="47">
        <f>IF(VLOOKUP($B166,'Exit Tariff_2'!$A$12:$G$17,3,FALSE)=0,1,+'Exit Capacity'!C166)</f>
        <v>11293.200099573722</v>
      </c>
      <c r="D166" s="47">
        <f>IF(VLOOKUP($B166,'Exit Tariff_2'!$A$12:$G$17,4,FALSE)=0,1,+'Exit Capacity'!D166)</f>
        <v>11444.978365934698</v>
      </c>
      <c r="E166" s="47">
        <f>IF(VLOOKUP($B166,'Exit Tariff_2'!$A$12:$G$17,5,FALSE)=0,1,+'Exit Capacity'!E166)</f>
        <v>11543.292748641084</v>
      </c>
      <c r="F166" s="47">
        <f>IF(VLOOKUP($B166,'Exit Tariff_2'!$A$12:$G$17,6,FALSE)=0,1,+'Exit Capacity'!F166)</f>
        <v>11559.548294363069</v>
      </c>
      <c r="G166" s="52">
        <f>IF(VLOOKUP($B166,'Exit Tariff_2'!$A$12:$G$17,7,FALSE)=0,1,+'Exit Capacity'!G166)</f>
        <v>11567.007034541139</v>
      </c>
    </row>
    <row r="167" spans="1:7" s="5" customFormat="1" ht="15" customHeight="1" x14ac:dyDescent="0.45">
      <c r="A167" s="42" t="str">
        <f>'Exit Capacity'!A167</f>
        <v>I012</v>
      </c>
      <c r="B167" s="4" t="str">
        <f>'Exit Capacity'!B167</f>
        <v>Salida Nacional / National exit</v>
      </c>
      <c r="C167" s="47">
        <f>IF(VLOOKUP($B167,'Exit Tariff_2'!$A$12:$G$17,3,FALSE)=0,1,+'Exit Capacity'!C167)</f>
        <v>2055.4429871210682</v>
      </c>
      <c r="D167" s="47">
        <f>IF(VLOOKUP($B167,'Exit Tariff_2'!$A$12:$G$17,4,FALSE)=0,1,+'Exit Capacity'!D167)</f>
        <v>2182.1242343209105</v>
      </c>
      <c r="E167" s="47">
        <f>IF(VLOOKUP($B167,'Exit Tariff_2'!$A$12:$G$17,5,FALSE)=0,1,+'Exit Capacity'!E167)</f>
        <v>2253.233229311285</v>
      </c>
      <c r="F167" s="47">
        <f>IF(VLOOKUP($B167,'Exit Tariff_2'!$A$12:$G$17,6,FALSE)=0,1,+'Exit Capacity'!F167)</f>
        <v>2321.4082358235732</v>
      </c>
      <c r="G167" s="52">
        <f>IF(VLOOKUP($B167,'Exit Tariff_2'!$A$12:$G$17,7,FALSE)=0,1,+'Exit Capacity'!G167)</f>
        <v>2387.2038472245708</v>
      </c>
    </row>
    <row r="168" spans="1:7" s="5" customFormat="1" ht="15" customHeight="1" x14ac:dyDescent="0.45">
      <c r="A168" s="42" t="str">
        <f>'Exit Capacity'!A168</f>
        <v>I014</v>
      </c>
      <c r="B168" s="4" t="str">
        <f>'Exit Capacity'!B168</f>
        <v>Salida Nacional / National exit</v>
      </c>
      <c r="C168" s="47">
        <f>IF(VLOOKUP($B168,'Exit Tariff_2'!$A$12:$G$17,3,FALSE)=0,1,+'Exit Capacity'!C168)</f>
        <v>1172.5676862273911</v>
      </c>
      <c r="D168" s="47">
        <f>IF(VLOOKUP($B168,'Exit Tariff_2'!$A$12:$G$17,4,FALSE)=0,1,+'Exit Capacity'!D168)</f>
        <v>1249.1554235110316</v>
      </c>
      <c r="E168" s="47">
        <f>IF(VLOOKUP($B168,'Exit Tariff_2'!$A$12:$G$17,5,FALSE)=0,1,+'Exit Capacity'!E168)</f>
        <v>1291.8779527916292</v>
      </c>
      <c r="F168" s="47">
        <f>IF(VLOOKUP($B168,'Exit Tariff_2'!$A$12:$G$17,6,FALSE)=0,1,+'Exit Capacity'!F168)</f>
        <v>1333.2029013367619</v>
      </c>
      <c r="G168" s="52">
        <f>IF(VLOOKUP($B168,'Exit Tariff_2'!$A$12:$G$17,7,FALSE)=0,1,+'Exit Capacity'!G168)</f>
        <v>1372.8750539047605</v>
      </c>
    </row>
    <row r="169" spans="1:7" s="5" customFormat="1" ht="15" customHeight="1" x14ac:dyDescent="0.45">
      <c r="A169" s="42" t="str">
        <f>'Exit Capacity'!A169</f>
        <v>I015ERM</v>
      </c>
      <c r="B169" s="4" t="str">
        <f>'Exit Capacity'!B169</f>
        <v>Salida Nacional / National exit</v>
      </c>
      <c r="C169" s="47">
        <f>IF(VLOOKUP($B169,'Exit Tariff_2'!$A$12:$G$17,3,FALSE)=0,1,+'Exit Capacity'!C169)</f>
        <v>9.1376411574066747</v>
      </c>
      <c r="D169" s="47">
        <f>IF(VLOOKUP($B169,'Exit Tariff_2'!$A$12:$G$17,4,FALSE)=0,1,+'Exit Capacity'!D169)</f>
        <v>9.7344777141152026</v>
      </c>
      <c r="E169" s="47">
        <f>IF(VLOOKUP($B169,'Exit Tariff_2'!$A$12:$G$17,5,FALSE)=0,1,+'Exit Capacity'!E169)</f>
        <v>10.067407869438618</v>
      </c>
      <c r="F169" s="47">
        <f>IF(VLOOKUP($B169,'Exit Tariff_2'!$A$12:$G$17,6,FALSE)=0,1,+'Exit Capacity'!F169)</f>
        <v>10.389446891227324</v>
      </c>
      <c r="G169" s="52">
        <f>IF(VLOOKUP($B169,'Exit Tariff_2'!$A$12:$G$17,7,FALSE)=0,1,+'Exit Capacity'!G169)</f>
        <v>10.698605926024367</v>
      </c>
    </row>
    <row r="170" spans="1:7" s="5" customFormat="1" ht="15" customHeight="1" x14ac:dyDescent="0.45">
      <c r="A170" s="42" t="str">
        <f>'Exit Capacity'!A170</f>
        <v>I016</v>
      </c>
      <c r="B170" s="4" t="str">
        <f>'Exit Capacity'!B170</f>
        <v>Salida Nacional / National exit</v>
      </c>
      <c r="C170" s="47">
        <f>IF(VLOOKUP($B170,'Exit Tariff_2'!$A$12:$G$17,3,FALSE)=0,1,+'Exit Capacity'!C170)</f>
        <v>6736.8580735603327</v>
      </c>
      <c r="D170" s="47">
        <f>IF(VLOOKUP($B170,'Exit Tariff_2'!$A$12:$G$17,4,FALSE)=0,1,+'Exit Capacity'!D170)</f>
        <v>7057.8062718813626</v>
      </c>
      <c r="E170" s="47">
        <f>IF(VLOOKUP($B170,'Exit Tariff_2'!$A$12:$G$17,5,FALSE)=0,1,+'Exit Capacity'!E170)</f>
        <v>7161.1399986231245</v>
      </c>
      <c r="F170" s="47">
        <f>IF(VLOOKUP($B170,'Exit Tariff_2'!$A$12:$G$17,6,FALSE)=0,1,+'Exit Capacity'!F170)</f>
        <v>7241.1686227466671</v>
      </c>
      <c r="G170" s="52">
        <f>IF(VLOOKUP($B170,'Exit Tariff_2'!$A$12:$G$17,7,FALSE)=0,1,+'Exit Capacity'!G170)</f>
        <v>7317.9336242802347</v>
      </c>
    </row>
    <row r="171" spans="1:7" s="5" customFormat="1" ht="15" customHeight="1" x14ac:dyDescent="0.45">
      <c r="A171" s="42" t="str">
        <f>'Exit Capacity'!A171</f>
        <v>I018</v>
      </c>
      <c r="B171" s="4" t="str">
        <f>'Exit Capacity'!B171</f>
        <v>Salida Nacional / National exit</v>
      </c>
      <c r="C171" s="47">
        <f>IF(VLOOKUP($B171,'Exit Tariff_2'!$A$12:$G$17,3,FALSE)=0,1,+'Exit Capacity'!C171)</f>
        <v>1163.7041911707686</v>
      </c>
      <c r="D171" s="47">
        <f>IF(VLOOKUP($B171,'Exit Tariff_2'!$A$12:$G$17,4,FALSE)=0,1,+'Exit Capacity'!D171)</f>
        <v>1232.8148421048447</v>
      </c>
      <c r="E171" s="47">
        <f>IF(VLOOKUP($B171,'Exit Tariff_2'!$A$12:$G$17,5,FALSE)=0,1,+'Exit Capacity'!E171)</f>
        <v>1271.7700765494437</v>
      </c>
      <c r="F171" s="47">
        <f>IF(VLOOKUP($B171,'Exit Tariff_2'!$A$12:$G$17,6,FALSE)=0,1,+'Exit Capacity'!F171)</f>
        <v>1308.8973008706532</v>
      </c>
      <c r="G171" s="52">
        <f>IF(VLOOKUP($B171,'Exit Tariff_2'!$A$12:$G$17,7,FALSE)=0,1,+'Exit Capacity'!G171)</f>
        <v>1344.8559601328066</v>
      </c>
    </row>
    <row r="172" spans="1:7" s="5" customFormat="1" ht="15" customHeight="1" x14ac:dyDescent="0.45">
      <c r="A172" s="42" t="str">
        <f>'Exit Capacity'!A172</f>
        <v>I019</v>
      </c>
      <c r="B172" s="4" t="str">
        <f>'Exit Capacity'!B172</f>
        <v>Salida Nacional / National exit</v>
      </c>
      <c r="C172" s="47">
        <f>IF(VLOOKUP($B172,'Exit Tariff_2'!$A$12:$G$17,3,FALSE)=0,1,+'Exit Capacity'!C172)</f>
        <v>778.24400531734352</v>
      </c>
      <c r="D172" s="47">
        <f>IF(VLOOKUP($B172,'Exit Tariff_2'!$A$12:$G$17,4,FALSE)=0,1,+'Exit Capacity'!D172)</f>
        <v>824.46275248788766</v>
      </c>
      <c r="E172" s="47">
        <f>IF(VLOOKUP($B172,'Exit Tariff_2'!$A$12:$G$17,5,FALSE)=0,1,+'Exit Capacity'!E172)</f>
        <v>850.51462882575674</v>
      </c>
      <c r="F172" s="47">
        <f>IF(VLOOKUP($B172,'Exit Tariff_2'!$A$12:$G$17,6,FALSE)=0,1,+'Exit Capacity'!F172)</f>
        <v>875.343996960097</v>
      </c>
      <c r="G172" s="52">
        <f>IF(VLOOKUP($B172,'Exit Tariff_2'!$A$12:$G$17,7,FALSE)=0,1,+'Exit Capacity'!G172)</f>
        <v>899.39187031343192</v>
      </c>
    </row>
    <row r="173" spans="1:7" s="5" customFormat="1" ht="15" customHeight="1" x14ac:dyDescent="0.45">
      <c r="A173" s="42" t="str">
        <f>'Exit Capacity'!A173</f>
        <v>I020</v>
      </c>
      <c r="B173" s="4" t="str">
        <f>'Exit Capacity'!B173</f>
        <v>Salida Nacional / National exit</v>
      </c>
      <c r="C173" s="47">
        <f>IF(VLOOKUP($B173,'Exit Tariff_2'!$A$12:$G$17,3,FALSE)=0,1,+'Exit Capacity'!C173)</f>
        <v>1084.7226116229313</v>
      </c>
      <c r="D173" s="47">
        <f>IF(VLOOKUP($B173,'Exit Tariff_2'!$A$12:$G$17,4,FALSE)=0,1,+'Exit Capacity'!D173)</f>
        <v>1155.5726370674247</v>
      </c>
      <c r="E173" s="47">
        <f>IF(VLOOKUP($B173,'Exit Tariff_2'!$A$12:$G$17,5,FALSE)=0,1,+'Exit Capacity'!E173)</f>
        <v>1195.0945291344729</v>
      </c>
      <c r="F173" s="47">
        <f>IF(VLOOKUP($B173,'Exit Tariff_2'!$A$12:$G$17,6,FALSE)=0,1,+'Exit Capacity'!F173)</f>
        <v>1233.3235428089693</v>
      </c>
      <c r="G173" s="52">
        <f>IF(VLOOKUP($B173,'Exit Tariff_2'!$A$12:$G$17,7,FALSE)=0,1,+'Exit Capacity'!G173)</f>
        <v>1270.0235827706006</v>
      </c>
    </row>
    <row r="174" spans="1:7" s="5" customFormat="1" ht="15" customHeight="1" x14ac:dyDescent="0.45">
      <c r="A174" s="42" t="str">
        <f>'Exit Capacity'!A174</f>
        <v>I020A</v>
      </c>
      <c r="B174" s="4" t="str">
        <f>'Exit Capacity'!B174</f>
        <v>Salida Nacional / National exit</v>
      </c>
      <c r="C174" s="47">
        <f>IF(VLOOKUP($B174,'Exit Tariff_2'!$A$12:$G$17,3,FALSE)=0,1,+'Exit Capacity'!C174)</f>
        <v>243.6978068849576</v>
      </c>
      <c r="D174" s="47">
        <f>IF(VLOOKUP($B174,'Exit Tariff_2'!$A$12:$G$17,4,FALSE)=0,1,+'Exit Capacity'!D174)</f>
        <v>259.61523649650923</v>
      </c>
      <c r="E174" s="47">
        <f>IF(VLOOKUP($B174,'Exit Tariff_2'!$A$12:$G$17,5,FALSE)=0,1,+'Exit Capacity'!E174)</f>
        <v>268.49437141771585</v>
      </c>
      <c r="F174" s="47">
        <f>IF(VLOOKUP($B174,'Exit Tariff_2'!$A$12:$G$17,6,FALSE)=0,1,+'Exit Capacity'!F174)</f>
        <v>277.08304348191388</v>
      </c>
      <c r="G174" s="52">
        <f>IF(VLOOKUP($B174,'Exit Tariff_2'!$A$12:$G$17,7,FALSE)=0,1,+'Exit Capacity'!G174)</f>
        <v>285.32821063838952</v>
      </c>
    </row>
    <row r="175" spans="1:7" s="5" customFormat="1" ht="15" customHeight="1" x14ac:dyDescent="0.45">
      <c r="A175" s="42" t="str">
        <f>'Exit Capacity'!A175</f>
        <v>I022</v>
      </c>
      <c r="B175" s="4" t="str">
        <f>'Exit Capacity'!B175</f>
        <v>Salida Nacional / National exit</v>
      </c>
      <c r="C175" s="47">
        <f>IF(VLOOKUP($B175,'Exit Tariff_2'!$A$12:$G$17,3,FALSE)=0,1,+'Exit Capacity'!C175)</f>
        <v>1335.3680763063062</v>
      </c>
      <c r="D175" s="47">
        <f>IF(VLOOKUP($B175,'Exit Tariff_2'!$A$12:$G$17,4,FALSE)=0,1,+'Exit Capacity'!D175)</f>
        <v>1416.608621159234</v>
      </c>
      <c r="E175" s="47">
        <f>IF(VLOOKUP($B175,'Exit Tariff_2'!$A$12:$G$17,5,FALSE)=0,1,+'Exit Capacity'!E175)</f>
        <v>1462.2765299945459</v>
      </c>
      <c r="F175" s="47">
        <f>IF(VLOOKUP($B175,'Exit Tariff_2'!$A$12:$G$17,6,FALSE)=0,1,+'Exit Capacity'!F175)</f>
        <v>1505.9704748315128</v>
      </c>
      <c r="G175" s="52">
        <f>IF(VLOOKUP($B175,'Exit Tariff_2'!$A$12:$G$17,7,FALSE)=0,1,+'Exit Capacity'!G175)</f>
        <v>1548.1911445171199</v>
      </c>
    </row>
    <row r="176" spans="1:7" s="5" customFormat="1" ht="15" customHeight="1" x14ac:dyDescent="0.45">
      <c r="A176" s="42" t="str">
        <f>'Exit Capacity'!A176</f>
        <v>I023</v>
      </c>
      <c r="B176" s="4" t="str">
        <f>'Exit Capacity'!B176</f>
        <v>Salida Nacional / National exit</v>
      </c>
      <c r="C176" s="47">
        <f>IF(VLOOKUP($B176,'Exit Tariff_2'!$A$12:$G$17,3,FALSE)=0,1,+'Exit Capacity'!C176)</f>
        <v>136.81411510204694</v>
      </c>
      <c r="D176" s="47">
        <f>IF(VLOOKUP($B176,'Exit Tariff_2'!$A$12:$G$17,4,FALSE)=0,1,+'Exit Capacity'!D176)</f>
        <v>138.08151579061462</v>
      </c>
      <c r="E176" s="47">
        <f>IF(VLOOKUP($B176,'Exit Tariff_2'!$A$12:$G$17,5,FALSE)=0,1,+'Exit Capacity'!E176)</f>
        <v>139.23720079752044</v>
      </c>
      <c r="F176" s="47">
        <f>IF(VLOOKUP($B176,'Exit Tariff_2'!$A$12:$G$17,6,FALSE)=0,1,+'Exit Capacity'!F176)</f>
        <v>139.73955784115356</v>
      </c>
      <c r="G176" s="52">
        <f>IF(VLOOKUP($B176,'Exit Tariff_2'!$A$12:$G$17,7,FALSE)=0,1,+'Exit Capacity'!G176)</f>
        <v>140.57350582659319</v>
      </c>
    </row>
    <row r="177" spans="1:7" s="5" customFormat="1" ht="15" customHeight="1" x14ac:dyDescent="0.45">
      <c r="A177" s="42" t="str">
        <f>'Exit Capacity'!A177</f>
        <v>I024</v>
      </c>
      <c r="B177" s="4" t="str">
        <f>'Exit Capacity'!B177</f>
        <v>Salida Nacional / National exit</v>
      </c>
      <c r="C177" s="47">
        <f>IF(VLOOKUP($B177,'Exit Tariff_2'!$A$12:$G$17,3,FALSE)=0,1,+'Exit Capacity'!C177)</f>
        <v>2265.9341411553546</v>
      </c>
      <c r="D177" s="47">
        <f>IF(VLOOKUP($B177,'Exit Tariff_2'!$A$12:$G$17,4,FALSE)=0,1,+'Exit Capacity'!D177)</f>
        <v>2407.8385026776145</v>
      </c>
      <c r="E177" s="47">
        <f>IF(VLOOKUP($B177,'Exit Tariff_2'!$A$12:$G$17,5,FALSE)=0,1,+'Exit Capacity'!E177)</f>
        <v>2487.3530470081009</v>
      </c>
      <c r="F177" s="47">
        <f>IF(VLOOKUP($B177,'Exit Tariff_2'!$A$12:$G$17,6,FALSE)=0,1,+'Exit Capacity'!F177)</f>
        <v>2563.7769901947167</v>
      </c>
      <c r="G177" s="52">
        <f>IF(VLOOKUP($B177,'Exit Tariff_2'!$A$12:$G$17,7,FALSE)=0,1,+'Exit Capacity'!G177)</f>
        <v>2637.4239965744346</v>
      </c>
    </row>
    <row r="178" spans="1:7" s="5" customFormat="1" ht="15" customHeight="1" x14ac:dyDescent="0.45">
      <c r="A178" s="42" t="str">
        <f>'Exit Capacity'!A178</f>
        <v>J01A</v>
      </c>
      <c r="B178" s="4" t="str">
        <f>'Exit Capacity'!B178</f>
        <v>Salida Nacional / National exit</v>
      </c>
      <c r="C178" s="47">
        <f>IF(VLOOKUP($B178,'Exit Tariff_2'!$A$12:$G$17,3,FALSE)=0,1,+'Exit Capacity'!C178)</f>
        <v>100.12292494490868</v>
      </c>
      <c r="D178" s="47">
        <f>IF(VLOOKUP($B178,'Exit Tariff_2'!$A$12:$G$17,4,FALSE)=0,1,+'Exit Capacity'!D178)</f>
        <v>101.05043058949761</v>
      </c>
      <c r="E178" s="47">
        <f>IF(VLOOKUP($B178,'Exit Tariff_2'!$A$12:$G$17,5,FALSE)=0,1,+'Exit Capacity'!E178)</f>
        <v>101.89618077485007</v>
      </c>
      <c r="F178" s="47">
        <f>IF(VLOOKUP($B178,'Exit Tariff_2'!$A$12:$G$17,6,FALSE)=0,1,+'Exit Capacity'!F178)</f>
        <v>102.26381430840549</v>
      </c>
      <c r="G178" s="52">
        <f>IF(VLOOKUP($B178,'Exit Tariff_2'!$A$12:$G$17,7,FALSE)=0,1,+'Exit Capacity'!G178)</f>
        <v>102.87411180213887</v>
      </c>
    </row>
    <row r="179" spans="1:7" s="5" customFormat="1" ht="15" customHeight="1" x14ac:dyDescent="0.45">
      <c r="A179" s="42" t="str">
        <f>'Exit Capacity'!A179</f>
        <v>K02</v>
      </c>
      <c r="B179" s="4" t="str">
        <f>'Exit Capacity'!B179</f>
        <v>Salida Nacional / National exit</v>
      </c>
      <c r="C179" s="47">
        <f>IF(VLOOKUP($B179,'Exit Tariff_2'!$A$12:$G$17,3,FALSE)=0,1,+'Exit Capacity'!C179)</f>
        <v>59463.18546579613</v>
      </c>
      <c r="D179" s="47">
        <f>IF(VLOOKUP($B179,'Exit Tariff_2'!$A$12:$G$17,4,FALSE)=0,1,+'Exit Capacity'!D179)</f>
        <v>55724.031128605362</v>
      </c>
      <c r="E179" s="47">
        <f>IF(VLOOKUP($B179,'Exit Tariff_2'!$A$12:$G$17,5,FALSE)=0,1,+'Exit Capacity'!E179)</f>
        <v>51727.144512697399</v>
      </c>
      <c r="F179" s="47">
        <f>IF(VLOOKUP($B179,'Exit Tariff_2'!$A$12:$G$17,6,FALSE)=0,1,+'Exit Capacity'!F179)</f>
        <v>48650.555478580507</v>
      </c>
      <c r="G179" s="52">
        <f>IF(VLOOKUP($B179,'Exit Tariff_2'!$A$12:$G$17,7,FALSE)=0,1,+'Exit Capacity'!G179)</f>
        <v>46465.985034958263</v>
      </c>
    </row>
    <row r="180" spans="1:7" s="5" customFormat="1" ht="15" customHeight="1" x14ac:dyDescent="0.45">
      <c r="A180" s="42" t="str">
        <f>'Exit Capacity'!A180</f>
        <v>K11.01</v>
      </c>
      <c r="B180" s="4" t="str">
        <f>'Exit Capacity'!B180</f>
        <v>Salida Nacional / National exit</v>
      </c>
      <c r="C180" s="47">
        <f>IF(VLOOKUP($B180,'Exit Tariff_2'!$A$12:$G$17,3,FALSE)=0,1,+'Exit Capacity'!C180)</f>
        <v>20546.922066371382</v>
      </c>
      <c r="D180" s="47">
        <f>IF(VLOOKUP($B180,'Exit Tariff_2'!$A$12:$G$17,4,FALSE)=0,1,+'Exit Capacity'!D180)</f>
        <v>18313.035782212086</v>
      </c>
      <c r="E180" s="47">
        <f>IF(VLOOKUP($B180,'Exit Tariff_2'!$A$12:$G$17,5,FALSE)=0,1,+'Exit Capacity'!E180)</f>
        <v>15951.948179222745</v>
      </c>
      <c r="F180" s="47">
        <f>IF(VLOOKUP($B180,'Exit Tariff_2'!$A$12:$G$17,6,FALSE)=0,1,+'Exit Capacity'!F180)</f>
        <v>14230.182151853347</v>
      </c>
      <c r="G180" s="52">
        <f>IF(VLOOKUP($B180,'Exit Tariff_2'!$A$12:$G$17,7,FALSE)=0,1,+'Exit Capacity'!G180)</f>
        <v>13031.109440689204</v>
      </c>
    </row>
    <row r="181" spans="1:7" s="5" customFormat="1" ht="15" customHeight="1" x14ac:dyDescent="0.45">
      <c r="A181" s="42" t="str">
        <f>'Exit Capacity'!A181</f>
        <v>K19</v>
      </c>
      <c r="B181" s="4" t="str">
        <f>'Exit Capacity'!B181</f>
        <v>Salida Nacional / National exit</v>
      </c>
      <c r="C181" s="47">
        <f>IF(VLOOKUP($B181,'Exit Tariff_2'!$A$12:$G$17,3,FALSE)=0,1,+'Exit Capacity'!C181)</f>
        <v>1188.2616571687806</v>
      </c>
      <c r="D181" s="47">
        <f>IF(VLOOKUP($B181,'Exit Tariff_2'!$A$12:$G$17,4,FALSE)=0,1,+'Exit Capacity'!D181)</f>
        <v>1265.8744659578992</v>
      </c>
      <c r="E181" s="47">
        <f>IF(VLOOKUP($B181,'Exit Tariff_2'!$A$12:$G$17,5,FALSE)=0,1,+'Exit Capacity'!E181)</f>
        <v>1309.1688054128244</v>
      </c>
      <c r="F181" s="47">
        <f>IF(VLOOKUP($B181,'Exit Tariff_2'!$A$12:$G$17,6,FALSE)=0,1,+'Exit Capacity'!F181)</f>
        <v>1351.0468585243198</v>
      </c>
      <c r="G181" s="52">
        <f>IF(VLOOKUP($B181,'Exit Tariff_2'!$A$12:$G$17,7,FALSE)=0,1,+'Exit Capacity'!G181)</f>
        <v>1391.2499941791777</v>
      </c>
    </row>
    <row r="182" spans="1:7" s="5" customFormat="1" ht="15" customHeight="1" x14ac:dyDescent="0.45">
      <c r="A182" s="42" t="str">
        <f>'Exit Capacity'!A182</f>
        <v>K25</v>
      </c>
      <c r="B182" s="4" t="str">
        <f>'Exit Capacity'!B182</f>
        <v>Salida Nacional / National exit</v>
      </c>
      <c r="C182" s="47">
        <f>IF(VLOOKUP($B182,'Exit Tariff_2'!$A$12:$G$17,3,FALSE)=0,1,+'Exit Capacity'!C182)</f>
        <v>256.60300333957048</v>
      </c>
      <c r="D182" s="47">
        <f>IF(VLOOKUP($B182,'Exit Tariff_2'!$A$12:$G$17,4,FALSE)=0,1,+'Exit Capacity'!D182)</f>
        <v>273.3633521337577</v>
      </c>
      <c r="E182" s="47">
        <f>IF(VLOOKUP($B182,'Exit Tariff_2'!$A$12:$G$17,5,FALSE)=0,1,+'Exit Capacity'!E182)</f>
        <v>282.71268816990204</v>
      </c>
      <c r="F182" s="47">
        <f>IF(VLOOKUP($B182,'Exit Tariff_2'!$A$12:$G$17,6,FALSE)=0,1,+'Exit Capacity'!F182)</f>
        <v>291.75617967498675</v>
      </c>
      <c r="G182" s="52">
        <f>IF(VLOOKUP($B182,'Exit Tariff_2'!$A$12:$G$17,7,FALSE)=0,1,+'Exit Capacity'!G182)</f>
        <v>300.43797571752236</v>
      </c>
    </row>
    <row r="183" spans="1:7" s="5" customFormat="1" ht="15" customHeight="1" x14ac:dyDescent="0.45">
      <c r="A183" s="42" t="str">
        <f>'Exit Capacity'!A183</f>
        <v>K29</v>
      </c>
      <c r="B183" s="4" t="str">
        <f>'Exit Capacity'!B183</f>
        <v>Salida Nacional / National exit</v>
      </c>
      <c r="C183" s="47">
        <f>IF(VLOOKUP($B183,'Exit Tariff_2'!$A$12:$G$17,3,FALSE)=0,1,+'Exit Capacity'!C183)</f>
        <v>18757.560323247151</v>
      </c>
      <c r="D183" s="47">
        <f>IF(VLOOKUP($B183,'Exit Tariff_2'!$A$12:$G$17,4,FALSE)=0,1,+'Exit Capacity'!D183)</f>
        <v>17938.84041731527</v>
      </c>
      <c r="E183" s="47">
        <f>IF(VLOOKUP($B183,'Exit Tariff_2'!$A$12:$G$17,5,FALSE)=0,1,+'Exit Capacity'!E183)</f>
        <v>16888.570066991007</v>
      </c>
      <c r="F183" s="47">
        <f>IF(VLOOKUP($B183,'Exit Tariff_2'!$A$12:$G$17,6,FALSE)=0,1,+'Exit Capacity'!F183)</f>
        <v>16139.140745381585</v>
      </c>
      <c r="G183" s="52">
        <f>IF(VLOOKUP($B183,'Exit Tariff_2'!$A$12:$G$17,7,FALSE)=0,1,+'Exit Capacity'!G183)</f>
        <v>15659.541493372617</v>
      </c>
    </row>
    <row r="184" spans="1:7" s="5" customFormat="1" ht="15" customHeight="1" x14ac:dyDescent="0.45">
      <c r="A184" s="42" t="str">
        <f>'Exit Capacity'!A184</f>
        <v>K31</v>
      </c>
      <c r="B184" s="4" t="str">
        <f>'Exit Capacity'!B184</f>
        <v>Salida Nacional / National exit</v>
      </c>
      <c r="C184" s="47">
        <f>IF(VLOOKUP($B184,'Exit Tariff_2'!$A$12:$G$17,3,FALSE)=0,1,+'Exit Capacity'!C184)</f>
        <v>303.43043891437179</v>
      </c>
      <c r="D184" s="47">
        <f>IF(VLOOKUP($B184,'Exit Tariff_2'!$A$12:$G$17,4,FALSE)=0,1,+'Exit Capacity'!D184)</f>
        <v>319.88300943580202</v>
      </c>
      <c r="E184" s="47">
        <f>IF(VLOOKUP($B184,'Exit Tariff_2'!$A$12:$G$17,5,FALSE)=0,1,+'Exit Capacity'!E184)</f>
        <v>329.25762421649949</v>
      </c>
      <c r="F184" s="47">
        <f>IF(VLOOKUP($B184,'Exit Tariff_2'!$A$12:$G$17,6,FALSE)=0,1,+'Exit Capacity'!F184)</f>
        <v>338.05537144523066</v>
      </c>
      <c r="G184" s="52">
        <f>IF(VLOOKUP($B184,'Exit Tariff_2'!$A$12:$G$17,7,FALSE)=0,1,+'Exit Capacity'!G184)</f>
        <v>346.65563016753754</v>
      </c>
    </row>
    <row r="185" spans="1:7" s="5" customFormat="1" ht="15" customHeight="1" x14ac:dyDescent="0.45">
      <c r="A185" s="42" t="str">
        <f>'Exit Capacity'!A185</f>
        <v>K37</v>
      </c>
      <c r="B185" s="4" t="str">
        <f>'Exit Capacity'!B185</f>
        <v>Salida Nacional / National exit</v>
      </c>
      <c r="C185" s="47">
        <f>IF(VLOOKUP($B185,'Exit Tariff_2'!$A$12:$G$17,3,FALSE)=0,1,+'Exit Capacity'!C185)</f>
        <v>16484.184331367906</v>
      </c>
      <c r="D185" s="47">
        <f>IF(VLOOKUP($B185,'Exit Tariff_2'!$A$12:$G$17,4,FALSE)=0,1,+'Exit Capacity'!D185)</f>
        <v>17011.609888467181</v>
      </c>
      <c r="E185" s="47">
        <f>IF(VLOOKUP($B185,'Exit Tariff_2'!$A$12:$G$17,5,FALSE)=0,1,+'Exit Capacity'!E185)</f>
        <v>17272.471377352522</v>
      </c>
      <c r="F185" s="47">
        <f>IF(VLOOKUP($B185,'Exit Tariff_2'!$A$12:$G$17,6,FALSE)=0,1,+'Exit Capacity'!F185)</f>
        <v>17453.465212905405</v>
      </c>
      <c r="G185" s="52">
        <f>IF(VLOOKUP($B185,'Exit Tariff_2'!$A$12:$G$17,7,FALSE)=0,1,+'Exit Capacity'!G185)</f>
        <v>17626.130652561507</v>
      </c>
    </row>
    <row r="186" spans="1:7" s="5" customFormat="1" ht="15" customHeight="1" x14ac:dyDescent="0.45">
      <c r="A186" s="42" t="str">
        <f>'Exit Capacity'!A186</f>
        <v>K44</v>
      </c>
      <c r="B186" s="4" t="str">
        <f>'Exit Capacity'!B186</f>
        <v>Salida Nacional / National exit</v>
      </c>
      <c r="C186" s="47">
        <f>IF(VLOOKUP($B186,'Exit Tariff_2'!$A$12:$G$17,3,FALSE)=0,1,+'Exit Capacity'!C186)</f>
        <v>115.43733230083129</v>
      </c>
      <c r="D186" s="47">
        <f>IF(VLOOKUP($B186,'Exit Tariff_2'!$A$12:$G$17,4,FALSE)=0,1,+'Exit Capacity'!D186)</f>
        <v>120.58586151223929</v>
      </c>
      <c r="E186" s="47">
        <f>IF(VLOOKUP($B186,'Exit Tariff_2'!$A$12:$G$17,5,FALSE)=0,1,+'Exit Capacity'!E186)</f>
        <v>123.5977583286992</v>
      </c>
      <c r="F186" s="47">
        <f>IF(VLOOKUP($B186,'Exit Tariff_2'!$A$12:$G$17,6,FALSE)=0,1,+'Exit Capacity'!F186)</f>
        <v>126.31918493772942</v>
      </c>
      <c r="G186" s="52">
        <f>IF(VLOOKUP($B186,'Exit Tariff_2'!$A$12:$G$17,7,FALSE)=0,1,+'Exit Capacity'!G186)</f>
        <v>129.04143523373523</v>
      </c>
    </row>
    <row r="187" spans="1:7" s="5" customFormat="1" ht="15" customHeight="1" x14ac:dyDescent="0.45">
      <c r="A187" s="42" t="str">
        <f>'Exit Capacity'!A187</f>
        <v>K45</v>
      </c>
      <c r="B187" s="4" t="str">
        <f>'Exit Capacity'!B187</f>
        <v>Salida Nacional / National exit</v>
      </c>
      <c r="C187" s="47">
        <f>IF(VLOOKUP($B187,'Exit Tariff_2'!$A$12:$G$17,3,FALSE)=0,1,+'Exit Capacity'!C187)</f>
        <v>616.80609260733718</v>
      </c>
      <c r="D187" s="47">
        <f>IF(VLOOKUP($B187,'Exit Tariff_2'!$A$12:$G$17,4,FALSE)=0,1,+'Exit Capacity'!D187)</f>
        <v>657.09356046989478</v>
      </c>
      <c r="E187" s="47">
        <f>IF(VLOOKUP($B187,'Exit Tariff_2'!$A$12:$G$17,5,FALSE)=0,1,+'Exit Capacity'!E187)</f>
        <v>679.56690393772578</v>
      </c>
      <c r="F187" s="47">
        <f>IF(VLOOKUP($B187,'Exit Tariff_2'!$A$12:$G$17,6,FALSE)=0,1,+'Exit Capacity'!F187)</f>
        <v>701.30507763866763</v>
      </c>
      <c r="G187" s="52">
        <f>IF(VLOOKUP($B187,'Exit Tariff_2'!$A$12:$G$17,7,FALSE)=0,1,+'Exit Capacity'!G187)</f>
        <v>722.17383063110174</v>
      </c>
    </row>
    <row r="188" spans="1:7" s="5" customFormat="1" ht="15" customHeight="1" x14ac:dyDescent="0.45">
      <c r="A188" s="42" t="str">
        <f>'Exit Capacity'!A188</f>
        <v>K46</v>
      </c>
      <c r="B188" s="4" t="str">
        <f>'Exit Capacity'!B188</f>
        <v>Salida Nacional / National exit</v>
      </c>
      <c r="C188" s="47">
        <f>IF(VLOOKUP($B188,'Exit Tariff_2'!$A$12:$G$17,3,FALSE)=0,1,+'Exit Capacity'!C188)</f>
        <v>186.55055562433503</v>
      </c>
      <c r="D188" s="47">
        <f>IF(VLOOKUP($B188,'Exit Tariff_2'!$A$12:$G$17,4,FALSE)=0,1,+'Exit Capacity'!D188)</f>
        <v>198.73534044493857</v>
      </c>
      <c r="E188" s="47">
        <f>IF(VLOOKUP($B188,'Exit Tariff_2'!$A$12:$G$17,5,FALSE)=0,1,+'Exit Capacity'!E188)</f>
        <v>205.53231401719754</v>
      </c>
      <c r="F188" s="47">
        <f>IF(VLOOKUP($B188,'Exit Tariff_2'!$A$12:$G$17,6,FALSE)=0,1,+'Exit Capacity'!F188)</f>
        <v>212.1069384101356</v>
      </c>
      <c r="G188" s="52">
        <f>IF(VLOOKUP($B188,'Exit Tariff_2'!$A$12:$G$17,7,FALSE)=0,1,+'Exit Capacity'!G188)</f>
        <v>218.41860995908047</v>
      </c>
    </row>
    <row r="189" spans="1:7" s="5" customFormat="1" ht="15" customHeight="1" x14ac:dyDescent="0.45">
      <c r="A189" s="42" t="str">
        <f>'Exit Capacity'!A189</f>
        <v>K47</v>
      </c>
      <c r="B189" s="4" t="str">
        <f>'Exit Capacity'!B189</f>
        <v>Salida Nacional / National exit</v>
      </c>
      <c r="C189" s="47">
        <f>IF(VLOOKUP($B189,'Exit Tariff_2'!$A$12:$G$17,3,FALSE)=0,1,+'Exit Capacity'!C189)</f>
        <v>1871.7801498323474</v>
      </c>
      <c r="D189" s="47">
        <f>IF(VLOOKUP($B189,'Exit Tariff_2'!$A$12:$G$17,4,FALSE)=0,1,+'Exit Capacity'!D189)</f>
        <v>1956.7293552074161</v>
      </c>
      <c r="E189" s="47">
        <f>IF(VLOOKUP($B189,'Exit Tariff_2'!$A$12:$G$17,5,FALSE)=0,1,+'Exit Capacity'!E189)</f>
        <v>2006.2990218923701</v>
      </c>
      <c r="F189" s="47">
        <f>IF(VLOOKUP($B189,'Exit Tariff_2'!$A$12:$G$17,6,FALSE)=0,1,+'Exit Capacity'!F189)</f>
        <v>2051.2526161601036</v>
      </c>
      <c r="G189" s="52">
        <f>IF(VLOOKUP($B189,'Exit Tariff_2'!$A$12:$G$17,7,FALSE)=0,1,+'Exit Capacity'!G189)</f>
        <v>2096.1192153634943</v>
      </c>
    </row>
    <row r="190" spans="1:7" s="5" customFormat="1" ht="15" customHeight="1" x14ac:dyDescent="0.45">
      <c r="A190" s="42" t="str">
        <f>'Exit Capacity'!A190</f>
        <v>K48</v>
      </c>
      <c r="B190" s="4" t="str">
        <f>'Exit Capacity'!B190</f>
        <v>Salida Nacional / National exit</v>
      </c>
      <c r="C190" s="47">
        <f>IF(VLOOKUP($B190,'Exit Tariff_2'!$A$12:$G$17,3,FALSE)=0,1,+'Exit Capacity'!C190)</f>
        <v>2899.9214237631249</v>
      </c>
      <c r="D190" s="47">
        <f>IF(VLOOKUP($B190,'Exit Tariff_2'!$A$12:$G$17,4,FALSE)=0,1,+'Exit Capacity'!D190)</f>
        <v>3044.1018973039509</v>
      </c>
      <c r="E190" s="47">
        <f>IF(VLOOKUP($B190,'Exit Tariff_2'!$A$12:$G$17,5,FALSE)=0,1,+'Exit Capacity'!E190)</f>
        <v>3127.1754231022887</v>
      </c>
      <c r="F190" s="47">
        <f>IF(VLOOKUP($B190,'Exit Tariff_2'!$A$12:$G$17,6,FALSE)=0,1,+'Exit Capacity'!F190)</f>
        <v>3203.9003481149143</v>
      </c>
      <c r="G190" s="52">
        <f>IF(VLOOKUP($B190,'Exit Tariff_2'!$A$12:$G$17,7,FALSE)=0,1,+'Exit Capacity'!G190)</f>
        <v>3279.6302801555053</v>
      </c>
    </row>
    <row r="191" spans="1:7" s="5" customFormat="1" ht="15" customHeight="1" x14ac:dyDescent="0.45">
      <c r="A191" s="42" t="str">
        <f>'Exit Capacity'!A191</f>
        <v>K48.02</v>
      </c>
      <c r="B191" s="4" t="str">
        <f>'Exit Capacity'!B191</f>
        <v>Salida Nacional / National exit</v>
      </c>
      <c r="C191" s="47">
        <f>IF(VLOOKUP($B191,'Exit Tariff_2'!$A$12:$G$17,3,FALSE)=0,1,+'Exit Capacity'!C191)</f>
        <v>14.72445823283044</v>
      </c>
      <c r="D191" s="47">
        <f>IF(VLOOKUP($B191,'Exit Tariff_2'!$A$12:$G$17,4,FALSE)=0,1,+'Exit Capacity'!D191)</f>
        <v>15.686204792987022</v>
      </c>
      <c r="E191" s="47">
        <f>IF(VLOOKUP($B191,'Exit Tariff_2'!$A$12:$G$17,5,FALSE)=0,1,+'Exit Capacity'!E191)</f>
        <v>16.222690750584054</v>
      </c>
      <c r="F191" s="47">
        <f>IF(VLOOKUP($B191,'Exit Tariff_2'!$A$12:$G$17,6,FALSE)=0,1,+'Exit Capacity'!F191)</f>
        <v>16.741626660189763</v>
      </c>
      <c r="G191" s="52">
        <f>IF(VLOOKUP($B191,'Exit Tariff_2'!$A$12:$G$17,7,FALSE)=0,1,+'Exit Capacity'!G191)</f>
        <v>17.239807669572183</v>
      </c>
    </row>
    <row r="192" spans="1:7" s="5" customFormat="1" ht="15" customHeight="1" x14ac:dyDescent="0.45">
      <c r="A192" s="42" t="str">
        <f>'Exit Capacity'!A192</f>
        <v>K48.03</v>
      </c>
      <c r="B192" s="4" t="str">
        <f>'Exit Capacity'!B192</f>
        <v>Salida Nacional / National exit</v>
      </c>
      <c r="C192" s="47">
        <f>IF(VLOOKUP($B192,'Exit Tariff_2'!$A$12:$G$17,3,FALSE)=0,1,+'Exit Capacity'!C192)</f>
        <v>274.62390087186071</v>
      </c>
      <c r="D192" s="47">
        <f>IF(VLOOKUP($B192,'Exit Tariff_2'!$A$12:$G$17,4,FALSE)=0,1,+'Exit Capacity'!D192)</f>
        <v>292.56130731656106</v>
      </c>
      <c r="E192" s="47">
        <f>IF(VLOOKUP($B192,'Exit Tariff_2'!$A$12:$G$17,5,FALSE)=0,1,+'Exit Capacity'!E192)</f>
        <v>302.56723514824</v>
      </c>
      <c r="F192" s="47">
        <f>IF(VLOOKUP($B192,'Exit Tariff_2'!$A$12:$G$17,6,FALSE)=0,1,+'Exit Capacity'!F192)</f>
        <v>312.2458393824287</v>
      </c>
      <c r="G192" s="52">
        <f>IF(VLOOKUP($B192,'Exit Tariff_2'!$A$12:$G$17,7,FALSE)=0,1,+'Exit Capacity'!G192)</f>
        <v>321.53734674884828</v>
      </c>
    </row>
    <row r="193" spans="1:7" s="5" customFormat="1" ht="15" customHeight="1" x14ac:dyDescent="0.45">
      <c r="A193" s="42" t="str">
        <f>'Exit Capacity'!A193</f>
        <v>K48.05</v>
      </c>
      <c r="B193" s="4" t="str">
        <f>'Exit Capacity'!B193</f>
        <v>Salida Nacional / National exit</v>
      </c>
      <c r="C193" s="47">
        <f>IF(VLOOKUP($B193,'Exit Tariff_2'!$A$12:$G$17,3,FALSE)=0,1,+'Exit Capacity'!C193)</f>
        <v>116.39408305244763</v>
      </c>
      <c r="D193" s="47">
        <f>IF(VLOOKUP($B193,'Exit Tariff_2'!$A$12:$G$17,4,FALSE)=0,1,+'Exit Capacity'!D193)</f>
        <v>123.99650938475776</v>
      </c>
      <c r="E193" s="47">
        <f>IF(VLOOKUP($B193,'Exit Tariff_2'!$A$12:$G$17,5,FALSE)=0,1,+'Exit Capacity'!E193)</f>
        <v>128.23733034520524</v>
      </c>
      <c r="F193" s="47">
        <f>IF(VLOOKUP($B193,'Exit Tariff_2'!$A$12:$G$17,6,FALSE)=0,1,+'Exit Capacity'!F193)</f>
        <v>132.33942146505851</v>
      </c>
      <c r="G193" s="52">
        <f>IF(VLOOKUP($B193,'Exit Tariff_2'!$A$12:$G$17,7,FALSE)=0,1,+'Exit Capacity'!G193)</f>
        <v>136.27744898799466</v>
      </c>
    </row>
    <row r="194" spans="1:7" s="5" customFormat="1" ht="15" customHeight="1" x14ac:dyDescent="0.45">
      <c r="A194" s="42" t="str">
        <f>'Exit Capacity'!A194</f>
        <v>K48.07</v>
      </c>
      <c r="B194" s="4" t="str">
        <f>'Exit Capacity'!B194</f>
        <v>Salida Nacional / National exit</v>
      </c>
      <c r="C194" s="47">
        <f>IF(VLOOKUP($B194,'Exit Tariff_2'!$A$12:$G$17,3,FALSE)=0,1,+'Exit Capacity'!C194)</f>
        <v>513.39305506047947</v>
      </c>
      <c r="D194" s="47">
        <f>IF(VLOOKUP($B194,'Exit Tariff_2'!$A$12:$G$17,4,FALSE)=0,1,+'Exit Capacity'!D194)</f>
        <v>541.60300035236435</v>
      </c>
      <c r="E194" s="47">
        <f>IF(VLOOKUP($B194,'Exit Tariff_2'!$A$12:$G$17,5,FALSE)=0,1,+'Exit Capacity'!E194)</f>
        <v>557.65064863159364</v>
      </c>
      <c r="F194" s="47">
        <f>IF(VLOOKUP($B194,'Exit Tariff_2'!$A$12:$G$17,6,FALSE)=0,1,+'Exit Capacity'!F194)</f>
        <v>572.74609158440705</v>
      </c>
      <c r="G194" s="52">
        <f>IF(VLOOKUP($B194,'Exit Tariff_2'!$A$12:$G$17,7,FALSE)=0,1,+'Exit Capacity'!G194)</f>
        <v>587.48189660187256</v>
      </c>
    </row>
    <row r="195" spans="1:7" s="5" customFormat="1" ht="15" customHeight="1" x14ac:dyDescent="0.45">
      <c r="A195" s="42" t="str">
        <f>'Exit Capacity'!A195</f>
        <v>K48.08</v>
      </c>
      <c r="B195" s="4" t="str">
        <f>'Exit Capacity'!B195</f>
        <v>Salida Nacional / National exit</v>
      </c>
      <c r="C195" s="47">
        <f>IF(VLOOKUP($B195,'Exit Tariff_2'!$A$12:$G$17,3,FALSE)=0,1,+'Exit Capacity'!C195)</f>
        <v>64.266216923211871</v>
      </c>
      <c r="D195" s="47">
        <f>IF(VLOOKUP($B195,'Exit Tariff_2'!$A$12:$G$17,4,FALSE)=0,1,+'Exit Capacity'!D195)</f>
        <v>68.463845934944587</v>
      </c>
      <c r="E195" s="47">
        <f>IF(VLOOKUP($B195,'Exit Tariff_2'!$A$12:$G$17,5,FALSE)=0,1,+'Exit Capacity'!E195)</f>
        <v>70.80538695343273</v>
      </c>
      <c r="F195" s="47">
        <f>IF(VLOOKUP($B195,'Exit Tariff_2'!$A$12:$G$17,6,FALSE)=0,1,+'Exit Capacity'!F195)</f>
        <v>73.07032921539016</v>
      </c>
      <c r="G195" s="52">
        <f>IF(VLOOKUP($B195,'Exit Tariff_2'!$A$12:$G$17,7,FALSE)=0,1,+'Exit Capacity'!G195)</f>
        <v>75.244684856170906</v>
      </c>
    </row>
    <row r="196" spans="1:7" s="5" customFormat="1" ht="15" customHeight="1" x14ac:dyDescent="0.45">
      <c r="A196" s="42" t="str">
        <f>'Exit Capacity'!A196</f>
        <v>K48.10</v>
      </c>
      <c r="B196" s="4" t="str">
        <f>'Exit Capacity'!B196</f>
        <v>Salida Nacional / National exit</v>
      </c>
      <c r="C196" s="47">
        <f>IF(VLOOKUP($B196,'Exit Tariff_2'!$A$12:$G$17,3,FALSE)=0,1,+'Exit Capacity'!C196)</f>
        <v>175.96768230985512</v>
      </c>
      <c r="D196" s="47">
        <f>IF(VLOOKUP($B196,'Exit Tariff_2'!$A$12:$G$17,4,FALSE)=0,1,+'Exit Capacity'!D196)</f>
        <v>187.46123341266519</v>
      </c>
      <c r="E196" s="47">
        <f>IF(VLOOKUP($B196,'Exit Tariff_2'!$A$12:$G$17,5,FALSE)=0,1,+'Exit Capacity'!E196)</f>
        <v>193.87261976436434</v>
      </c>
      <c r="F196" s="47">
        <f>IF(VLOOKUP($B196,'Exit Tariff_2'!$A$12:$G$17,6,FALSE)=0,1,+'Exit Capacity'!F196)</f>
        <v>200.07427063917004</v>
      </c>
      <c r="G196" s="52">
        <f>IF(VLOOKUP($B196,'Exit Tariff_2'!$A$12:$G$17,7,FALSE)=0,1,+'Exit Capacity'!G196)</f>
        <v>206.02788578789918</v>
      </c>
    </row>
    <row r="197" spans="1:7" s="5" customFormat="1" ht="15" customHeight="1" x14ac:dyDescent="0.45">
      <c r="A197" s="42" t="str">
        <f>'Exit Capacity'!A197</f>
        <v>K50</v>
      </c>
      <c r="B197" s="4" t="str">
        <f>'Exit Capacity'!B197</f>
        <v>Salida Nacional / National exit</v>
      </c>
      <c r="C197" s="47">
        <f>IF(VLOOKUP($B197,'Exit Tariff_2'!$A$12:$G$17,3,FALSE)=0,1,+'Exit Capacity'!C197)</f>
        <v>874.02346699027385</v>
      </c>
      <c r="D197" s="47">
        <f>IF(VLOOKUP($B197,'Exit Tariff_2'!$A$12:$G$17,4,FALSE)=0,1,+'Exit Capacity'!D197)</f>
        <v>914.28334850513193</v>
      </c>
      <c r="E197" s="47">
        <f>IF(VLOOKUP($B197,'Exit Tariff_2'!$A$12:$G$17,5,FALSE)=0,1,+'Exit Capacity'!E197)</f>
        <v>937.72590699823058</v>
      </c>
      <c r="F197" s="47">
        <f>IF(VLOOKUP($B197,'Exit Tariff_2'!$A$12:$G$17,6,FALSE)=0,1,+'Exit Capacity'!F197)</f>
        <v>959.05091386200297</v>
      </c>
      <c r="G197" s="52">
        <f>IF(VLOOKUP($B197,'Exit Tariff_2'!$A$12:$G$17,7,FALSE)=0,1,+'Exit Capacity'!G197)</f>
        <v>980.29474266463239</v>
      </c>
    </row>
    <row r="198" spans="1:7" s="5" customFormat="1" ht="15" customHeight="1" x14ac:dyDescent="0.45">
      <c r="A198" s="42" t="str">
        <f>'Exit Capacity'!A198</f>
        <v>K52</v>
      </c>
      <c r="B198" s="4" t="str">
        <f>'Exit Capacity'!B198</f>
        <v>Salida Nacional / National exit</v>
      </c>
      <c r="C198" s="47">
        <f>IF(VLOOKUP($B198,'Exit Tariff_2'!$A$12:$G$17,3,FALSE)=0,1,+'Exit Capacity'!C198)</f>
        <v>2077.9140947820342</v>
      </c>
      <c r="D198" s="47">
        <f>IF(VLOOKUP($B198,'Exit Tariff_2'!$A$12:$G$17,4,FALSE)=0,1,+'Exit Capacity'!D198)</f>
        <v>2120.2187230614777</v>
      </c>
      <c r="E198" s="47">
        <f>IF(VLOOKUP($B198,'Exit Tariff_2'!$A$12:$G$17,5,FALSE)=0,1,+'Exit Capacity'!E198)</f>
        <v>2146.4910772541516</v>
      </c>
      <c r="F198" s="47">
        <f>IF(VLOOKUP($B198,'Exit Tariff_2'!$A$12:$G$17,6,FALSE)=0,1,+'Exit Capacity'!F198)</f>
        <v>2160.0994036796496</v>
      </c>
      <c r="G198" s="52">
        <f>IF(VLOOKUP($B198,'Exit Tariff_2'!$A$12:$G$17,7,FALSE)=0,1,+'Exit Capacity'!G198)</f>
        <v>2172.7087094176031</v>
      </c>
    </row>
    <row r="199" spans="1:7" s="5" customFormat="1" ht="15" customHeight="1" x14ac:dyDescent="0.45">
      <c r="A199" s="42" t="str">
        <f>'Exit Capacity'!A199</f>
        <v>K54</v>
      </c>
      <c r="B199" s="4" t="str">
        <f>'Exit Capacity'!B199</f>
        <v>Salida Nacional / National exit</v>
      </c>
      <c r="C199" s="47">
        <f>IF(VLOOKUP($B199,'Exit Tariff_2'!$A$12:$G$17,3,FALSE)=0,1,+'Exit Capacity'!C199)</f>
        <v>262.36172373543002</v>
      </c>
      <c r="D199" s="47">
        <f>IF(VLOOKUP($B199,'Exit Tariff_2'!$A$12:$G$17,4,FALSE)=0,1,+'Exit Capacity'!D199)</f>
        <v>277.2453031412046</v>
      </c>
      <c r="E199" s="47">
        <f>IF(VLOOKUP($B199,'Exit Tariff_2'!$A$12:$G$17,5,FALSE)=0,1,+'Exit Capacity'!E199)</f>
        <v>285.67954764139427</v>
      </c>
      <c r="F199" s="47">
        <f>IF(VLOOKUP($B199,'Exit Tariff_2'!$A$12:$G$17,6,FALSE)=0,1,+'Exit Capacity'!F199)</f>
        <v>293.65705717578669</v>
      </c>
      <c r="G199" s="52">
        <f>IF(VLOOKUP($B199,'Exit Tariff_2'!$A$12:$G$17,7,FALSE)=0,1,+'Exit Capacity'!G199)</f>
        <v>301.4188213773466</v>
      </c>
    </row>
    <row r="200" spans="1:7" s="5" customFormat="1" ht="15" customHeight="1" x14ac:dyDescent="0.45">
      <c r="A200" s="42" t="str">
        <f>'Exit Capacity'!A200</f>
        <v>M01</v>
      </c>
      <c r="B200" s="4" t="str">
        <f>'Exit Capacity'!B200</f>
        <v>Salida Nacional / National exit</v>
      </c>
      <c r="C200" s="47">
        <f>IF(VLOOKUP($B200,'Exit Tariff_2'!$A$12:$G$17,3,FALSE)=0,1,+'Exit Capacity'!C200)</f>
        <v>799.64374373187081</v>
      </c>
      <c r="D200" s="47">
        <f>IF(VLOOKUP($B200,'Exit Tariff_2'!$A$12:$G$17,4,FALSE)=0,1,+'Exit Capacity'!D200)</f>
        <v>810.47822670313303</v>
      </c>
      <c r="E200" s="47">
        <f>IF(VLOOKUP($B200,'Exit Tariff_2'!$A$12:$G$17,5,FALSE)=0,1,+'Exit Capacity'!E200)</f>
        <v>818.9439887544861</v>
      </c>
      <c r="F200" s="47">
        <f>IF(VLOOKUP($B200,'Exit Tariff_2'!$A$12:$G$17,6,FALSE)=0,1,+'Exit Capacity'!F200)</f>
        <v>823.81029057885689</v>
      </c>
      <c r="G200" s="52">
        <f>IF(VLOOKUP($B200,'Exit Tariff_2'!$A$12:$G$17,7,FALSE)=0,1,+'Exit Capacity'!G200)</f>
        <v>830.38030876132541</v>
      </c>
    </row>
    <row r="201" spans="1:7" s="5" customFormat="1" ht="15" customHeight="1" x14ac:dyDescent="0.45">
      <c r="A201" s="42" t="str">
        <f>'Exit Capacity'!A201</f>
        <v>M09</v>
      </c>
      <c r="B201" s="4" t="str">
        <f>'Exit Capacity'!B201</f>
        <v>Salida Nacional / National exit</v>
      </c>
      <c r="C201" s="47">
        <f>IF(VLOOKUP($B201,'Exit Tariff_2'!$A$12:$G$17,3,FALSE)=0,1,+'Exit Capacity'!C201)</f>
        <v>599.23623775505678</v>
      </c>
      <c r="D201" s="47">
        <f>IF(VLOOKUP($B201,'Exit Tariff_2'!$A$12:$G$17,4,FALSE)=0,1,+'Exit Capacity'!D201)</f>
        <v>604.78736396582087</v>
      </c>
      <c r="E201" s="47">
        <f>IF(VLOOKUP($B201,'Exit Tariff_2'!$A$12:$G$17,5,FALSE)=0,1,+'Exit Capacity'!E201)</f>
        <v>609.84918331868244</v>
      </c>
      <c r="F201" s="47">
        <f>IF(VLOOKUP($B201,'Exit Tariff_2'!$A$12:$G$17,6,FALSE)=0,1,+'Exit Capacity'!F201)</f>
        <v>612.04947197027309</v>
      </c>
      <c r="G201" s="52">
        <f>IF(VLOOKUP($B201,'Exit Tariff_2'!$A$12:$G$17,7,FALSE)=0,1,+'Exit Capacity'!G201)</f>
        <v>615.70210571281871</v>
      </c>
    </row>
    <row r="202" spans="1:7" s="5" customFormat="1" ht="15" customHeight="1" x14ac:dyDescent="0.45">
      <c r="A202" s="42" t="str">
        <f>'Exit Capacity'!A202</f>
        <v>N07</v>
      </c>
      <c r="B202" s="4" t="str">
        <f>'Exit Capacity'!B202</f>
        <v>Salida Nacional / National exit</v>
      </c>
      <c r="C202" s="47">
        <f>IF(VLOOKUP($B202,'Exit Tariff_2'!$A$12:$G$17,3,FALSE)=0,1,+'Exit Capacity'!C202)</f>
        <v>4172.0660772026349</v>
      </c>
      <c r="D202" s="47">
        <f>IF(VLOOKUP($B202,'Exit Tariff_2'!$A$12:$G$17,4,FALSE)=0,1,+'Exit Capacity'!D202)</f>
        <v>4404.9432664798242</v>
      </c>
      <c r="E202" s="47">
        <f>IF(VLOOKUP($B202,'Exit Tariff_2'!$A$12:$G$17,5,FALSE)=0,1,+'Exit Capacity'!E202)</f>
        <v>4537.1651570916456</v>
      </c>
      <c r="F202" s="47">
        <f>IF(VLOOKUP($B202,'Exit Tariff_2'!$A$12:$G$17,6,FALSE)=0,1,+'Exit Capacity'!F202)</f>
        <v>4661.8791349805051</v>
      </c>
      <c r="G202" s="52">
        <f>IF(VLOOKUP($B202,'Exit Tariff_2'!$A$12:$G$17,7,FALSE)=0,1,+'Exit Capacity'!G202)</f>
        <v>4783.4202157004765</v>
      </c>
    </row>
    <row r="203" spans="1:7" s="5" customFormat="1" ht="15" customHeight="1" x14ac:dyDescent="0.45">
      <c r="A203" s="42" t="str">
        <f>'Exit Capacity'!A203</f>
        <v>N08</v>
      </c>
      <c r="B203" s="4" t="str">
        <f>'Exit Capacity'!B203</f>
        <v>Salida Nacional / National exit</v>
      </c>
      <c r="C203" s="47">
        <f>IF(VLOOKUP($B203,'Exit Tariff_2'!$A$12:$G$17,3,FALSE)=0,1,+'Exit Capacity'!C203)</f>
        <v>197.48424922998589</v>
      </c>
      <c r="D203" s="47">
        <f>IF(VLOOKUP($B203,'Exit Tariff_2'!$A$12:$G$17,4,FALSE)=0,1,+'Exit Capacity'!D203)</f>
        <v>207.41017643886141</v>
      </c>
      <c r="E203" s="47">
        <f>IF(VLOOKUP($B203,'Exit Tariff_2'!$A$12:$G$17,5,FALSE)=0,1,+'Exit Capacity'!E203)</f>
        <v>213.12105289573159</v>
      </c>
      <c r="F203" s="47">
        <f>IF(VLOOKUP($B203,'Exit Tariff_2'!$A$12:$G$17,6,FALSE)=0,1,+'Exit Capacity'!F203)</f>
        <v>218.40648638467937</v>
      </c>
      <c r="G203" s="52">
        <f>IF(VLOOKUP($B203,'Exit Tariff_2'!$A$12:$G$17,7,FALSE)=0,1,+'Exit Capacity'!G203)</f>
        <v>223.61686739829977</v>
      </c>
    </row>
    <row r="204" spans="1:7" s="5" customFormat="1" ht="15" customHeight="1" x14ac:dyDescent="0.45">
      <c r="A204" s="42" t="str">
        <f>'Exit Capacity'!A204</f>
        <v>N09</v>
      </c>
      <c r="B204" s="4" t="str">
        <f>'Exit Capacity'!B204</f>
        <v>Salida Nacional / National exit</v>
      </c>
      <c r="C204" s="47">
        <f>IF(VLOOKUP($B204,'Exit Tariff_2'!$A$12:$G$17,3,FALSE)=0,1,+'Exit Capacity'!C204)</f>
        <v>1449.5256098409097</v>
      </c>
      <c r="D204" s="47">
        <f>IF(VLOOKUP($B204,'Exit Tariff_2'!$A$12:$G$17,4,FALSE)=0,1,+'Exit Capacity'!D204)</f>
        <v>1502.1756463993033</v>
      </c>
      <c r="E204" s="47">
        <f>IF(VLOOKUP($B204,'Exit Tariff_2'!$A$12:$G$17,5,FALSE)=0,1,+'Exit Capacity'!E204)</f>
        <v>1534.0041514655909</v>
      </c>
      <c r="F204" s="47">
        <f>IF(VLOOKUP($B204,'Exit Tariff_2'!$A$12:$G$17,6,FALSE)=0,1,+'Exit Capacity'!F204)</f>
        <v>1561.4181811416161</v>
      </c>
      <c r="G204" s="52">
        <f>IF(VLOOKUP($B204,'Exit Tariff_2'!$A$12:$G$17,7,FALSE)=0,1,+'Exit Capacity'!G204)</f>
        <v>1589.6631249031502</v>
      </c>
    </row>
    <row r="205" spans="1:7" s="5" customFormat="1" ht="15" customHeight="1" x14ac:dyDescent="0.45">
      <c r="A205" s="42" t="str">
        <f>'Exit Capacity'!A205</f>
        <v>N10.1</v>
      </c>
      <c r="B205" s="4" t="str">
        <f>'Exit Capacity'!B205</f>
        <v>Salida Nacional / National exit</v>
      </c>
      <c r="C205" s="47">
        <f>IF(VLOOKUP($B205,'Exit Tariff_2'!$A$12:$G$17,3,FALSE)=0,1,+'Exit Capacity'!C205)</f>
        <v>980.96214068660061</v>
      </c>
      <c r="D205" s="47">
        <f>IF(VLOOKUP($B205,'Exit Tariff_2'!$A$12:$G$17,4,FALSE)=0,1,+'Exit Capacity'!D205)</f>
        <v>1016.5928961688842</v>
      </c>
      <c r="E205" s="47">
        <f>IF(VLOOKUP($B205,'Exit Tariff_2'!$A$12:$G$17,5,FALSE)=0,1,+'Exit Capacity'!E205)</f>
        <v>1038.1327422072766</v>
      </c>
      <c r="F205" s="47">
        <f>IF(VLOOKUP($B205,'Exit Tariff_2'!$A$12:$G$17,6,FALSE)=0,1,+'Exit Capacity'!F205)</f>
        <v>1056.6851051688327</v>
      </c>
      <c r="G205" s="52">
        <f>IF(VLOOKUP($B205,'Exit Tariff_2'!$A$12:$G$17,7,FALSE)=0,1,+'Exit Capacity'!G205)</f>
        <v>1075.7997867638189</v>
      </c>
    </row>
    <row r="206" spans="1:7" s="5" customFormat="1" ht="15" customHeight="1" x14ac:dyDescent="0.45">
      <c r="A206" s="42" t="str">
        <f>'Exit Capacity'!A206</f>
        <v>O01</v>
      </c>
      <c r="B206" s="4" t="str">
        <f>'Exit Capacity'!B206</f>
        <v>Salida Nacional / National exit</v>
      </c>
      <c r="C206" s="47">
        <f>IF(VLOOKUP($B206,'Exit Tariff_2'!$A$12:$G$17,3,FALSE)=0,1,+'Exit Capacity'!C206)</f>
        <v>0</v>
      </c>
      <c r="D206" s="47">
        <f>IF(VLOOKUP($B206,'Exit Tariff_2'!$A$12:$G$17,4,FALSE)=0,1,+'Exit Capacity'!D206)</f>
        <v>0</v>
      </c>
      <c r="E206" s="47">
        <f>IF(VLOOKUP($B206,'Exit Tariff_2'!$A$12:$G$17,5,FALSE)=0,1,+'Exit Capacity'!E206)</f>
        <v>0</v>
      </c>
      <c r="F206" s="47">
        <f>IF(VLOOKUP($B206,'Exit Tariff_2'!$A$12:$G$17,6,FALSE)=0,1,+'Exit Capacity'!F206)</f>
        <v>0</v>
      </c>
      <c r="G206" s="52">
        <f>IF(VLOOKUP($B206,'Exit Tariff_2'!$A$12:$G$17,7,FALSE)=0,1,+'Exit Capacity'!G206)</f>
        <v>0</v>
      </c>
    </row>
    <row r="207" spans="1:7" s="5" customFormat="1" ht="15" customHeight="1" x14ac:dyDescent="0.45">
      <c r="A207" s="42" t="str">
        <f>'Exit Capacity'!A207</f>
        <v>O01A</v>
      </c>
      <c r="B207" s="4" t="str">
        <f>'Exit Capacity'!B207</f>
        <v>Salida Nacional / National exit</v>
      </c>
      <c r="C207" s="47">
        <f>IF(VLOOKUP($B207,'Exit Tariff_2'!$A$12:$G$17,3,FALSE)=0,1,+'Exit Capacity'!C207)</f>
        <v>42024.792154905917</v>
      </c>
      <c r="D207" s="47">
        <f>IF(VLOOKUP($B207,'Exit Tariff_2'!$A$12:$G$17,4,FALSE)=0,1,+'Exit Capacity'!D207)</f>
        <v>40745.416975917411</v>
      </c>
      <c r="E207" s="47">
        <f>IF(VLOOKUP($B207,'Exit Tariff_2'!$A$12:$G$17,5,FALSE)=0,1,+'Exit Capacity'!E207)</f>
        <v>39048.340463771165</v>
      </c>
      <c r="F207" s="47">
        <f>IF(VLOOKUP($B207,'Exit Tariff_2'!$A$12:$G$17,6,FALSE)=0,1,+'Exit Capacity'!F207)</f>
        <v>37888.372734017408</v>
      </c>
      <c r="G207" s="52">
        <f>IF(VLOOKUP($B207,'Exit Tariff_2'!$A$12:$G$17,7,FALSE)=0,1,+'Exit Capacity'!G207)</f>
        <v>37229.559808707621</v>
      </c>
    </row>
    <row r="208" spans="1:7" s="5" customFormat="1" ht="15" customHeight="1" x14ac:dyDescent="0.45">
      <c r="A208" s="42" t="str">
        <f>'Exit Capacity'!A208</f>
        <v>O02</v>
      </c>
      <c r="B208" s="4" t="str">
        <f>'Exit Capacity'!B208</f>
        <v>Salida Nacional / National exit</v>
      </c>
      <c r="C208" s="47">
        <f>IF(VLOOKUP($B208,'Exit Tariff_2'!$A$12:$G$17,3,FALSE)=0,1,+'Exit Capacity'!C208)</f>
        <v>698.60254244460953</v>
      </c>
      <c r="D208" s="47">
        <f>IF(VLOOKUP($B208,'Exit Tariff_2'!$A$12:$G$17,4,FALSE)=0,1,+'Exit Capacity'!D208)</f>
        <v>677.33474534314178</v>
      </c>
      <c r="E208" s="47">
        <f>IF(VLOOKUP($B208,'Exit Tariff_2'!$A$12:$G$17,5,FALSE)=0,1,+'Exit Capacity'!E208)</f>
        <v>649.12325623599111</v>
      </c>
      <c r="F208" s="47">
        <f>IF(VLOOKUP($B208,'Exit Tariff_2'!$A$12:$G$17,6,FALSE)=0,1,+'Exit Capacity'!F208)</f>
        <v>629.84043855606888</v>
      </c>
      <c r="G208" s="52">
        <f>IF(VLOOKUP($B208,'Exit Tariff_2'!$A$12:$G$17,7,FALSE)=0,1,+'Exit Capacity'!G208)</f>
        <v>618.88860843350005</v>
      </c>
    </row>
    <row r="209" spans="1:7" s="5" customFormat="1" ht="15" customHeight="1" x14ac:dyDescent="0.45">
      <c r="A209" s="42" t="str">
        <f>'Exit Capacity'!A209</f>
        <v>O05</v>
      </c>
      <c r="B209" s="4" t="str">
        <f>'Exit Capacity'!B209</f>
        <v>Salida Nacional / National exit</v>
      </c>
      <c r="C209" s="47">
        <f>IF(VLOOKUP($B209,'Exit Tariff_2'!$A$12:$G$17,3,FALSE)=0,1,+'Exit Capacity'!C209)</f>
        <v>692.31943976130788</v>
      </c>
      <c r="D209" s="47">
        <f>IF(VLOOKUP($B209,'Exit Tariff_2'!$A$12:$G$17,4,FALSE)=0,1,+'Exit Capacity'!D209)</f>
        <v>734.62179182483305</v>
      </c>
      <c r="E209" s="47">
        <f>IF(VLOOKUP($B209,'Exit Tariff_2'!$A$12:$G$17,5,FALSE)=0,1,+'Exit Capacity'!E209)</f>
        <v>758.30004369479843</v>
      </c>
      <c r="F209" s="47">
        <f>IF(VLOOKUP($B209,'Exit Tariff_2'!$A$12:$G$17,6,FALSE)=0,1,+'Exit Capacity'!F209)</f>
        <v>780.95829834375331</v>
      </c>
      <c r="G209" s="52">
        <f>IF(VLOOKUP($B209,'Exit Tariff_2'!$A$12:$G$17,7,FALSE)=0,1,+'Exit Capacity'!G209)</f>
        <v>802.83812479826724</v>
      </c>
    </row>
    <row r="210" spans="1:7" s="5" customFormat="1" ht="15" customHeight="1" x14ac:dyDescent="0.45">
      <c r="A210" s="42" t="str">
        <f>'Exit Capacity'!A210</f>
        <v>O06</v>
      </c>
      <c r="B210" s="4" t="str">
        <f>'Exit Capacity'!B210</f>
        <v>Salida Nacional / National exit</v>
      </c>
      <c r="C210" s="47">
        <f>IF(VLOOKUP($B210,'Exit Tariff_2'!$A$12:$G$17,3,FALSE)=0,1,+'Exit Capacity'!C210)</f>
        <v>2042.7952347134669</v>
      </c>
      <c r="D210" s="47">
        <f>IF(VLOOKUP($B210,'Exit Tariff_2'!$A$12:$G$17,4,FALSE)=0,1,+'Exit Capacity'!D210)</f>
        <v>2155.7823848260432</v>
      </c>
      <c r="E210" s="47">
        <f>IF(VLOOKUP($B210,'Exit Tariff_2'!$A$12:$G$17,5,FALSE)=0,1,+'Exit Capacity'!E210)</f>
        <v>2219.489926738654</v>
      </c>
      <c r="F210" s="47">
        <f>IF(VLOOKUP($B210,'Exit Tariff_2'!$A$12:$G$17,6,FALSE)=0,1,+'Exit Capacity'!F210)</f>
        <v>2278.6777017483155</v>
      </c>
      <c r="G210" s="52">
        <f>IF(VLOOKUP($B210,'Exit Tariff_2'!$A$12:$G$17,7,FALSE)=0,1,+'Exit Capacity'!G210)</f>
        <v>2335.560786984619</v>
      </c>
    </row>
    <row r="211" spans="1:7" s="5" customFormat="1" ht="15" customHeight="1" x14ac:dyDescent="0.45">
      <c r="A211" s="42" t="str">
        <f>'Exit Capacity'!A211</f>
        <v>O07</v>
      </c>
      <c r="B211" s="4" t="str">
        <f>'Exit Capacity'!B211</f>
        <v>Salida Nacional / National exit</v>
      </c>
      <c r="C211" s="47">
        <f>IF(VLOOKUP($B211,'Exit Tariff_2'!$A$12:$G$17,3,FALSE)=0,1,+'Exit Capacity'!C211)</f>
        <v>2590.3979443244157</v>
      </c>
      <c r="D211" s="47">
        <f>IF(VLOOKUP($B211,'Exit Tariff_2'!$A$12:$G$17,4,FALSE)=0,1,+'Exit Capacity'!D211)</f>
        <v>2759.5930531017243</v>
      </c>
      <c r="E211" s="47">
        <f>IF(VLOOKUP($B211,'Exit Tariff_2'!$A$12:$G$17,5,FALSE)=0,1,+'Exit Capacity'!E211)</f>
        <v>2853.9742588305498</v>
      </c>
      <c r="F211" s="47">
        <f>IF(VLOOKUP($B211,'Exit Tariff_2'!$A$12:$G$17,6,FALSE)=0,1,+'Exit Capacity'!F211)</f>
        <v>2945.2679751916403</v>
      </c>
      <c r="G211" s="52">
        <f>IF(VLOOKUP($B211,'Exit Tariff_2'!$A$12:$G$17,7,FALSE)=0,1,+'Exit Capacity'!G211)</f>
        <v>3032.910389071993</v>
      </c>
    </row>
    <row r="212" spans="1:7" s="5" customFormat="1" ht="15" customHeight="1" x14ac:dyDescent="0.45">
      <c r="A212" s="42" t="str">
        <f>'Exit Capacity'!A212</f>
        <v>O09</v>
      </c>
      <c r="B212" s="4" t="str">
        <f>'Exit Capacity'!B212</f>
        <v>Salida Nacional / National exit</v>
      </c>
      <c r="C212" s="47">
        <f>IF(VLOOKUP($B212,'Exit Tariff_2'!$A$12:$G$17,3,FALSE)=0,1,+'Exit Capacity'!C212)</f>
        <v>272.32588940727697</v>
      </c>
      <c r="D212" s="47">
        <f>IF(VLOOKUP($B212,'Exit Tariff_2'!$A$12:$G$17,4,FALSE)=0,1,+'Exit Capacity'!D212)</f>
        <v>290.11319833488596</v>
      </c>
      <c r="E212" s="47">
        <f>IF(VLOOKUP($B212,'Exit Tariff_2'!$A$12:$G$17,5,FALSE)=0,1,+'Exit Capacity'!E212)</f>
        <v>300.03539806861716</v>
      </c>
      <c r="F212" s="47">
        <f>IF(VLOOKUP($B212,'Exit Tariff_2'!$A$12:$G$17,6,FALSE)=0,1,+'Exit Capacity'!F212)</f>
        <v>309.63301319945128</v>
      </c>
      <c r="G212" s="52">
        <f>IF(VLOOKUP($B212,'Exit Tariff_2'!$A$12:$G$17,7,FALSE)=0,1,+'Exit Capacity'!G212)</f>
        <v>318.84677063083785</v>
      </c>
    </row>
    <row r="213" spans="1:7" s="5" customFormat="1" ht="15" customHeight="1" x14ac:dyDescent="0.45">
      <c r="A213" s="42" t="str">
        <f>'Exit Capacity'!A213</f>
        <v>O11</v>
      </c>
      <c r="B213" s="4" t="str">
        <f>'Exit Capacity'!B213</f>
        <v>Salida Nacional / National exit</v>
      </c>
      <c r="C213" s="47">
        <f>IF(VLOOKUP($B213,'Exit Tariff_2'!$A$12:$G$17,3,FALSE)=0,1,+'Exit Capacity'!C213)</f>
        <v>449.6986006217353</v>
      </c>
      <c r="D213" s="47">
        <f>IF(VLOOKUP($B213,'Exit Tariff_2'!$A$12:$G$17,4,FALSE)=0,1,+'Exit Capacity'!D213)</f>
        <v>453.8659175059276</v>
      </c>
      <c r="E213" s="47">
        <f>IF(VLOOKUP($B213,'Exit Tariff_2'!$A$12:$G$17,5,FALSE)=0,1,+'Exit Capacity'!E213)</f>
        <v>457.66466500058726</v>
      </c>
      <c r="F213" s="47">
        <f>IF(VLOOKUP($B213,'Exit Tariff_2'!$A$12:$G$17,6,FALSE)=0,1,+'Exit Capacity'!F213)</f>
        <v>459.31509878204247</v>
      </c>
      <c r="G213" s="52">
        <f>IF(VLOOKUP($B213,'Exit Tariff_2'!$A$12:$G$17,7,FALSE)=0,1,+'Exit Capacity'!G213)</f>
        <v>462.05433120610189</v>
      </c>
    </row>
    <row r="214" spans="1:7" s="5" customFormat="1" ht="15" customHeight="1" x14ac:dyDescent="0.45">
      <c r="A214" s="42" t="str">
        <f>'Exit Capacity'!A214</f>
        <v>O12</v>
      </c>
      <c r="B214" s="4" t="str">
        <f>'Exit Capacity'!B214</f>
        <v>Salida Nacional / National exit</v>
      </c>
      <c r="C214" s="47">
        <f>IF(VLOOKUP($B214,'Exit Tariff_2'!$A$12:$G$17,3,FALSE)=0,1,+'Exit Capacity'!C214)</f>
        <v>0.10042283532272193</v>
      </c>
      <c r="D214" s="47">
        <f>IF(VLOOKUP($B214,'Exit Tariff_2'!$A$12:$G$17,4,FALSE)=0,1,+'Exit Capacity'!D214)</f>
        <v>0.10698207946641855</v>
      </c>
      <c r="E214" s="47">
        <f>IF(VLOOKUP($B214,'Exit Tariff_2'!$A$12:$G$17,5,FALSE)=0,1,+'Exit Capacity'!E214)</f>
        <v>0.1106409876666942</v>
      </c>
      <c r="F214" s="47">
        <f>IF(VLOOKUP($B214,'Exit Tariff_2'!$A$12:$G$17,6,FALSE)=0,1,+'Exit Capacity'!F214)</f>
        <v>0.1141802021199083</v>
      </c>
      <c r="G214" s="52">
        <f>IF(VLOOKUP($B214,'Exit Tariff_2'!$A$12:$G$17,7,FALSE)=0,1,+'Exit Capacity'!G214)</f>
        <v>0.11757786529196115</v>
      </c>
    </row>
    <row r="215" spans="1:7" s="5" customFormat="1" ht="15" customHeight="1" x14ac:dyDescent="0.45">
      <c r="A215" s="42" t="str">
        <f>'Exit Capacity'!A215</f>
        <v>O14</v>
      </c>
      <c r="B215" s="4" t="str">
        <f>'Exit Capacity'!B215</f>
        <v>Salida Nacional / National exit</v>
      </c>
      <c r="C215" s="47">
        <f>IF(VLOOKUP($B215,'Exit Tariff_2'!$A$12:$G$17,3,FALSE)=0,1,+'Exit Capacity'!C215)</f>
        <v>4267.6820253208562</v>
      </c>
      <c r="D215" s="47">
        <f>IF(VLOOKUP($B215,'Exit Tariff_2'!$A$12:$G$17,4,FALSE)=0,1,+'Exit Capacity'!D215)</f>
        <v>4448.9658703618888</v>
      </c>
      <c r="E215" s="47">
        <f>IF(VLOOKUP($B215,'Exit Tariff_2'!$A$12:$G$17,5,FALSE)=0,1,+'Exit Capacity'!E215)</f>
        <v>4501.4913181666107</v>
      </c>
      <c r="F215" s="47">
        <f>IF(VLOOKUP($B215,'Exit Tariff_2'!$A$12:$G$17,6,FALSE)=0,1,+'Exit Capacity'!F215)</f>
        <v>4537.6656624981078</v>
      </c>
      <c r="G215" s="52">
        <f>IF(VLOOKUP($B215,'Exit Tariff_2'!$A$12:$G$17,7,FALSE)=0,1,+'Exit Capacity'!G215)</f>
        <v>4573.2344770249638</v>
      </c>
    </row>
    <row r="216" spans="1:7" s="5" customFormat="1" ht="15" customHeight="1" x14ac:dyDescent="0.45">
      <c r="A216" s="42" t="str">
        <f>'Exit Capacity'!A216</f>
        <v>O14A</v>
      </c>
      <c r="B216" s="4" t="str">
        <f>'Exit Capacity'!B216</f>
        <v>Salida Nacional / National exit</v>
      </c>
      <c r="C216" s="47">
        <f>IF(VLOOKUP($B216,'Exit Tariff_2'!$A$12:$G$17,3,FALSE)=0,1,+'Exit Capacity'!C216)</f>
        <v>199.2276057950881</v>
      </c>
      <c r="D216" s="47">
        <f>IF(VLOOKUP($B216,'Exit Tariff_2'!$A$12:$G$17,4,FALSE)=0,1,+'Exit Capacity'!D216)</f>
        <v>211.37548097793703</v>
      </c>
      <c r="E216" s="47">
        <f>IF(VLOOKUP($B216,'Exit Tariff_2'!$A$12:$G$17,5,FALSE)=0,1,+'Exit Capacity'!E216)</f>
        <v>218.20247199102889</v>
      </c>
      <c r="F216" s="47">
        <f>IF(VLOOKUP($B216,'Exit Tariff_2'!$A$12:$G$17,6,FALSE)=0,1,+'Exit Capacity'!F216)</f>
        <v>224.73670995476772</v>
      </c>
      <c r="G216" s="52">
        <f>IF(VLOOKUP($B216,'Exit Tariff_2'!$A$12:$G$17,7,FALSE)=0,1,+'Exit Capacity'!G216)</f>
        <v>231.04927501991759</v>
      </c>
    </row>
    <row r="217" spans="1:7" s="5" customFormat="1" ht="15" customHeight="1" x14ac:dyDescent="0.45">
      <c r="A217" s="42" t="str">
        <f>'Exit Capacity'!A217</f>
        <v>O16</v>
      </c>
      <c r="B217" s="4" t="str">
        <f>'Exit Capacity'!B217</f>
        <v>Salida Nacional / National exit</v>
      </c>
      <c r="C217" s="47">
        <f>IF(VLOOKUP($B217,'Exit Tariff_2'!$A$12:$G$17,3,FALSE)=0,1,+'Exit Capacity'!C217)</f>
        <v>526.35291125318531</v>
      </c>
      <c r="D217" s="47">
        <f>IF(VLOOKUP($B217,'Exit Tariff_2'!$A$12:$G$17,4,FALSE)=0,1,+'Exit Capacity'!D217)</f>
        <v>532.87401532894262</v>
      </c>
      <c r="E217" s="47">
        <f>IF(VLOOKUP($B217,'Exit Tariff_2'!$A$12:$G$17,5,FALSE)=0,1,+'Exit Capacity'!E217)</f>
        <v>538.141626228002</v>
      </c>
      <c r="F217" s="47">
        <f>IF(VLOOKUP($B217,'Exit Tariff_2'!$A$12:$G$17,6,FALSE)=0,1,+'Exit Capacity'!F217)</f>
        <v>541.00091875646001</v>
      </c>
      <c r="G217" s="52">
        <f>IF(VLOOKUP($B217,'Exit Tariff_2'!$A$12:$G$17,7,FALSE)=0,1,+'Exit Capacity'!G217)</f>
        <v>545.02340705749293</v>
      </c>
    </row>
    <row r="218" spans="1:7" s="5" customFormat="1" ht="15" customHeight="1" x14ac:dyDescent="0.45">
      <c r="A218" s="42" t="str">
        <f>'Exit Capacity'!A218</f>
        <v>O17</v>
      </c>
      <c r="B218" s="4" t="str">
        <f>'Exit Capacity'!B218</f>
        <v>Salida Nacional / National exit</v>
      </c>
      <c r="C218" s="47">
        <f>IF(VLOOKUP($B218,'Exit Tariff_2'!$A$12:$G$17,3,FALSE)=0,1,+'Exit Capacity'!C218)</f>
        <v>127.61005847255413</v>
      </c>
      <c r="D218" s="47">
        <f>IF(VLOOKUP($B218,'Exit Tariff_2'!$A$12:$G$17,4,FALSE)=0,1,+'Exit Capacity'!D218)</f>
        <v>135.94507038516338</v>
      </c>
      <c r="E218" s="47">
        <f>IF(VLOOKUP($B218,'Exit Tariff_2'!$A$12:$G$17,5,FALSE)=0,1,+'Exit Capacity'!E218)</f>
        <v>140.59454565522915</v>
      </c>
      <c r="F218" s="47">
        <f>IF(VLOOKUP($B218,'Exit Tariff_2'!$A$12:$G$17,6,FALSE)=0,1,+'Exit Capacity'!F218)</f>
        <v>145.09192278932579</v>
      </c>
      <c r="G218" s="52">
        <f>IF(VLOOKUP($B218,'Exit Tariff_2'!$A$12:$G$17,7,FALSE)=0,1,+'Exit Capacity'!G218)</f>
        <v>149.40942681779057</v>
      </c>
    </row>
    <row r="219" spans="1:7" s="5" customFormat="1" ht="15" customHeight="1" x14ac:dyDescent="0.45">
      <c r="A219" s="42" t="str">
        <f>'Exit Capacity'!A219</f>
        <v>O19</v>
      </c>
      <c r="B219" s="4" t="str">
        <f>'Exit Capacity'!B219</f>
        <v>Salida Nacional / National exit</v>
      </c>
      <c r="C219" s="47">
        <f>IF(VLOOKUP($B219,'Exit Tariff_2'!$A$12:$G$17,3,FALSE)=0,1,+'Exit Capacity'!C219)</f>
        <v>492.28057289826756</v>
      </c>
      <c r="D219" s="47">
        <f>IF(VLOOKUP($B219,'Exit Tariff_2'!$A$12:$G$17,4,FALSE)=0,1,+'Exit Capacity'!D219)</f>
        <v>496.84089722294999</v>
      </c>
      <c r="E219" s="47">
        <f>IF(VLOOKUP($B219,'Exit Tariff_2'!$A$12:$G$17,5,FALSE)=0,1,+'Exit Capacity'!E219)</f>
        <v>500.99924942853335</v>
      </c>
      <c r="F219" s="47">
        <f>IF(VLOOKUP($B219,'Exit Tariff_2'!$A$12:$G$17,6,FALSE)=0,1,+'Exit Capacity'!F219)</f>
        <v>502.80681594354337</v>
      </c>
      <c r="G219" s="52">
        <f>IF(VLOOKUP($B219,'Exit Tariff_2'!$A$12:$G$17,7,FALSE)=0,1,+'Exit Capacity'!G219)</f>
        <v>505.80750334873812</v>
      </c>
    </row>
    <row r="220" spans="1:7" s="5" customFormat="1" ht="15" customHeight="1" x14ac:dyDescent="0.45">
      <c r="A220" s="42" t="str">
        <f>'Exit Capacity'!A220</f>
        <v>O24</v>
      </c>
      <c r="B220" s="4" t="str">
        <f>'Exit Capacity'!B220</f>
        <v>Salida Nacional / National exit</v>
      </c>
      <c r="C220" s="47">
        <f>IF(VLOOKUP($B220,'Exit Tariff_2'!$A$12:$G$17,3,FALSE)=0,1,+'Exit Capacity'!C220)</f>
        <v>4030.7750981652989</v>
      </c>
      <c r="D220" s="47">
        <f>IF(VLOOKUP($B220,'Exit Tariff_2'!$A$12:$G$17,4,FALSE)=0,1,+'Exit Capacity'!D220)</f>
        <v>4232.2133343375444</v>
      </c>
      <c r="E220" s="47">
        <f>IF(VLOOKUP($B220,'Exit Tariff_2'!$A$12:$G$17,5,FALSE)=0,1,+'Exit Capacity'!E220)</f>
        <v>4348.1986059766014</v>
      </c>
      <c r="F220" s="47">
        <f>IF(VLOOKUP($B220,'Exit Tariff_2'!$A$12:$G$17,6,FALSE)=0,1,+'Exit Capacity'!F220)</f>
        <v>4455.4264194484913</v>
      </c>
      <c r="G220" s="52">
        <f>IF(VLOOKUP($B220,'Exit Tariff_2'!$A$12:$G$17,7,FALSE)=0,1,+'Exit Capacity'!G220)</f>
        <v>4561.2014232436859</v>
      </c>
    </row>
    <row r="221" spans="1:7" s="5" customFormat="1" ht="15" customHeight="1" x14ac:dyDescent="0.45">
      <c r="A221" s="42" t="str">
        <f>'Exit Capacity'!A221</f>
        <v>P01</v>
      </c>
      <c r="B221" s="4" t="str">
        <f>'Exit Capacity'!B221</f>
        <v>Salida Nacional / National exit</v>
      </c>
      <c r="C221" s="47">
        <f>IF(VLOOKUP($B221,'Exit Tariff_2'!$A$12:$G$17,3,FALSE)=0,1,+'Exit Capacity'!C221)</f>
        <v>1032.8231483190227</v>
      </c>
      <c r="D221" s="47">
        <f>IF(VLOOKUP($B221,'Exit Tariff_2'!$A$12:$G$17,4,FALSE)=0,1,+'Exit Capacity'!D221)</f>
        <v>1100.2832948615396</v>
      </c>
      <c r="E221" s="47">
        <f>IF(VLOOKUP($B221,'Exit Tariff_2'!$A$12:$G$17,5,FALSE)=0,1,+'Exit Capacity'!E221)</f>
        <v>1137.9142288485621</v>
      </c>
      <c r="F221" s="47">
        <f>IF(VLOOKUP($B221,'Exit Tariff_2'!$A$12:$G$17,6,FALSE)=0,1,+'Exit Capacity'!F221)</f>
        <v>1174.3141432942928</v>
      </c>
      <c r="G221" s="52">
        <f>IF(VLOOKUP($B221,'Exit Tariff_2'!$A$12:$G$17,7,FALSE)=0,1,+'Exit Capacity'!G221)</f>
        <v>1209.2582390570742</v>
      </c>
    </row>
    <row r="222" spans="1:7" s="5" customFormat="1" ht="15" customHeight="1" x14ac:dyDescent="0.45">
      <c r="A222" s="42" t="str">
        <f>'Exit Capacity'!A222</f>
        <v>P03</v>
      </c>
      <c r="B222" s="4" t="str">
        <f>'Exit Capacity'!B222</f>
        <v>Salida Nacional / National exit</v>
      </c>
      <c r="C222" s="47">
        <f>IF(VLOOKUP($B222,'Exit Tariff_2'!$A$12:$G$17,3,FALSE)=0,1,+'Exit Capacity'!C222)</f>
        <v>11599.141455657953</v>
      </c>
      <c r="D222" s="47">
        <f>IF(VLOOKUP($B222,'Exit Tariff_2'!$A$12:$G$17,4,FALSE)=0,1,+'Exit Capacity'!D222)</f>
        <v>12069.214248661972</v>
      </c>
      <c r="E222" s="47">
        <f>IF(VLOOKUP($B222,'Exit Tariff_2'!$A$12:$G$17,5,FALSE)=0,1,+'Exit Capacity'!E222)</f>
        <v>12285.008035077253</v>
      </c>
      <c r="F222" s="47">
        <f>IF(VLOOKUP($B222,'Exit Tariff_2'!$A$12:$G$17,6,FALSE)=0,1,+'Exit Capacity'!F222)</f>
        <v>12455.415627298862</v>
      </c>
      <c r="G222" s="52">
        <f>IF(VLOOKUP($B222,'Exit Tariff_2'!$A$12:$G$17,7,FALSE)=0,1,+'Exit Capacity'!G222)</f>
        <v>12619.550165999688</v>
      </c>
    </row>
    <row r="223" spans="1:7" s="5" customFormat="1" ht="15" customHeight="1" x14ac:dyDescent="0.45">
      <c r="A223" s="42" t="str">
        <f>'Exit Capacity'!A223</f>
        <v>P04</v>
      </c>
      <c r="B223" s="4" t="str">
        <f>'Exit Capacity'!B223</f>
        <v>Salida Nacional / National exit</v>
      </c>
      <c r="C223" s="47">
        <f>IF(VLOOKUP($B223,'Exit Tariff_2'!$A$12:$G$17,3,FALSE)=0,1,+'Exit Capacity'!C223)</f>
        <v>8004.1854875046229</v>
      </c>
      <c r="D223" s="47">
        <f>IF(VLOOKUP($B223,'Exit Tariff_2'!$A$12:$G$17,4,FALSE)=0,1,+'Exit Capacity'!D223)</f>
        <v>8279.106794494608</v>
      </c>
      <c r="E223" s="47">
        <f>IF(VLOOKUP($B223,'Exit Tariff_2'!$A$12:$G$17,5,FALSE)=0,1,+'Exit Capacity'!E223)</f>
        <v>8405.6529379269959</v>
      </c>
      <c r="F223" s="47">
        <f>IF(VLOOKUP($B223,'Exit Tariff_2'!$A$12:$G$17,6,FALSE)=0,1,+'Exit Capacity'!F223)</f>
        <v>8498.1960566654361</v>
      </c>
      <c r="G223" s="52">
        <f>IF(VLOOKUP($B223,'Exit Tariff_2'!$A$12:$G$17,7,FALSE)=0,1,+'Exit Capacity'!G223)</f>
        <v>8590.1380880337801</v>
      </c>
    </row>
    <row r="224" spans="1:7" s="5" customFormat="1" ht="15" customHeight="1" x14ac:dyDescent="0.45">
      <c r="A224" s="42" t="str">
        <f>'Exit Capacity'!A224</f>
        <v>P04A</v>
      </c>
      <c r="B224" s="4" t="str">
        <f>'Exit Capacity'!B224</f>
        <v>Salida Nacional / National exit</v>
      </c>
      <c r="C224" s="47">
        <f>IF(VLOOKUP($B224,'Exit Tariff_2'!$A$12:$G$17,3,FALSE)=0,1,+'Exit Capacity'!C224)</f>
        <v>31.411760774770809</v>
      </c>
      <c r="D224" s="47">
        <f>IF(VLOOKUP($B224,'Exit Tariff_2'!$A$12:$G$17,4,FALSE)=0,1,+'Exit Capacity'!D224)</f>
        <v>33.463459546698395</v>
      </c>
      <c r="E224" s="47">
        <f>IF(VLOOKUP($B224,'Exit Tariff_2'!$A$12:$G$17,5,FALSE)=0,1,+'Exit Capacity'!E224)</f>
        <v>34.607947737203617</v>
      </c>
      <c r="F224" s="47">
        <f>IF(VLOOKUP($B224,'Exit Tariff_2'!$A$12:$G$17,6,FALSE)=0,1,+'Exit Capacity'!F224)</f>
        <v>35.714996322096724</v>
      </c>
      <c r="G224" s="52">
        <f>IF(VLOOKUP($B224,'Exit Tariff_2'!$A$12:$G$17,7,FALSE)=0,1,+'Exit Capacity'!G224)</f>
        <v>36.777768373998995</v>
      </c>
    </row>
    <row r="225" spans="1:7" s="5" customFormat="1" ht="15" customHeight="1" x14ac:dyDescent="0.45">
      <c r="A225" s="42" t="str">
        <f>'Exit Capacity'!A225</f>
        <v>P06</v>
      </c>
      <c r="B225" s="4" t="str">
        <f>'Exit Capacity'!B225</f>
        <v>Salida Nacional / National exit</v>
      </c>
      <c r="C225" s="47">
        <f>IF(VLOOKUP($B225,'Exit Tariff_2'!$A$12:$G$17,3,FALSE)=0,1,+'Exit Capacity'!C225)</f>
        <v>226.30275897691857</v>
      </c>
      <c r="D225" s="47">
        <f>IF(VLOOKUP($B225,'Exit Tariff_2'!$A$12:$G$17,4,FALSE)=0,1,+'Exit Capacity'!D225)</f>
        <v>241.08400909549476</v>
      </c>
      <c r="E225" s="47">
        <f>IF(VLOOKUP($B225,'Exit Tariff_2'!$A$12:$G$17,5,FALSE)=0,1,+'Exit Capacity'!E225)</f>
        <v>249.32935506590772</v>
      </c>
      <c r="F225" s="47">
        <f>IF(VLOOKUP($B225,'Exit Tariff_2'!$A$12:$G$17,6,FALSE)=0,1,+'Exit Capacity'!F225)</f>
        <v>257.30497129701126</v>
      </c>
      <c r="G225" s="52">
        <f>IF(VLOOKUP($B225,'Exit Tariff_2'!$A$12:$G$17,7,FALSE)=0,1,+'Exit Capacity'!G225)</f>
        <v>264.96160185756918</v>
      </c>
    </row>
    <row r="226" spans="1:7" s="5" customFormat="1" ht="15" customHeight="1" x14ac:dyDescent="0.45">
      <c r="A226" s="42" t="str">
        <f>'Exit Capacity'!A226</f>
        <v>13A</v>
      </c>
      <c r="B226" s="4" t="str">
        <f>'Exit Capacity'!B226</f>
        <v>Salida Nacional / National exit</v>
      </c>
      <c r="C226" s="47">
        <f>IF(VLOOKUP($B226,'Exit Tariff_2'!$A$12:$G$17,3,FALSE)=0,1,+'Exit Capacity'!C226)</f>
        <v>10071.955580324508</v>
      </c>
      <c r="D226" s="47">
        <f>IF(VLOOKUP($B226,'Exit Tariff_2'!$A$12:$G$17,4,FALSE)=0,1,+'Exit Capacity'!D226)</f>
        <v>8771.8478397504568</v>
      </c>
      <c r="E226" s="47">
        <f>IF(VLOOKUP($B226,'Exit Tariff_2'!$A$12:$G$17,5,FALSE)=0,1,+'Exit Capacity'!E226)</f>
        <v>7432.5675364606159</v>
      </c>
      <c r="F226" s="47">
        <f>IF(VLOOKUP($B226,'Exit Tariff_2'!$A$12:$G$17,6,FALSE)=0,1,+'Exit Capacity'!F226)</f>
        <v>6447.1429290183169</v>
      </c>
      <c r="G226" s="52">
        <f>IF(VLOOKUP($B226,'Exit Tariff_2'!$A$12:$G$17,7,FALSE)=0,1,+'Exit Capacity'!G226)</f>
        <v>5750.3999215020749</v>
      </c>
    </row>
    <row r="227" spans="1:7" s="5" customFormat="1" ht="15" customHeight="1" x14ac:dyDescent="0.45">
      <c r="A227" s="42" t="str">
        <f>'Exit Capacity'!A227</f>
        <v>15.20.04</v>
      </c>
      <c r="B227" s="4" t="str">
        <f>'Exit Capacity'!B227</f>
        <v>Salida Nacional / National exit</v>
      </c>
      <c r="C227" s="47">
        <f>IF(VLOOKUP($B227,'Exit Tariff_2'!$A$12:$G$17,3,FALSE)=0,1,+'Exit Capacity'!C227)</f>
        <v>132.00580184426667</v>
      </c>
      <c r="D227" s="47">
        <f>IF(VLOOKUP($B227,'Exit Tariff_2'!$A$12:$G$17,4,FALSE)=0,1,+'Exit Capacity'!D227)</f>
        <v>137.66959600329656</v>
      </c>
      <c r="E227" s="47">
        <f>IF(VLOOKUP($B227,'Exit Tariff_2'!$A$12:$G$17,5,FALSE)=0,1,+'Exit Capacity'!E227)</f>
        <v>141.00209090901734</v>
      </c>
      <c r="F227" s="47">
        <f>IF(VLOOKUP($B227,'Exit Tariff_2'!$A$12:$G$17,6,FALSE)=0,1,+'Exit Capacity'!F227)</f>
        <v>143.98812457617993</v>
      </c>
      <c r="G227" s="52">
        <f>IF(VLOOKUP($B227,'Exit Tariff_2'!$A$12:$G$17,7,FALSE)=0,1,+'Exit Capacity'!G227)</f>
        <v>146.99039757353631</v>
      </c>
    </row>
    <row r="228" spans="1:7" s="5" customFormat="1" ht="15" customHeight="1" x14ac:dyDescent="0.45">
      <c r="A228" s="42" t="str">
        <f>'Exit Capacity'!A228</f>
        <v>15.31A.2</v>
      </c>
      <c r="B228" s="4" t="str">
        <f>'Exit Capacity'!B228</f>
        <v>Salida Nacional / National exit</v>
      </c>
      <c r="C228" s="47">
        <f>IF(VLOOKUP($B228,'Exit Tariff_2'!$A$12:$G$17,3,FALSE)=0,1,+'Exit Capacity'!C228)</f>
        <v>9.3541767107521796</v>
      </c>
      <c r="D228" s="47">
        <f>IF(VLOOKUP($B228,'Exit Tariff_2'!$A$12:$G$17,4,FALSE)=0,1,+'Exit Capacity'!D228)</f>
        <v>9.4408307083703971</v>
      </c>
      <c r="E228" s="47">
        <f>IF(VLOOKUP($B228,'Exit Tariff_2'!$A$12:$G$17,5,FALSE)=0,1,+'Exit Capacity'!E228)</f>
        <v>9.5198465450660521</v>
      </c>
      <c r="F228" s="47">
        <f>IF(VLOOKUP($B228,'Exit Tariff_2'!$A$12:$G$17,6,FALSE)=0,1,+'Exit Capacity'!F228)</f>
        <v>9.5541934145723904</v>
      </c>
      <c r="G228" s="52">
        <f>IF(VLOOKUP($B228,'Exit Tariff_2'!$A$12:$G$17,7,FALSE)=0,1,+'Exit Capacity'!G228)</f>
        <v>9.6112116309863875</v>
      </c>
    </row>
    <row r="229" spans="1:7" s="5" customFormat="1" ht="15" customHeight="1" x14ac:dyDescent="0.45">
      <c r="A229" s="42" t="str">
        <f>'Exit Capacity'!A229</f>
        <v>D07A</v>
      </c>
      <c r="B229" s="4" t="str">
        <f>'Exit Capacity'!B229</f>
        <v>Salida Nacional / National exit</v>
      </c>
      <c r="C229" s="47">
        <f>IF(VLOOKUP($B229,'Exit Tariff_2'!$A$12:$G$17,3,FALSE)=0,1,+'Exit Capacity'!C229)</f>
        <v>85.481111676401184</v>
      </c>
      <c r="D229" s="47">
        <f>IF(VLOOKUP($B229,'Exit Tariff_2'!$A$12:$G$17,4,FALSE)=0,1,+'Exit Capacity'!D229)</f>
        <v>86.272980408055048</v>
      </c>
      <c r="E229" s="47">
        <f>IF(VLOOKUP($B229,'Exit Tariff_2'!$A$12:$G$17,5,FALSE)=0,1,+'Exit Capacity'!E229)</f>
        <v>86.995049465508473</v>
      </c>
      <c r="F229" s="47">
        <f>IF(VLOOKUP($B229,'Exit Tariff_2'!$A$12:$G$17,6,FALSE)=0,1,+'Exit Capacity'!F229)</f>
        <v>87.308920870635049</v>
      </c>
      <c r="G229" s="52">
        <f>IF(VLOOKUP($B229,'Exit Tariff_2'!$A$12:$G$17,7,FALSE)=0,1,+'Exit Capacity'!G229)</f>
        <v>87.829969454127351</v>
      </c>
    </row>
    <row r="230" spans="1:7" s="5" customFormat="1" ht="15" customHeight="1" x14ac:dyDescent="0.45">
      <c r="A230" s="42" t="str">
        <f>'Exit Capacity'!A230</f>
        <v>D08A</v>
      </c>
      <c r="B230" s="4" t="str">
        <f>'Exit Capacity'!B230</f>
        <v>Salida Nacional / National exit</v>
      </c>
      <c r="C230" s="47">
        <f>IF(VLOOKUP($B230,'Exit Tariff_2'!$A$12:$G$17,3,FALSE)=0,1,+'Exit Capacity'!C230)</f>
        <v>63.229975970637867</v>
      </c>
      <c r="D230" s="47">
        <f>IF(VLOOKUP($B230,'Exit Tariff_2'!$A$12:$G$17,4,FALSE)=0,1,+'Exit Capacity'!D230)</f>
        <v>63.815717544330994</v>
      </c>
      <c r="E230" s="47">
        <f>IF(VLOOKUP($B230,'Exit Tariff_2'!$A$12:$G$17,5,FALSE)=0,1,+'Exit Capacity'!E230)</f>
        <v>64.349828627546174</v>
      </c>
      <c r="F230" s="47">
        <f>IF(VLOOKUP($B230,'Exit Tariff_2'!$A$12:$G$17,6,FALSE)=0,1,+'Exit Capacity'!F230)</f>
        <v>64.581997828610781</v>
      </c>
      <c r="G230" s="52">
        <f>IF(VLOOKUP($B230,'Exit Tariff_2'!$A$12:$G$17,7,FALSE)=0,1,+'Exit Capacity'!G230)</f>
        <v>64.967415013385747</v>
      </c>
    </row>
    <row r="231" spans="1:7" s="5" customFormat="1" ht="15" customHeight="1" x14ac:dyDescent="0.45">
      <c r="A231" s="42" t="str">
        <f>'Exit Capacity'!A231</f>
        <v>D10A</v>
      </c>
      <c r="B231" s="4" t="str">
        <f>'Exit Capacity'!B231</f>
        <v>Salida Nacional / National exit</v>
      </c>
      <c r="C231" s="47">
        <f>IF(VLOOKUP($B231,'Exit Tariff_2'!$A$12:$G$17,3,FALSE)=0,1,+'Exit Capacity'!C231)</f>
        <v>125.65163155411537</v>
      </c>
      <c r="D231" s="47">
        <f>IF(VLOOKUP($B231,'Exit Tariff_2'!$A$12:$G$17,4,FALSE)=0,1,+'Exit Capacity'!D231)</f>
        <v>126.81562668891969</v>
      </c>
      <c r="E231" s="47">
        <f>IF(VLOOKUP($B231,'Exit Tariff_2'!$A$12:$G$17,5,FALSE)=0,1,+'Exit Capacity'!E231)</f>
        <v>127.87702087746547</v>
      </c>
      <c r="F231" s="47">
        <f>IF(VLOOKUP($B231,'Exit Tariff_2'!$A$12:$G$17,6,FALSE)=0,1,+'Exit Capacity'!F231)</f>
        <v>128.33839127121556</v>
      </c>
      <c r="G231" s="52">
        <f>IF(VLOOKUP($B231,'Exit Tariff_2'!$A$12:$G$17,7,FALSE)=0,1,+'Exit Capacity'!G231)</f>
        <v>129.10429853833926</v>
      </c>
    </row>
    <row r="232" spans="1:7" s="5" customFormat="1" ht="15" customHeight="1" x14ac:dyDescent="0.45">
      <c r="A232" s="42" t="str">
        <f>'Exit Capacity'!A232</f>
        <v>D15</v>
      </c>
      <c r="B232" s="4" t="str">
        <f>'Exit Capacity'!B232</f>
        <v>Salida Nacional / National exit</v>
      </c>
      <c r="C232" s="47">
        <f>IF(VLOOKUP($B232,'Exit Tariff_2'!$A$12:$G$17,3,FALSE)=0,1,+'Exit Capacity'!C232)</f>
        <v>181.90847907083958</v>
      </c>
      <c r="D232" s="47">
        <f>IF(VLOOKUP($B232,'Exit Tariff_2'!$A$12:$G$17,4,FALSE)=0,1,+'Exit Capacity'!D232)</f>
        <v>183.59361902484741</v>
      </c>
      <c r="E232" s="47">
        <f>IF(VLOOKUP($B232,'Exit Tariff_2'!$A$12:$G$17,5,FALSE)=0,1,+'Exit Capacity'!E232)</f>
        <v>185.13022145606882</v>
      </c>
      <c r="F232" s="47">
        <f>IF(VLOOKUP($B232,'Exit Tariff_2'!$A$12:$G$17,6,FALSE)=0,1,+'Exit Capacity'!F232)</f>
        <v>185.79815696615609</v>
      </c>
      <c r="G232" s="52">
        <f>IF(VLOOKUP($B232,'Exit Tariff_2'!$A$12:$G$17,7,FALSE)=0,1,+'Exit Capacity'!G232)</f>
        <v>186.90697683859659</v>
      </c>
    </row>
    <row r="233" spans="1:7" s="5" customFormat="1" ht="15" customHeight="1" x14ac:dyDescent="0.45">
      <c r="A233" s="42" t="str">
        <f>'Exit Capacity'!A233</f>
        <v>I005</v>
      </c>
      <c r="B233" s="4" t="str">
        <f>'Exit Capacity'!B233</f>
        <v>Salida Nacional / National exit</v>
      </c>
      <c r="C233" s="47">
        <f>IF(VLOOKUP($B233,'Exit Tariff_2'!$A$12:$G$17,3,FALSE)=0,1,+'Exit Capacity'!C233)</f>
        <v>63.904258608099731</v>
      </c>
      <c r="D233" s="47">
        <f>IF(VLOOKUP($B233,'Exit Tariff_2'!$A$12:$G$17,4,FALSE)=0,1,+'Exit Capacity'!D233)</f>
        <v>64.496246513016587</v>
      </c>
      <c r="E233" s="47">
        <f>IF(VLOOKUP($B233,'Exit Tariff_2'!$A$12:$G$17,5,FALSE)=0,1,+'Exit Capacity'!E233)</f>
        <v>65.036053341396297</v>
      </c>
      <c r="F233" s="47">
        <f>IF(VLOOKUP($B233,'Exit Tariff_2'!$A$12:$G$17,6,FALSE)=0,1,+'Exit Capacity'!F233)</f>
        <v>65.27069838811525</v>
      </c>
      <c r="G233" s="52">
        <f>IF(VLOOKUP($B233,'Exit Tariff_2'!$A$12:$G$17,7,FALSE)=0,1,+'Exit Capacity'!G233)</f>
        <v>65.660225650616539</v>
      </c>
    </row>
    <row r="234" spans="1:7" s="5" customFormat="1" ht="15" customHeight="1" x14ac:dyDescent="0.45">
      <c r="A234" s="42" t="str">
        <f>'Exit Capacity'!A234</f>
        <v>I007</v>
      </c>
      <c r="B234" s="4" t="str">
        <f>'Exit Capacity'!B234</f>
        <v>Salida Nacional / National exit</v>
      </c>
      <c r="C234" s="47">
        <f>IF(VLOOKUP($B234,'Exit Tariff_2'!$A$12:$G$17,3,FALSE)=0,1,+'Exit Capacity'!C234)</f>
        <v>5.4453250771948314</v>
      </c>
      <c r="D234" s="47">
        <f>IF(VLOOKUP($B234,'Exit Tariff_2'!$A$12:$G$17,4,FALSE)=0,1,+'Exit Capacity'!D234)</f>
        <v>5.4957687667744048</v>
      </c>
      <c r="E234" s="47">
        <f>IF(VLOOKUP($B234,'Exit Tariff_2'!$A$12:$G$17,5,FALSE)=0,1,+'Exit Capacity'!E234)</f>
        <v>5.5417660715462738</v>
      </c>
      <c r="F234" s="47">
        <f>IF(VLOOKUP($B234,'Exit Tariff_2'!$A$12:$G$17,6,FALSE)=0,1,+'Exit Capacity'!F234)</f>
        <v>5.5617603346042959</v>
      </c>
      <c r="G234" s="52">
        <f>IF(VLOOKUP($B234,'Exit Tariff_2'!$A$12:$G$17,7,FALSE)=0,1,+'Exit Capacity'!G234)</f>
        <v>5.5949522159741631</v>
      </c>
    </row>
    <row r="235" spans="1:7" s="5" customFormat="1" ht="15" customHeight="1" x14ac:dyDescent="0.45">
      <c r="A235" s="42" t="str">
        <f>'Exit Capacity'!A235</f>
        <v>K05</v>
      </c>
      <c r="B235" s="4" t="str">
        <f>'Exit Capacity'!B235</f>
        <v>Salida Nacional / National exit</v>
      </c>
      <c r="C235" s="47">
        <f>IF(VLOOKUP($B235,'Exit Tariff_2'!$A$12:$G$17,3,FALSE)=0,1,+'Exit Capacity'!C235)</f>
        <v>1.993710919950568</v>
      </c>
      <c r="D235" s="47">
        <f>IF(VLOOKUP($B235,'Exit Tariff_2'!$A$12:$G$17,4,FALSE)=0,1,+'Exit Capacity'!D235)</f>
        <v>2.0121799981656747</v>
      </c>
      <c r="E235" s="47">
        <f>IF(VLOOKUP($B235,'Exit Tariff_2'!$A$12:$G$17,5,FALSE)=0,1,+'Exit Capacity'!E235)</f>
        <v>2.0290211100390563</v>
      </c>
      <c r="F235" s="47">
        <f>IF(VLOOKUP($B235,'Exit Tariff_2'!$A$12:$G$17,6,FALSE)=0,1,+'Exit Capacity'!F235)</f>
        <v>2.0363416611595189</v>
      </c>
      <c r="G235" s="52">
        <f>IF(VLOOKUP($B235,'Exit Tariff_2'!$A$12:$G$17,7,FALSE)=0,1,+'Exit Capacity'!G235)</f>
        <v>2.048494290323561</v>
      </c>
    </row>
    <row r="236" spans="1:7" s="5" customFormat="1" ht="15" customHeight="1" x14ac:dyDescent="0.45">
      <c r="A236" s="42" t="str">
        <f>'Exit Capacity'!A236</f>
        <v>K07</v>
      </c>
      <c r="B236" s="4" t="str">
        <f>'Exit Capacity'!B236</f>
        <v>Salida Nacional / National exit</v>
      </c>
      <c r="C236" s="47">
        <f>IF(VLOOKUP($B236,'Exit Tariff_2'!$A$12:$G$17,3,FALSE)=0,1,+'Exit Capacity'!C236)</f>
        <v>6.0930235271133562</v>
      </c>
      <c r="D236" s="47">
        <f>IF(VLOOKUP($B236,'Exit Tariff_2'!$A$12:$G$17,4,FALSE)=0,1,+'Exit Capacity'!D236)</f>
        <v>6.1494672808003399</v>
      </c>
      <c r="E236" s="47">
        <f>IF(VLOOKUP($B236,'Exit Tariff_2'!$A$12:$G$17,5,FALSE)=0,1,+'Exit Capacity'!E236)</f>
        <v>6.2009357709612942</v>
      </c>
      <c r="F236" s="47">
        <f>IF(VLOOKUP($B236,'Exit Tariff_2'!$A$12:$G$17,6,FALSE)=0,1,+'Exit Capacity'!F236)</f>
        <v>6.2233082672756153</v>
      </c>
      <c r="G236" s="52">
        <f>IF(VLOOKUP($B236,'Exit Tariff_2'!$A$12:$G$17,7,FALSE)=0,1,+'Exit Capacity'!G236)</f>
        <v>6.2604481829333123</v>
      </c>
    </row>
    <row r="237" spans="1:7" s="5" customFormat="1" ht="15" customHeight="1" x14ac:dyDescent="0.45">
      <c r="A237" s="42" t="str">
        <f>'Exit Capacity'!A237</f>
        <v>K41</v>
      </c>
      <c r="B237" s="4" t="str">
        <f>'Exit Capacity'!B237</f>
        <v>Salida Nacional / National exit</v>
      </c>
      <c r="C237" s="47">
        <f>IF(VLOOKUP($B237,'Exit Tariff_2'!$A$12:$G$17,3,FALSE)=0,1,+'Exit Capacity'!C237)</f>
        <v>37.275259276350965</v>
      </c>
      <c r="D237" s="47">
        <f>IF(VLOOKUP($B237,'Exit Tariff_2'!$A$12:$G$17,4,FALSE)=0,1,+'Exit Capacity'!D237)</f>
        <v>37.620564943373331</v>
      </c>
      <c r="E237" s="47">
        <f>IF(VLOOKUP($B237,'Exit Tariff_2'!$A$12:$G$17,5,FALSE)=0,1,+'Exit Capacity'!E237)</f>
        <v>37.935433465835906</v>
      </c>
      <c r="F237" s="47">
        <f>IF(VLOOKUP($B237,'Exit Tariff_2'!$A$12:$G$17,6,FALSE)=0,1,+'Exit Capacity'!F237)</f>
        <v>38.072301573609423</v>
      </c>
      <c r="G237" s="52">
        <f>IF(VLOOKUP($B237,'Exit Tariff_2'!$A$12:$G$17,7,FALSE)=0,1,+'Exit Capacity'!G237)</f>
        <v>38.299512248159097</v>
      </c>
    </row>
    <row r="238" spans="1:7" s="5" customFormat="1" ht="15" customHeight="1" x14ac:dyDescent="0.45">
      <c r="A238" s="42" t="str">
        <f>'Exit Capacity'!A238</f>
        <v>M05</v>
      </c>
      <c r="B238" s="4" t="str">
        <f>'Exit Capacity'!B238</f>
        <v>Salida Nacional / National exit</v>
      </c>
      <c r="C238" s="47">
        <f>IF(VLOOKUP($B238,'Exit Tariff_2'!$A$12:$G$17,3,FALSE)=0,1,+'Exit Capacity'!C238)</f>
        <v>919.02898760970413</v>
      </c>
      <c r="D238" s="47">
        <f>IF(VLOOKUP($B238,'Exit Tariff_2'!$A$12:$G$17,4,FALSE)=0,1,+'Exit Capacity'!D238)</f>
        <v>968.5209997774308</v>
      </c>
      <c r="E238" s="47">
        <f>IF(VLOOKUP($B238,'Exit Tariff_2'!$A$12:$G$17,5,FALSE)=0,1,+'Exit Capacity'!E238)</f>
        <v>996.74529456781192</v>
      </c>
      <c r="F238" s="47">
        <f>IF(VLOOKUP($B238,'Exit Tariff_2'!$A$12:$G$17,6,FALSE)=0,1,+'Exit Capacity'!F238)</f>
        <v>1023.2006728504764</v>
      </c>
      <c r="G238" s="52">
        <f>IF(VLOOKUP($B238,'Exit Tariff_2'!$A$12:$G$17,7,FALSE)=0,1,+'Exit Capacity'!G238)</f>
        <v>1049.0811138390804</v>
      </c>
    </row>
    <row r="239" spans="1:7" s="5" customFormat="1" ht="15" customHeight="1" x14ac:dyDescent="0.45">
      <c r="A239" s="42" t="str">
        <f>'Exit Capacity'!A239</f>
        <v>O03</v>
      </c>
      <c r="B239" s="4" t="str">
        <f>'Exit Capacity'!B239</f>
        <v>Salida Nacional / National exit</v>
      </c>
      <c r="C239" s="47">
        <f>IF(VLOOKUP($B239,'Exit Tariff_2'!$A$12:$G$17,3,FALSE)=0,1,+'Exit Capacity'!C239)</f>
        <v>157.54698685244873</v>
      </c>
      <c r="D239" s="47">
        <f>IF(VLOOKUP($B239,'Exit Tariff_2'!$A$12:$G$17,4,FALSE)=0,1,+'Exit Capacity'!D239)</f>
        <v>159.00645000410984</v>
      </c>
      <c r="E239" s="47">
        <f>IF(VLOOKUP($B239,'Exit Tariff_2'!$A$12:$G$17,5,FALSE)=0,1,+'Exit Capacity'!E239)</f>
        <v>160.33726803010632</v>
      </c>
      <c r="F239" s="47">
        <f>IF(VLOOKUP($B239,'Exit Tariff_2'!$A$12:$G$17,6,FALSE)=0,1,+'Exit Capacity'!F239)</f>
        <v>160.91575248318682</v>
      </c>
      <c r="G239" s="52">
        <f>IF(VLOOKUP($B239,'Exit Tariff_2'!$A$12:$G$17,7,FALSE)=0,1,+'Exit Capacity'!G239)</f>
        <v>161.87607731662735</v>
      </c>
    </row>
    <row r="240" spans="1:7" s="5" customFormat="1" ht="15" customHeight="1" x14ac:dyDescent="0.45">
      <c r="A240" s="42" t="str">
        <f>'Exit Capacity'!A240</f>
        <v>O22</v>
      </c>
      <c r="B240" s="4" t="str">
        <f>'Exit Capacity'!B240</f>
        <v>Salida Nacional / National exit</v>
      </c>
      <c r="C240" s="47">
        <f>IF(VLOOKUP($B240,'Exit Tariff_2'!$A$12:$G$17,3,FALSE)=0,1,+'Exit Capacity'!C240)</f>
        <v>1055.0322906401266</v>
      </c>
      <c r="D240" s="47">
        <f>IF(VLOOKUP($B240,'Exit Tariff_2'!$A$12:$G$17,4,FALSE)=0,1,+'Exit Capacity'!D240)</f>
        <v>1067.2343171228927</v>
      </c>
      <c r="E240" s="47">
        <f>IF(VLOOKUP($B240,'Exit Tariff_2'!$A$12:$G$17,5,FALSE)=0,1,+'Exit Capacity'!E240)</f>
        <v>1077.3589144547809</v>
      </c>
      <c r="F240" s="47">
        <f>IF(VLOOKUP($B240,'Exit Tariff_2'!$A$12:$G$17,6,FALSE)=0,1,+'Exit Capacity'!F240)</f>
        <v>1082.6006755282413</v>
      </c>
      <c r="G240" s="52">
        <f>IF(VLOOKUP($B240,'Exit Tariff_2'!$A$12:$G$17,7,FALSE)=0,1,+'Exit Capacity'!G240)</f>
        <v>1090.2333972161339</v>
      </c>
    </row>
    <row r="241" spans="1:7" s="5" customFormat="1" ht="15" customHeight="1" x14ac:dyDescent="0.45">
      <c r="A241" s="42" t="str">
        <f>'Exit Capacity'!A241</f>
        <v>41.01</v>
      </c>
      <c r="B241" s="4" t="str">
        <f>'Exit Capacity'!B241</f>
        <v>Salida Nacional / National exit</v>
      </c>
      <c r="C241" s="47">
        <f>IF(VLOOKUP($B241,'Exit Tariff_2'!$A$12:$G$17,3,FALSE)=0,1,+'Exit Capacity'!C241)</f>
        <v>506.47810388318186</v>
      </c>
      <c r="D241" s="47">
        <f>IF(VLOOKUP($B241,'Exit Tariff_2'!$A$12:$G$17,4,FALSE)=0,1,+'Exit Capacity'!D241)</f>
        <v>539.55936001511918</v>
      </c>
      <c r="E241" s="47">
        <f>IF(VLOOKUP($B241,'Exit Tariff_2'!$A$12:$G$17,5,FALSE)=0,1,+'Exit Capacity'!E241)</f>
        <v>558.01290080196191</v>
      </c>
      <c r="F241" s="47">
        <f>IF(VLOOKUP($B241,'Exit Tariff_2'!$A$12:$G$17,6,FALSE)=0,1,+'Exit Capacity'!F241)</f>
        <v>575.86277149859461</v>
      </c>
      <c r="G241" s="52">
        <f>IF(VLOOKUP($B241,'Exit Tariff_2'!$A$12:$G$17,7,FALSE)=0,1,+'Exit Capacity'!G241)</f>
        <v>592.99873460384742</v>
      </c>
    </row>
    <row r="242" spans="1:7" s="5" customFormat="1" ht="15" customHeight="1" x14ac:dyDescent="0.45">
      <c r="A242" s="42" t="str">
        <f>'Exit Capacity'!A242</f>
        <v>41.10</v>
      </c>
      <c r="B242" s="4" t="str">
        <f>'Exit Capacity'!B242</f>
        <v>Salida Nacional / National exit</v>
      </c>
      <c r="C242" s="47">
        <f>IF(VLOOKUP($B242,'Exit Tariff_2'!$A$12:$G$17,3,FALSE)=0,1,+'Exit Capacity'!C242)</f>
        <v>261.51487065895964</v>
      </c>
      <c r="D242" s="47">
        <f>IF(VLOOKUP($B242,'Exit Tariff_2'!$A$12:$G$17,4,FALSE)=0,1,+'Exit Capacity'!D242)</f>
        <v>278.59604426202401</v>
      </c>
      <c r="E242" s="47">
        <f>IF(VLOOKUP($B242,'Exit Tariff_2'!$A$12:$G$17,5,FALSE)=0,1,+'Exit Capacity'!E242)</f>
        <v>288.12434429132617</v>
      </c>
      <c r="F242" s="47">
        <f>IF(VLOOKUP($B242,'Exit Tariff_2'!$A$12:$G$17,6,FALSE)=0,1,+'Exit Capacity'!F242)</f>
        <v>297.34094534617793</v>
      </c>
      <c r="G242" s="52">
        <f>IF(VLOOKUP($B242,'Exit Tariff_2'!$A$12:$G$17,7,FALSE)=0,1,+'Exit Capacity'!G242)</f>
        <v>306.18892740251675</v>
      </c>
    </row>
    <row r="243" spans="1:7" s="5" customFormat="1" ht="15" customHeight="1" x14ac:dyDescent="0.45">
      <c r="A243" s="42" t="str">
        <f>'Exit Capacity'!A243</f>
        <v>D01A</v>
      </c>
      <c r="B243" s="4" t="str">
        <f>'Exit Capacity'!B243</f>
        <v>Salida Nacional / National exit</v>
      </c>
      <c r="C243" s="47">
        <f>IF(VLOOKUP($B243,'Exit Tariff_2'!$A$12:$G$17,3,FALSE)=0,1,+'Exit Capacity'!C243)</f>
        <v>182.06117108953038</v>
      </c>
      <c r="D243" s="47">
        <f>IF(VLOOKUP($B243,'Exit Tariff_2'!$A$12:$G$17,4,FALSE)=0,1,+'Exit Capacity'!D243)</f>
        <v>193.95272609717267</v>
      </c>
      <c r="E243" s="47">
        <f>IF(VLOOKUP($B243,'Exit Tariff_2'!$A$12:$G$17,5,FALSE)=0,1,+'Exit Capacity'!E243)</f>
        <v>200.58612884576593</v>
      </c>
      <c r="F243" s="47">
        <f>IF(VLOOKUP($B243,'Exit Tariff_2'!$A$12:$G$17,6,FALSE)=0,1,+'Exit Capacity'!F243)</f>
        <v>207.00253330216708</v>
      </c>
      <c r="G243" s="52">
        <f>IF(VLOOKUP($B243,'Exit Tariff_2'!$A$12:$G$17,7,FALSE)=0,1,+'Exit Capacity'!G243)</f>
        <v>213.16231293877874</v>
      </c>
    </row>
    <row r="244" spans="1:7" s="5" customFormat="1" ht="15" customHeight="1" x14ac:dyDescent="0.45">
      <c r="A244" s="42" t="str">
        <f>'Exit Capacity'!A244</f>
        <v>PR Barcelona</v>
      </c>
      <c r="B244" s="4" t="str">
        <f>'Exit Capacity'!B244</f>
        <v>Planta GNL / LNG Plant</v>
      </c>
      <c r="C244" s="48">
        <f>IF(VLOOKUP($B244,'Exit Tariff_2'!$A$12:$G$17,3,FALSE)=0,1,+'Exit Capacity'!C244)</f>
        <v>977.86783402399624</v>
      </c>
      <c r="D244" s="48">
        <f>IF(VLOOKUP($B244,'Exit Tariff_2'!$A$12:$G$17,4,FALSE)=0,1,+'Exit Capacity'!D244)</f>
        <v>937.45251863074282</v>
      </c>
      <c r="E244" s="48">
        <f>IF(VLOOKUP($B244,'Exit Tariff_2'!$A$12:$G$17,5,FALSE)=0,1,+'Exit Capacity'!E244)</f>
        <v>962.45125246089606</v>
      </c>
      <c r="F244" s="48">
        <f>IF(VLOOKUP($B244,'Exit Tariff_2'!$A$12:$G$17,6,FALSE)=0,1,+'Exit Capacity'!F244)</f>
        <v>974.95061937597234</v>
      </c>
      <c r="G244" s="60">
        <f>IF(VLOOKUP($B244,'Exit Tariff_2'!$A$12:$G$17,7,FALSE)=0,1,+'Exit Capacity'!G244)</f>
        <v>977.45049275898771</v>
      </c>
    </row>
    <row r="245" spans="1:7" s="5" customFormat="1" ht="15" customHeight="1" x14ac:dyDescent="0.45">
      <c r="A245" s="42" t="str">
        <f>'Exit Capacity'!A245</f>
        <v>PR Cartagena</v>
      </c>
      <c r="B245" s="4" t="str">
        <f>'Exit Capacity'!B245</f>
        <v>Planta GNL / LNG Plant</v>
      </c>
      <c r="C245" s="48">
        <f>IF(VLOOKUP($B245,'Exit Tariff_2'!$A$12:$G$17,3,FALSE)=0,1,+'Exit Capacity'!C245)</f>
        <v>980.8546478411813</v>
      </c>
      <c r="D245" s="48">
        <f>IF(VLOOKUP($B245,'Exit Tariff_2'!$A$12:$G$17,4,FALSE)=0,1,+'Exit Capacity'!D245)</f>
        <v>940.31588731736679</v>
      </c>
      <c r="E245" s="48">
        <f>IF(VLOOKUP($B245,'Exit Tariff_2'!$A$12:$G$17,5,FALSE)=0,1,+'Exit Capacity'!E245)</f>
        <v>965.39097764583005</v>
      </c>
      <c r="F245" s="48">
        <f>IF(VLOOKUP($B245,'Exit Tariff_2'!$A$12:$G$17,6,FALSE)=0,1,+'Exit Capacity'!F245)</f>
        <v>977.92852281006151</v>
      </c>
      <c r="G245" s="60">
        <f>IF(VLOOKUP($B245,'Exit Tariff_2'!$A$12:$G$17,7,FALSE)=0,1,+'Exit Capacity'!G245)</f>
        <v>980.43603184290771</v>
      </c>
    </row>
    <row r="246" spans="1:7" s="5" customFormat="1" ht="15" customHeight="1" x14ac:dyDescent="0.45">
      <c r="A246" s="42" t="str">
        <f>'Exit Capacity'!A246</f>
        <v>PR Huelva</v>
      </c>
      <c r="B246" s="4" t="str">
        <f>'Exit Capacity'!B246</f>
        <v>Planta GNL / LNG Plant</v>
      </c>
      <c r="C246" s="48">
        <f>IF(VLOOKUP($B246,'Exit Tariff_2'!$A$12:$G$17,3,FALSE)=0,1,+'Exit Capacity'!C246)</f>
        <v>1205.3147436597487</v>
      </c>
      <c r="D246" s="48">
        <f>IF(VLOOKUP($B246,'Exit Tariff_2'!$A$12:$G$17,4,FALSE)=0,1,+'Exit Capacity'!D246)</f>
        <v>1155.4990386961351</v>
      </c>
      <c r="E246" s="48">
        <f>IF(VLOOKUP($B246,'Exit Tariff_2'!$A$12:$G$17,5,FALSE)=0,1,+'Exit Capacity'!E246)</f>
        <v>1186.3123463946988</v>
      </c>
      <c r="F246" s="48">
        <f>IF(VLOOKUP($B246,'Exit Tariff_2'!$A$12:$G$17,6,FALSE)=0,1,+'Exit Capacity'!F246)</f>
        <v>1201.7190002439806</v>
      </c>
      <c r="G246" s="60">
        <f>IF(VLOOKUP($B246,'Exit Tariff_2'!$A$12:$G$17,7,FALSE)=0,1,+'Exit Capacity'!G246)</f>
        <v>1204.800331013837</v>
      </c>
    </row>
    <row r="247" spans="1:7" s="5" customFormat="1" ht="15" customHeight="1" x14ac:dyDescent="0.45">
      <c r="A247" s="42" t="str">
        <f>'Exit Capacity'!A247</f>
        <v>PR Bilbao</v>
      </c>
      <c r="B247" s="4" t="str">
        <f>'Exit Capacity'!B247</f>
        <v>Planta GNL / LNG Plant</v>
      </c>
      <c r="C247" s="48">
        <f>IF(VLOOKUP($B247,'Exit Tariff_2'!$A$12:$G$17,3,FALSE)=0,1,+'Exit Capacity'!C247)</f>
        <v>1217.2408857907242</v>
      </c>
      <c r="D247" s="48">
        <f>IF(VLOOKUP($B247,'Exit Tariff_2'!$A$12:$G$17,4,FALSE)=0,1,+'Exit Capacity'!D247)</f>
        <v>1166.932272911667</v>
      </c>
      <c r="E247" s="48">
        <f>IF(VLOOKUP($B247,'Exit Tariff_2'!$A$12:$G$17,5,FALSE)=0,1,+'Exit Capacity'!E247)</f>
        <v>1198.0504668559781</v>
      </c>
      <c r="F247" s="48">
        <f>IF(VLOOKUP($B247,'Exit Tariff_2'!$A$12:$G$17,6,FALSE)=0,1,+'Exit Capacity'!F247)</f>
        <v>1213.6095638281336</v>
      </c>
      <c r="G247" s="60">
        <f>IF(VLOOKUP($B247,'Exit Tariff_2'!$A$12:$G$17,7,FALSE)=0,1,+'Exit Capacity'!G247)</f>
        <v>1216.7213832225648</v>
      </c>
    </row>
    <row r="248" spans="1:7" s="5" customFormat="1" ht="15" customHeight="1" x14ac:dyDescent="0.45">
      <c r="A248" s="42" t="str">
        <f>'Exit Capacity'!A248</f>
        <v>PR Sagunto</v>
      </c>
      <c r="B248" s="4" t="str">
        <f>'Exit Capacity'!B248</f>
        <v>Planta GNL / LNG Plant</v>
      </c>
      <c r="C248" s="48">
        <f>IF(VLOOKUP($B248,'Exit Tariff_2'!$A$12:$G$17,3,FALSE)=0,1,+'Exit Capacity'!C248)</f>
        <v>473.98288662745188</v>
      </c>
      <c r="D248" s="48">
        <f>IF(VLOOKUP($B248,'Exit Tariff_2'!$A$12:$G$17,4,FALSE)=0,1,+'Exit Capacity'!D248)</f>
        <v>454.3931555947579</v>
      </c>
      <c r="E248" s="48">
        <f>IF(VLOOKUP($B248,'Exit Tariff_2'!$A$12:$G$17,5,FALSE)=0,1,+'Exit Capacity'!E248)</f>
        <v>466.51030641061806</v>
      </c>
      <c r="F248" s="48">
        <f>IF(VLOOKUP($B248,'Exit Tariff_2'!$A$12:$G$17,6,FALSE)=0,1,+'Exit Capacity'!F248)</f>
        <v>472.56888181854816</v>
      </c>
      <c r="G248" s="60">
        <f>IF(VLOOKUP($B248,'Exit Tariff_2'!$A$12:$G$17,7,FALSE)=0,1,+'Exit Capacity'!G248)</f>
        <v>473.78059690013413</v>
      </c>
    </row>
    <row r="249" spans="1:7" s="5" customFormat="1" ht="15" customHeight="1" x14ac:dyDescent="0.45">
      <c r="A249" s="42" t="str">
        <f>'Exit Capacity'!A249</f>
        <v>PR Mugardos</v>
      </c>
      <c r="B249" s="4" t="str">
        <f>'Exit Capacity'!B249</f>
        <v>Planta GNL / LNG Plant</v>
      </c>
      <c r="C249" s="48">
        <f>IF(VLOOKUP($B249,'Exit Tariff_2'!$A$12:$G$17,3,FALSE)=0,1,+'Exit Capacity'!C249)</f>
        <v>575.76599045243643</v>
      </c>
      <c r="D249" s="48">
        <f>IF(VLOOKUP($B249,'Exit Tariff_2'!$A$12:$G$17,4,FALSE)=0,1,+'Exit Capacity'!D249)</f>
        <v>551.96955980281848</v>
      </c>
      <c r="E249" s="48">
        <f>IF(VLOOKUP($B249,'Exit Tariff_2'!$A$12:$G$17,5,FALSE)=0,1,+'Exit Capacity'!E249)</f>
        <v>566.68874806422696</v>
      </c>
      <c r="F249" s="48">
        <f>IF(VLOOKUP($B249,'Exit Tariff_2'!$A$12:$G$17,6,FALSE)=0,1,+'Exit Capacity'!F249)</f>
        <v>574.04834219493114</v>
      </c>
      <c r="G249" s="60">
        <f>IF(VLOOKUP($B249,'Exit Tariff_2'!$A$12:$G$17,7,FALSE)=0,1,+'Exit Capacity'!G249)</f>
        <v>575.52026102107197</v>
      </c>
    </row>
    <row r="250" spans="1:7" s="5" customFormat="1" ht="15" customHeight="1" x14ac:dyDescent="0.45">
      <c r="A250" s="42" t="str">
        <f>'Exit Capacity'!A250</f>
        <v>CI Tarifa</v>
      </c>
      <c r="B250" s="4" t="str">
        <f>'Exit Capacity'!B250</f>
        <v>CI Tarifa</v>
      </c>
      <c r="C250" s="48">
        <f>IF(VLOOKUP($B250,'Exit Tariff_2'!$A$12:$G$17,3,FALSE)=0,1,+'Exit Capacity'!C250)</f>
        <v>1</v>
      </c>
      <c r="D250" s="48">
        <f>IF(VLOOKUP($B250,'Exit Tariff_2'!$A$12:$G$17,4,FALSE)=0,1,+'Exit Capacity'!D250)</f>
        <v>1</v>
      </c>
      <c r="E250" s="48">
        <f>IF(VLOOKUP($B250,'Exit Tariff_2'!$A$12:$G$17,5,FALSE)=0,1,+'Exit Capacity'!E250)</f>
        <v>1</v>
      </c>
      <c r="F250" s="48">
        <f>IF(VLOOKUP($B250,'Exit Tariff_2'!$A$12:$G$17,6,FALSE)=0,1,+'Exit Capacity'!F250)</f>
        <v>1</v>
      </c>
      <c r="G250" s="60">
        <f>IF(VLOOKUP($B250,'Exit Tariff_2'!$A$12:$G$17,7,FALSE)=0,1,+'Exit Capacity'!G250)</f>
        <v>1</v>
      </c>
    </row>
    <row r="251" spans="1:7" s="5" customFormat="1" ht="15" customHeight="1" x14ac:dyDescent="0.45">
      <c r="A251" s="42" t="str">
        <f>'Exit Capacity'!A251</f>
        <v>Irún</v>
      </c>
      <c r="B251" s="4" t="str">
        <f>'Exit Capacity'!B251</f>
        <v>VIP Pirineos</v>
      </c>
      <c r="C251" s="48">
        <f>IF(VLOOKUP($B251,'Exit Tariff_2'!$A$12:$G$17,3,FALSE)=0,1,+'Exit Capacity'!C251)</f>
        <v>34218.769231732258</v>
      </c>
      <c r="D251" s="48">
        <f>IF(VLOOKUP($B251,'Exit Tariff_2'!$A$12:$G$17,4,FALSE)=0,1,+'Exit Capacity'!D251)</f>
        <v>34218.769231732258</v>
      </c>
      <c r="E251" s="48">
        <f>IF(VLOOKUP($B251,'Exit Tariff_2'!$A$12:$G$17,5,FALSE)=0,1,+'Exit Capacity'!E251)</f>
        <v>34247.681863973128</v>
      </c>
      <c r="F251" s="48">
        <f>IF(VLOOKUP($B251,'Exit Tariff_2'!$A$12:$G$17,6,FALSE)=0,1,+'Exit Capacity'!F251)</f>
        <v>34342.377389483852</v>
      </c>
      <c r="G251" s="60">
        <f>IF(VLOOKUP($B251,'Exit Tariff_2'!$A$12:$G$17,7,FALSE)=0,1,+'Exit Capacity'!G251)</f>
        <v>34408.204791148426</v>
      </c>
    </row>
    <row r="252" spans="1:7" s="5" customFormat="1" ht="15" customHeight="1" x14ac:dyDescent="0.45">
      <c r="A252" s="42" t="str">
        <f>'Exit Capacity'!A252</f>
        <v>Larrau</v>
      </c>
      <c r="B252" s="4" t="str">
        <f>'Exit Capacity'!B252</f>
        <v>VIP Pirineos</v>
      </c>
      <c r="C252" s="48">
        <f>IF(VLOOKUP($B252,'Exit Tariff_2'!$A$12:$G$17,3,FALSE)=0,1,+'Exit Capacity'!C252)</f>
        <v>94101.615387263693</v>
      </c>
      <c r="D252" s="48">
        <f>IF(VLOOKUP($B252,'Exit Tariff_2'!$A$12:$G$17,4,FALSE)=0,1,+'Exit Capacity'!D252)</f>
        <v>94101.615387263693</v>
      </c>
      <c r="E252" s="48">
        <f>IF(VLOOKUP($B252,'Exit Tariff_2'!$A$12:$G$17,5,FALSE)=0,1,+'Exit Capacity'!E252)</f>
        <v>94181.125125926104</v>
      </c>
      <c r="F252" s="48">
        <f>IF(VLOOKUP($B252,'Exit Tariff_2'!$A$12:$G$17,6,FALSE)=0,1,+'Exit Capacity'!F252)</f>
        <v>94441.537821080579</v>
      </c>
      <c r="G252" s="60">
        <f>IF(VLOOKUP($B252,'Exit Tariff_2'!$A$12:$G$17,7,FALSE)=0,1,+'Exit Capacity'!G252)</f>
        <v>94622.563175658172</v>
      </c>
    </row>
    <row r="253" spans="1:7" s="5" customFormat="1" ht="15" customHeight="1" x14ac:dyDescent="0.45">
      <c r="A253" s="42" t="str">
        <f>'Exit Capacity'!A253</f>
        <v>Badajoz</v>
      </c>
      <c r="B253" s="4" t="str">
        <f>'Exit Capacity'!B253</f>
        <v>VIP Ibérico</v>
      </c>
      <c r="C253" s="48">
        <f>IF(VLOOKUP($B253,'Exit Tariff_2'!$A$12:$G$17,3,FALSE)=0,1,+'Exit Capacity'!C253)</f>
        <v>24485.138631301958</v>
      </c>
      <c r="D253" s="48">
        <f>IF(VLOOKUP($B253,'Exit Tariff_2'!$A$12:$G$17,4,FALSE)=0,1,+'Exit Capacity'!D253)</f>
        <v>24485.138631301958</v>
      </c>
      <c r="E253" s="48">
        <f>IF(VLOOKUP($B253,'Exit Tariff_2'!$A$12:$G$17,5,FALSE)=0,1,+'Exit Capacity'!E253)</f>
        <v>13828.36328507687</v>
      </c>
      <c r="F253" s="48">
        <f>IF(VLOOKUP($B253,'Exit Tariff_2'!$A$12:$G$17,6,FALSE)=0,1,+'Exit Capacity'!F253)</f>
        <v>18717.676256574228</v>
      </c>
      <c r="G253" s="60">
        <f>IF(VLOOKUP($B253,'Exit Tariff_2'!$A$12:$G$17,7,FALSE)=0,1,+'Exit Capacity'!G253)</f>
        <v>24395.035187045785</v>
      </c>
    </row>
    <row r="254" spans="1:7" s="5" customFormat="1" ht="15" customHeight="1" x14ac:dyDescent="0.45">
      <c r="A254" s="42" t="str">
        <f>'Exit Capacity'!A254</f>
        <v>Tuy</v>
      </c>
      <c r="B254" s="4" t="str">
        <f>'Exit Capacity'!B254</f>
        <v>VIP Ibérico</v>
      </c>
      <c r="C254" s="48">
        <f>IF(VLOOKUP($B254,'Exit Tariff_2'!$A$12:$G$17,3,FALSE)=0,1,+'Exit Capacity'!C254)</f>
        <v>1827.2491515896982</v>
      </c>
      <c r="D254" s="48">
        <f>IF(VLOOKUP($B254,'Exit Tariff_2'!$A$12:$G$17,4,FALSE)=0,1,+'Exit Capacity'!D254)</f>
        <v>1827.2491515896982</v>
      </c>
      <c r="E254" s="48">
        <f>IF(VLOOKUP($B254,'Exit Tariff_2'!$A$12:$G$17,5,FALSE)=0,1,+'Exit Capacity'!E254)</f>
        <v>1031.9674093340948</v>
      </c>
      <c r="F254" s="48">
        <f>IF(VLOOKUP($B254,'Exit Tariff_2'!$A$12:$G$17,6,FALSE)=0,1,+'Exit Capacity'!F254)</f>
        <v>1396.8415116846438</v>
      </c>
      <c r="G254" s="60">
        <f>IF(VLOOKUP($B254,'Exit Tariff_2'!$A$12:$G$17,7,FALSE)=0,1,+'Exit Capacity'!G254)</f>
        <v>1820.5250139586408</v>
      </c>
    </row>
    <row r="255" spans="1:7" s="5" customFormat="1" ht="15" customHeight="1" x14ac:dyDescent="0.45">
      <c r="A255" s="42" t="str">
        <f>'Exit Capacity'!A255</f>
        <v>AASS Serrablo</v>
      </c>
      <c r="B255" s="4" t="str">
        <f>'Exit Capacity'!B255</f>
        <v>AA.SS / Storage facilities</v>
      </c>
      <c r="C255" s="48">
        <f>IF(VLOOKUP($B255,'Exit Tariff_2'!$A$12:$G$17,3,FALSE)=0,1,+'Exit Capacity'!C255)</f>
        <v>18675.338783904972</v>
      </c>
      <c r="D255" s="48">
        <f>IF(VLOOKUP($B255,'Exit Tariff_2'!$A$12:$G$17,4,FALSE)=0,1,+'Exit Capacity'!D255)</f>
        <v>19525.102875368713</v>
      </c>
      <c r="E255" s="48">
        <f>IF(VLOOKUP($B255,'Exit Tariff_2'!$A$12:$G$17,5,FALSE)=0,1,+'Exit Capacity'!E255)</f>
        <v>19727.224225814691</v>
      </c>
      <c r="F255" s="48">
        <f>IF(VLOOKUP($B255,'Exit Tariff_2'!$A$12:$G$17,6,FALSE)=0,1,+'Exit Capacity'!F255)</f>
        <v>19834.023159288827</v>
      </c>
      <c r="G255" s="60">
        <f>IF(VLOOKUP($B255,'Exit Tariff_2'!$A$12:$G$17,7,FALSE)=0,1,+'Exit Capacity'!G255)</f>
        <v>19839.551339635804</v>
      </c>
    </row>
    <row r="256" spans="1:7" s="5" customFormat="1" ht="15" customHeight="1" x14ac:dyDescent="0.45">
      <c r="A256" s="42" t="str">
        <f>'Exit Capacity'!A256</f>
        <v>AASS Gaviota</v>
      </c>
      <c r="B256" s="4" t="str">
        <f>'Exit Capacity'!B256</f>
        <v>AA.SS / Storage facilities</v>
      </c>
      <c r="C256" s="48">
        <f>IF(VLOOKUP($B256,'Exit Tariff_2'!$A$12:$G$17,3,FALSE)=0,1,+'Exit Capacity'!C256)</f>
        <v>19541.464927200384</v>
      </c>
      <c r="D256" s="48">
        <f>IF(VLOOKUP($B256,'Exit Tariff_2'!$A$12:$G$17,4,FALSE)=0,1,+'Exit Capacity'!D256)</f>
        <v>20430.639435993999</v>
      </c>
      <c r="E256" s="48">
        <f>IF(VLOOKUP($B256,'Exit Tariff_2'!$A$12:$G$17,5,FALSE)=0,1,+'Exit Capacity'!E256)</f>
        <v>20642.134784296995</v>
      </c>
      <c r="F256" s="48">
        <f>IF(VLOOKUP($B256,'Exit Tariff_2'!$A$12:$G$17,6,FALSE)=0,1,+'Exit Capacity'!F256)</f>
        <v>20753.886846034467</v>
      </c>
      <c r="G256" s="60">
        <f>IF(VLOOKUP($B256,'Exit Tariff_2'!$A$12:$G$17,7,FALSE)=0,1,+'Exit Capacity'!G256)</f>
        <v>20759.671412708827</v>
      </c>
    </row>
    <row r="257" spans="1:7" s="5" customFormat="1" ht="15" customHeight="1" x14ac:dyDescent="0.45">
      <c r="A257" s="42" t="str">
        <f>'Exit Capacity'!A257</f>
        <v>AASS Yela</v>
      </c>
      <c r="B257" s="4" t="str">
        <f>'Exit Capacity'!B257</f>
        <v>AA.SS / Storage facilities</v>
      </c>
      <c r="C257" s="48">
        <f>IF(VLOOKUP($B257,'Exit Tariff_2'!$A$12:$G$17,3,FALSE)=0,1,+'Exit Capacity'!C257)</f>
        <v>17049.372905885724</v>
      </c>
      <c r="D257" s="48">
        <f>IF(VLOOKUP($B257,'Exit Tariff_2'!$A$12:$G$17,4,FALSE)=0,1,+'Exit Capacity'!D257)</f>
        <v>17825.152400171675</v>
      </c>
      <c r="E257" s="48">
        <f>IF(VLOOKUP($B257,'Exit Tariff_2'!$A$12:$G$17,5,FALSE)=0,1,+'Exit Capacity'!E257)</f>
        <v>18009.676082224749</v>
      </c>
      <c r="F257" s="48">
        <f>IF(VLOOKUP($B257,'Exit Tariff_2'!$A$12:$G$17,6,FALSE)=0,1,+'Exit Capacity'!F257)</f>
        <v>18107.176580813863</v>
      </c>
      <c r="G257" s="60">
        <f>IF(VLOOKUP($B257,'Exit Tariff_2'!$A$12:$G$17,7,FALSE)=0,1,+'Exit Capacity'!G257)</f>
        <v>18112.223450876958</v>
      </c>
    </row>
    <row r="258" spans="1:7" s="5" customFormat="1" ht="15" customHeight="1" thickBot="1" x14ac:dyDescent="0.5">
      <c r="A258" s="42" t="str">
        <f>'Exit Capacity'!A258</f>
        <v>YAC/AS Marismas</v>
      </c>
      <c r="B258" s="4" t="str">
        <f>'Exit Capacity'!B258</f>
        <v>AA.SS / Storage facilities</v>
      </c>
      <c r="C258" s="48">
        <f>IF(VLOOKUP($B258,'Exit Tariff_2'!$A$12:$G$17,3,FALSE)=0,1,+'Exit Capacity'!C258)</f>
        <v>4168.9605287175755</v>
      </c>
      <c r="D258" s="48">
        <f>IF(VLOOKUP($B258,'Exit Tariff_2'!$A$12:$G$17,4,FALSE)=0,1,+'Exit Capacity'!D258)</f>
        <v>4358.6563086456517</v>
      </c>
      <c r="E258" s="48">
        <f>IF(VLOOKUP($B258,'Exit Tariff_2'!$A$12:$G$17,5,FALSE)=0,1,+'Exit Capacity'!E258)</f>
        <v>4403.7765574277828</v>
      </c>
      <c r="F258" s="48">
        <f>IF(VLOOKUP($B258,'Exit Tariff_2'!$A$12:$G$17,6,FALSE)=0,1,+'Exit Capacity'!F258)</f>
        <v>4427.6176530734765</v>
      </c>
      <c r="G258" s="60">
        <f>IF(VLOOKUP($B258,'Exit Tariff_2'!$A$12:$G$17,7,FALSE)=0,1,+'Exit Capacity'!G258)</f>
        <v>4428.8517279102889</v>
      </c>
    </row>
    <row r="259" spans="1:7" ht="18.75" customHeight="1" thickBot="1" x14ac:dyDescent="0.5">
      <c r="A259" s="29" t="s">
        <v>7</v>
      </c>
      <c r="B259" s="30"/>
      <c r="C259" s="61">
        <f>SUM(C12:C258)</f>
        <v>1656926.0980599341</v>
      </c>
      <c r="D259" s="61">
        <f>SUM(D12:D258)</f>
        <v>1659910.8054209887</v>
      </c>
      <c r="E259" s="61">
        <f>SUM(E12:E258)</f>
        <v>1632700.2651533172</v>
      </c>
      <c r="F259" s="61">
        <f>SUM(F12:F258)</f>
        <v>1626835.3228584651</v>
      </c>
      <c r="G259" s="62">
        <f>SUM(G12:G258)</f>
        <v>1629486.7888734245</v>
      </c>
    </row>
    <row r="260" spans="1:7" ht="9" customHeight="1" x14ac:dyDescent="0.45">
      <c r="C260" s="59">
        <f>C259-Input!C127</f>
        <v>0.99999999976716936</v>
      </c>
      <c r="D260" s="59">
        <f>D259-Input!D127</f>
        <v>1.0000000004656613</v>
      </c>
      <c r="E260" s="59">
        <f>E259-Input!E127</f>
        <v>1.0000000004656613</v>
      </c>
      <c r="F260" s="59">
        <f>F259-Input!F127</f>
        <v>0.99999999837018549</v>
      </c>
      <c r="G260" s="59">
        <f>G259-Input!G127</f>
        <v>0.99999999930150807</v>
      </c>
    </row>
    <row r="261" spans="1:7" ht="27.75" customHeight="1" x14ac:dyDescent="0.45">
      <c r="A261" s="91" t="s">
        <v>89</v>
      </c>
      <c r="B261" s="19"/>
      <c r="C261" s="20"/>
      <c r="D261" s="20"/>
      <c r="E261" s="20"/>
      <c r="F261" s="20"/>
      <c r="G261" s="20"/>
    </row>
    <row r="262" spans="1:7" ht="9.75" customHeight="1" thickBot="1" x14ac:dyDescent="0.5"/>
    <row r="263" spans="1:7" ht="15" customHeight="1" x14ac:dyDescent="0.45">
      <c r="A263" s="199" t="s">
        <v>37</v>
      </c>
      <c r="B263" s="197" t="s">
        <v>166</v>
      </c>
      <c r="C263" s="23" t="s">
        <v>11</v>
      </c>
      <c r="D263" s="24"/>
      <c r="E263" s="24"/>
      <c r="F263" s="24"/>
      <c r="G263" s="25"/>
    </row>
    <row r="264" spans="1:7" ht="33" customHeight="1" x14ac:dyDescent="0.45">
      <c r="A264" s="200"/>
      <c r="B264" s="198"/>
      <c r="C264" s="22" t="s">
        <v>58</v>
      </c>
      <c r="D264" s="22" t="s">
        <v>59</v>
      </c>
      <c r="E264" s="22" t="s">
        <v>60</v>
      </c>
      <c r="F264" s="22" t="s">
        <v>61</v>
      </c>
      <c r="G264" s="26" t="s">
        <v>62</v>
      </c>
    </row>
    <row r="265" spans="1:7" s="5" customFormat="1" ht="15" customHeight="1" x14ac:dyDescent="0.45">
      <c r="A265" s="49" t="str">
        <f>A12</f>
        <v>01.1A</v>
      </c>
      <c r="B265" s="4" t="str">
        <f>B12</f>
        <v>Salida Nacional / National exit</v>
      </c>
      <c r="C265" s="47">
        <f t="array" ref="C265">SUMPRODUCT('Distance Matrix_ex'!$B12:$Z12,TRANSPOSE('Entry capacity'!C$12:C$36))/(SUM('Entry capacity'!$C$12:$C$36)-IFERROR(VLOOKUP($A265,'Entry capacity'!$A$12:$G$36,3,FALSE),0))</f>
        <v>1121.3245533105837</v>
      </c>
      <c r="D265" s="47">
        <f t="array" ref="D265">SUMPRODUCT('Distance Matrix_ex'!$B12:$Z12,TRANSPOSE('Entry capacity'!D$12:D$36))/(SUM('Entry capacity'!$D$12:$D$36)-IFERROR(VLOOKUP($A265,'Entry capacity'!$A$12:$G$36,4,FALSE),0))</f>
        <v>1149.9895985860044</v>
      </c>
      <c r="E265" s="47">
        <f t="array" ref="E265">SUMPRODUCT('Distance Matrix_ex'!$B12:$Z12,TRANSPOSE('Entry capacity'!E$12:E$36))/(SUM('Entry capacity'!$E$12:$E$36)-IFERROR(VLOOKUP($A265,'Entry capacity'!$A$12:$G$36,5,FALSE),0))</f>
        <v>1162.9005624080974</v>
      </c>
      <c r="F265" s="47">
        <f t="array" ref="F265">SUMPRODUCT('Distance Matrix_ex'!$B12:$Z12,TRANSPOSE('Entry capacity'!F$12:F$36))/(SUM('Entry capacity'!$F$12:$F$36)-IFERROR(VLOOKUP($A265,'Entry capacity'!$A$12:$G$36,6,FALSE),0))</f>
        <v>1175.3925993947041</v>
      </c>
      <c r="G265" s="52">
        <f t="array" ref="G265">SUMPRODUCT('Distance Matrix_ex'!$B12:$Z12,TRANSPOSE('Entry capacity'!G$12:G$36))/(SUM('Entry capacity'!$G$12:$G$36)-IFERROR(VLOOKUP($A265,'Entry capacity'!$A$12:$G$36,7,FALSE),0))</f>
        <v>1175.7743088099587</v>
      </c>
    </row>
    <row r="266" spans="1:7" s="5" customFormat="1" ht="15" customHeight="1" x14ac:dyDescent="0.45">
      <c r="A266" s="42" t="str">
        <f>A13</f>
        <v>03A</v>
      </c>
      <c r="B266" s="4" t="str">
        <f>B13</f>
        <v>Salida Nacional / National exit</v>
      </c>
      <c r="C266" s="47">
        <f t="array" ref="C266">SUMPRODUCT('Distance Matrix_ex'!$B13:$Z13,TRANSPOSE('Entry capacity'!C$12:C$36))/(SUM('Entry capacity'!$C$12:$C$36)-IFERROR(VLOOKUP($A266,'Entry capacity'!$A$12:$G$36,3,FALSE),0))</f>
        <v>1100.519928571076</v>
      </c>
      <c r="D266" s="47">
        <f t="array" ref="D266">SUMPRODUCT('Distance Matrix_ex'!$B13:$Z13,TRANSPOSE('Entry capacity'!D$12:D$36))/(SUM('Entry capacity'!$D$12:$D$36)-IFERROR(VLOOKUP($A266,'Entry capacity'!$A$12:$G$36,4,FALSE),0))</f>
        <v>1128.600242991361</v>
      </c>
      <c r="E266" s="47">
        <f t="array" ref="E266">SUMPRODUCT('Distance Matrix_ex'!$B13:$Z13,TRANSPOSE('Entry capacity'!E$12:E$36))/(SUM('Entry capacity'!$E$12:$E$36)-IFERROR(VLOOKUP($A266,'Entry capacity'!$A$12:$G$36,5,FALSE),0))</f>
        <v>1141.2287486315045</v>
      </c>
      <c r="F266" s="47">
        <f t="array" ref="F266">SUMPRODUCT('Distance Matrix_ex'!$B13:$Z13,TRANSPOSE('Entry capacity'!F$12:F$36))/(SUM('Entry capacity'!$F$12:$F$36)-IFERROR(VLOOKUP($A266,'Entry capacity'!$A$12:$G$36,6,FALSE),0))</f>
        <v>1153.4539173932412</v>
      </c>
      <c r="G266" s="52">
        <f t="array" ref="G266">SUMPRODUCT('Distance Matrix_ex'!$B13:$Z13,TRANSPOSE('Entry capacity'!G$12:G$36))/(SUM('Entry capacity'!$G$12:$G$36)-IFERROR(VLOOKUP($A266,'Entry capacity'!$A$12:$G$36,7,FALSE),0))</f>
        <v>1153.8123288757533</v>
      </c>
    </row>
    <row r="267" spans="1:7" s="5" customFormat="1" ht="15" customHeight="1" x14ac:dyDescent="0.45">
      <c r="A267" s="42" t="str">
        <f t="shared" ref="A267:B267" si="0">A14</f>
        <v>03B</v>
      </c>
      <c r="B267" s="4" t="str">
        <f t="shared" si="0"/>
        <v>Salida Nacional / National exit</v>
      </c>
      <c r="C267" s="47">
        <f t="array" ref="C267">SUMPRODUCT('Distance Matrix_ex'!$B14:$Z14,TRANSPOSE('Entry capacity'!C$12:C$36))/(SUM('Entry capacity'!$C$12:$C$36)-IFERROR(VLOOKUP($A267,'Entry capacity'!$A$12:$G$36,3,FALSE),0))</f>
        <v>1131.1373228291604</v>
      </c>
      <c r="D267" s="47">
        <f t="array" ref="D267">SUMPRODUCT('Distance Matrix_ex'!$B14:$Z14,TRANSPOSE('Entry capacity'!D$12:D$36))/(SUM('Entry capacity'!$D$12:$D$36)-IFERROR(VLOOKUP($A267,'Entry capacity'!$A$12:$G$36,4,FALSE),0))</f>
        <v>1159.795841027656</v>
      </c>
      <c r="E267" s="47">
        <f t="array" ref="E267">SUMPRODUCT('Distance Matrix_ex'!$B14:$Z14,TRANSPOSE('Entry capacity'!E$12:E$36))/(SUM('Entry capacity'!$E$12:$E$36)-IFERROR(VLOOKUP($A267,'Entry capacity'!$A$12:$G$36,5,FALSE),0))</f>
        <v>1172.7059445269917</v>
      </c>
      <c r="F267" s="47">
        <f t="array" ref="F267">SUMPRODUCT('Distance Matrix_ex'!$B14:$Z14,TRANSPOSE('Entry capacity'!F$12:F$36))/(SUM('Entry capacity'!$F$12:$F$36)-IFERROR(VLOOKUP($A267,'Entry capacity'!$A$12:$G$36,6,FALSE),0))</f>
        <v>1185.1974031188488</v>
      </c>
      <c r="G267" s="52">
        <f t="array" ref="G267">SUMPRODUCT('Distance Matrix_ex'!$B14:$Z14,TRANSPOSE('Entry capacity'!G$12:G$36))/(SUM('Entry capacity'!$G$12:$G$36)-IFERROR(VLOOKUP($A267,'Entry capacity'!$A$12:$G$36,7,FALSE),0))</f>
        <v>1185.5779881856365</v>
      </c>
    </row>
    <row r="268" spans="1:7" s="5" customFormat="1" ht="15" customHeight="1" x14ac:dyDescent="0.45">
      <c r="A268" s="42" t="str">
        <f t="shared" ref="A268:B268" si="1">A15</f>
        <v>1.01</v>
      </c>
      <c r="B268" s="4" t="str">
        <f t="shared" si="1"/>
        <v>Salida Nacional / National exit</v>
      </c>
      <c r="C268" s="47">
        <f t="array" ref="C268">SUMPRODUCT('Distance Matrix_ex'!$B15:$Z15,TRANSPOSE('Entry capacity'!C$12:C$36))/(SUM('Entry capacity'!$C$12:$C$36)-IFERROR(VLOOKUP($A268,'Entry capacity'!$A$12:$G$36,3,FALSE),0))</f>
        <v>782.998402086449</v>
      </c>
      <c r="D268" s="47">
        <f t="array" ref="D268">SUMPRODUCT('Distance Matrix_ex'!$B15:$Z15,TRANSPOSE('Entry capacity'!D$12:D$36))/(SUM('Entry capacity'!$D$12:$D$36)-IFERROR(VLOOKUP($A268,'Entry capacity'!$A$12:$G$36,4,FALSE),0))</f>
        <v>763.27652904797526</v>
      </c>
      <c r="E268" s="47">
        <f t="array" ref="E268">SUMPRODUCT('Distance Matrix_ex'!$B15:$Z15,TRANSPOSE('Entry capacity'!E$12:E$36))/(SUM('Entry capacity'!$E$12:$E$36)-IFERROR(VLOOKUP($A268,'Entry capacity'!$A$12:$G$36,5,FALSE),0))</f>
        <v>751.96059150786721</v>
      </c>
      <c r="F268" s="47">
        <f t="array" ref="F268">SUMPRODUCT('Distance Matrix_ex'!$B15:$Z15,TRANSPOSE('Entry capacity'!F$12:F$36))/(SUM('Entry capacity'!$F$12:$F$36)-IFERROR(VLOOKUP($A268,'Entry capacity'!$A$12:$G$36,6,FALSE),0))</f>
        <v>740.31809960530416</v>
      </c>
      <c r="G268" s="52">
        <f t="array" ref="G268">SUMPRODUCT('Distance Matrix_ex'!$B15:$Z15,TRANSPOSE('Entry capacity'!G$12:G$36))/(SUM('Entry capacity'!$G$12:$G$36)-IFERROR(VLOOKUP($A268,'Entry capacity'!$A$12:$G$36,7,FALSE),0))</f>
        <v>743.12199551692379</v>
      </c>
    </row>
    <row r="269" spans="1:7" s="5" customFormat="1" ht="15" customHeight="1" x14ac:dyDescent="0.45">
      <c r="A269" s="42" t="str">
        <f t="shared" ref="A269:B269" si="2">A16</f>
        <v>10</v>
      </c>
      <c r="B269" s="4" t="str">
        <f t="shared" si="2"/>
        <v>Salida Nacional / National exit</v>
      </c>
      <c r="C269" s="47">
        <f t="array" ref="C269">SUMPRODUCT('Distance Matrix_ex'!$B16:$Z16,TRANSPOSE('Entry capacity'!C$12:C$36))/(SUM('Entry capacity'!$C$12:$C$36)-IFERROR(VLOOKUP($A269,'Entry capacity'!$A$12:$G$36,3,FALSE),0))</f>
        <v>720.76939693011798</v>
      </c>
      <c r="D269" s="47">
        <f t="array" ref="D269">SUMPRODUCT('Distance Matrix_ex'!$B16:$Z16,TRANSPOSE('Entry capacity'!D$12:D$36))/(SUM('Entry capacity'!$D$12:$D$36)-IFERROR(VLOOKUP($A269,'Entry capacity'!$A$12:$G$36,4,FALSE),0))</f>
        <v>704.25594342145882</v>
      </c>
      <c r="E269" s="47">
        <f t="array" ref="E269">SUMPRODUCT('Distance Matrix_ex'!$B16:$Z16,TRANSPOSE('Entry capacity'!E$12:E$36))/(SUM('Entry capacity'!$E$12:$E$36)-IFERROR(VLOOKUP($A269,'Entry capacity'!$A$12:$G$36,5,FALSE),0))</f>
        <v>694.46776561821491</v>
      </c>
      <c r="F269" s="47">
        <f t="array" ref="F269">SUMPRODUCT('Distance Matrix_ex'!$B16:$Z16,TRANSPOSE('Entry capacity'!F$12:F$36))/(SUM('Entry capacity'!$F$12:$F$36)-IFERROR(VLOOKUP($A269,'Entry capacity'!$A$12:$G$36,6,FALSE),0))</f>
        <v>684.40943160615348</v>
      </c>
      <c r="G269" s="52">
        <f t="array" ref="G269">SUMPRODUCT('Distance Matrix_ex'!$B16:$Z16,TRANSPOSE('Entry capacity'!G$12:G$36))/(SUM('Entry capacity'!$G$12:$G$36)-IFERROR(VLOOKUP($A269,'Entry capacity'!$A$12:$G$36,7,FALSE),0))</f>
        <v>686.8165039778371</v>
      </c>
    </row>
    <row r="270" spans="1:7" s="5" customFormat="1" ht="15" customHeight="1" x14ac:dyDescent="0.45">
      <c r="A270" s="42" t="str">
        <f t="shared" ref="A270:B270" si="3">A17</f>
        <v>11</v>
      </c>
      <c r="B270" s="4" t="str">
        <f t="shared" si="3"/>
        <v>Salida Nacional / National exit</v>
      </c>
      <c r="C270" s="47">
        <f t="array" ref="C270">SUMPRODUCT('Distance Matrix_ex'!$B17:$Z17,TRANSPOSE('Entry capacity'!C$12:C$36))/(SUM('Entry capacity'!$C$12:$C$36)-IFERROR(VLOOKUP($A270,'Entry capacity'!$A$12:$G$36,3,FALSE),0))</f>
        <v>703.99862267955393</v>
      </c>
      <c r="D270" s="47">
        <f t="array" ref="D270">SUMPRODUCT('Distance Matrix_ex'!$B17:$Z17,TRANSPOSE('Entry capacity'!D$12:D$36))/(SUM('Entry capacity'!$D$12:$D$36)-IFERROR(VLOOKUP($A270,'Entry capacity'!$A$12:$G$36,4,FALSE),0))</f>
        <v>688.34984119160981</v>
      </c>
      <c r="E270" s="47">
        <f t="array" ref="E270">SUMPRODUCT('Distance Matrix_ex'!$B17:$Z17,TRANSPOSE('Entry capacity'!E$12:E$36))/(SUM('Entry capacity'!$E$12:$E$36)-IFERROR(VLOOKUP($A270,'Entry capacity'!$A$12:$G$36,5,FALSE),0))</f>
        <v>678.97339604569663</v>
      </c>
      <c r="F270" s="47">
        <f t="array" ref="F270">SUMPRODUCT('Distance Matrix_ex'!$B17:$Z17,TRANSPOSE('Entry capacity'!F$12:F$36))/(SUM('Entry capacity'!$F$12:$F$36)-IFERROR(VLOOKUP($A270,'Entry capacity'!$A$12:$G$36,6,FALSE),0))</f>
        <v>669.34199404535707</v>
      </c>
      <c r="G270" s="52">
        <f t="array" ref="G270">SUMPRODUCT('Distance Matrix_ex'!$B17:$Z17,TRANSPOSE('Entry capacity'!G$12:G$36))/(SUM('Entry capacity'!$G$12:$G$36)-IFERROR(VLOOKUP($A270,'Entry capacity'!$A$12:$G$36,7,FALSE),0))</f>
        <v>671.64212210724747</v>
      </c>
    </row>
    <row r="271" spans="1:7" s="5" customFormat="1" ht="15" customHeight="1" x14ac:dyDescent="0.45">
      <c r="A271" s="42" t="str">
        <f t="shared" ref="A271:B271" si="4">A18</f>
        <v>12</v>
      </c>
      <c r="B271" s="4" t="str">
        <f t="shared" si="4"/>
        <v>Salida Nacional / National exit</v>
      </c>
      <c r="C271" s="47">
        <f t="array" ref="C271">SUMPRODUCT('Distance Matrix_ex'!$B18:$Z18,TRANSPOSE('Entry capacity'!C$12:C$36))/(SUM('Entry capacity'!$C$12:$C$36)-IFERROR(VLOOKUP($A271,'Entry capacity'!$A$12:$G$36,3,FALSE),0))</f>
        <v>698.10833333665846</v>
      </c>
      <c r="D271" s="47">
        <f t="array" ref="D271">SUMPRODUCT('Distance Matrix_ex'!$B18:$Z18,TRANSPOSE('Entry capacity'!D$12:D$36))/(SUM('Entry capacity'!$D$12:$D$36)-IFERROR(VLOOKUP($A271,'Entry capacity'!$A$12:$G$36,4,FALSE),0))</f>
        <v>682.76324494675669</v>
      </c>
      <c r="E271" s="47">
        <f t="array" ref="E271">SUMPRODUCT('Distance Matrix_ex'!$B18:$Z18,TRANSPOSE('Entry capacity'!E$12:E$36))/(SUM('Entry capacity'!$E$12:$E$36)-IFERROR(VLOOKUP($A271,'Entry capacity'!$A$12:$G$36,5,FALSE),0))</f>
        <v>673.53140996894672</v>
      </c>
      <c r="F271" s="47">
        <f t="array" ref="F271">SUMPRODUCT('Distance Matrix_ex'!$B18:$Z18,TRANSPOSE('Entry capacity'!F$12:F$36))/(SUM('Entry capacity'!$F$12:$F$36)-IFERROR(VLOOKUP($A271,'Entry capacity'!$A$12:$G$36,6,FALSE),0))</f>
        <v>664.04995650653507</v>
      </c>
      <c r="G271" s="52">
        <f t="array" ref="G271">SUMPRODUCT('Distance Matrix_ex'!$B18:$Z18,TRANSPOSE('Entry capacity'!G$12:G$36))/(SUM('Entry capacity'!$G$12:$G$36)-IFERROR(VLOOKUP($A271,'Entry capacity'!$A$12:$G$36,7,FALSE),0))</f>
        <v>666.31252321801594</v>
      </c>
    </row>
    <row r="272" spans="1:7" s="5" customFormat="1" ht="15" customHeight="1" x14ac:dyDescent="0.45">
      <c r="A272" s="42" t="str">
        <f t="shared" ref="A272:B272" si="5">A19</f>
        <v>13</v>
      </c>
      <c r="B272" s="4" t="str">
        <f t="shared" si="5"/>
        <v>Salida Nacional / National exit</v>
      </c>
      <c r="C272" s="47">
        <f t="array" ref="C272">SUMPRODUCT('Distance Matrix_ex'!$B19:$Z19,TRANSPOSE('Entry capacity'!C$12:C$36))/(SUM('Entry capacity'!$C$12:$C$36)-IFERROR(VLOOKUP($A272,'Entry capacity'!$A$12:$G$36,3,FALSE),0))</f>
        <v>683.13198998957751</v>
      </c>
      <c r="D272" s="47">
        <f t="array" ref="D272">SUMPRODUCT('Distance Matrix_ex'!$B19:$Z19,TRANSPOSE('Entry capacity'!D$12:D$36))/(SUM('Entry capacity'!$D$12:$D$36)-IFERROR(VLOOKUP($A272,'Entry capacity'!$A$12:$G$36,4,FALSE),0))</f>
        <v>668.5590558765964</v>
      </c>
      <c r="E272" s="47">
        <f t="array" ref="E272">SUMPRODUCT('Distance Matrix_ex'!$B19:$Z19,TRANSPOSE('Entry capacity'!E$12:E$36))/(SUM('Entry capacity'!$E$12:$E$36)-IFERROR(VLOOKUP($A272,'Entry capacity'!$A$12:$G$36,5,FALSE),0))</f>
        <v>659.69489919146781</v>
      </c>
      <c r="F272" s="47">
        <f t="array" ref="F272">SUMPRODUCT('Distance Matrix_ex'!$B19:$Z19,TRANSPOSE('Entry capacity'!F$12:F$36))/(SUM('Entry capacity'!$F$12:$F$36)-IFERROR(VLOOKUP($A272,'Entry capacity'!$A$12:$G$36,6,FALSE),0))</f>
        <v>650.59469708322013</v>
      </c>
      <c r="G272" s="52">
        <f t="array" ref="G272">SUMPRODUCT('Distance Matrix_ex'!$B19:$Z19,TRANSPOSE('Entry capacity'!G$12:G$36))/(SUM('Entry capacity'!$G$12:$G$36)-IFERROR(VLOOKUP($A272,'Entry capacity'!$A$12:$G$36,7,FALSE),0))</f>
        <v>652.76176225860297</v>
      </c>
    </row>
    <row r="273" spans="1:7" s="5" customFormat="1" ht="15" customHeight="1" x14ac:dyDescent="0.45">
      <c r="A273" s="42" t="str">
        <f t="shared" ref="A273:B273" si="6">A20</f>
        <v>14</v>
      </c>
      <c r="B273" s="4" t="str">
        <f t="shared" si="6"/>
        <v>Salida Nacional / National exit</v>
      </c>
      <c r="C273" s="47">
        <f t="array" ref="C273">SUMPRODUCT('Distance Matrix_ex'!$B20:$Z20,TRANSPOSE('Entry capacity'!C$12:C$36))/(SUM('Entry capacity'!$C$12:$C$36)-IFERROR(VLOOKUP($A273,'Entry capacity'!$A$12:$G$36,3,FALSE),0))</f>
        <v>673.59239398572583</v>
      </c>
      <c r="D273" s="47">
        <f t="array" ref="D273">SUMPRODUCT('Distance Matrix_ex'!$B20:$Z20,TRANSPOSE('Entry capacity'!D$12:D$36))/(SUM('Entry capacity'!$D$12:$D$36)-IFERROR(VLOOKUP($A273,'Entry capacity'!$A$12:$G$36,4,FALSE),0))</f>
        <v>659.51130489016725</v>
      </c>
      <c r="E273" s="47">
        <f t="array" ref="E273">SUMPRODUCT('Distance Matrix_ex'!$B20:$Z20,TRANSPOSE('Entry capacity'!E$12:E$36))/(SUM('Entry capacity'!$E$12:$E$36)-IFERROR(VLOOKUP($A273,'Entry capacity'!$A$12:$G$36,5,FALSE),0))</f>
        <v>650.88135106018626</v>
      </c>
      <c r="F273" s="47">
        <f t="array" ref="F273">SUMPRODUCT('Distance Matrix_ex'!$B20:$Z20,TRANSPOSE('Entry capacity'!F$12:F$36))/(SUM('Entry capacity'!$F$12:$F$36)-IFERROR(VLOOKUP($A273,'Entry capacity'!$A$12:$G$36,6,FALSE),0))</f>
        <v>642.02399754390558</v>
      </c>
      <c r="G273" s="52">
        <f t="array" ref="G273">SUMPRODUCT('Distance Matrix_ex'!$B20:$Z20,TRANSPOSE('Entry capacity'!G$12:G$36))/(SUM('Entry capacity'!$G$12:$G$36)-IFERROR(VLOOKUP($A273,'Entry capacity'!$A$12:$G$36,7,FALSE),0))</f>
        <v>644.13023037517019</v>
      </c>
    </row>
    <row r="274" spans="1:7" s="5" customFormat="1" ht="15" customHeight="1" x14ac:dyDescent="0.45">
      <c r="A274" s="42" t="str">
        <f t="shared" ref="A274:B274" si="7">A21</f>
        <v>15</v>
      </c>
      <c r="B274" s="4" t="str">
        <f t="shared" si="7"/>
        <v>Salida Nacional / National exit</v>
      </c>
      <c r="C274" s="47">
        <f t="array" ref="C274">SUMPRODUCT('Distance Matrix_ex'!$B21:$Z21,TRANSPOSE('Entry capacity'!C$12:C$36))/(SUM('Entry capacity'!$C$12:$C$36)-IFERROR(VLOOKUP($A274,'Entry capacity'!$A$12:$G$36,3,FALSE),0))</f>
        <v>658.87592239185324</v>
      </c>
      <c r="D274" s="47">
        <f t="array" ref="D274">SUMPRODUCT('Distance Matrix_ex'!$B21:$Z21,TRANSPOSE('Entry capacity'!D$12:D$36))/(SUM('Entry capacity'!$D$12:$D$36)-IFERROR(VLOOKUP($A274,'Entry capacity'!$A$12:$G$36,4,FALSE),0))</f>
        <v>645.55358903653359</v>
      </c>
      <c r="E274" s="47">
        <f t="array" ref="E274">SUMPRODUCT('Distance Matrix_ex'!$B21:$Z21,TRANSPOSE('Entry capacity'!E$12:E$36))/(SUM('Entry capacity'!$E$12:$E$36)-IFERROR(VLOOKUP($A274,'Entry capacity'!$A$12:$G$36,5,FALSE),0))</f>
        <v>637.28493349042151</v>
      </c>
      <c r="F274" s="47">
        <f t="array" ref="F274">SUMPRODUCT('Distance Matrix_ex'!$B21:$Z21,TRANSPOSE('Entry capacity'!F$12:F$36))/(SUM('Entry capacity'!$F$12:$F$36)-IFERROR(VLOOKUP($A274,'Entry capacity'!$A$12:$G$36,6,FALSE),0))</f>
        <v>628.80221579769602</v>
      </c>
      <c r="G274" s="52">
        <f t="array" ref="G274">SUMPRODUCT('Distance Matrix_ex'!$B21:$Z21,TRANSPOSE('Entry capacity'!G$12:G$36))/(SUM('Entry capacity'!$G$12:$G$36)-IFERROR(VLOOKUP($A274,'Entry capacity'!$A$12:$G$36,7,FALSE),0))</f>
        <v>630.81460424982311</v>
      </c>
    </row>
    <row r="275" spans="1:7" s="5" customFormat="1" ht="15" customHeight="1" x14ac:dyDescent="0.45">
      <c r="A275" s="42" t="str">
        <f t="shared" ref="A275:B275" si="8">A22</f>
        <v>15.02</v>
      </c>
      <c r="B275" s="4" t="str">
        <f t="shared" si="8"/>
        <v>Salida Nacional / National exit</v>
      </c>
      <c r="C275" s="47">
        <f t="array" ref="C275">SUMPRODUCT('Distance Matrix_ex'!$B22:$Z22,TRANSPOSE('Entry capacity'!C$12:C$36))/(SUM('Entry capacity'!$C$12:$C$36)-IFERROR(VLOOKUP($A275,'Entry capacity'!$A$12:$G$36,3,FALSE),0))</f>
        <v>654.52743728153132</v>
      </c>
      <c r="D275" s="47">
        <f t="array" ref="D275">SUMPRODUCT('Distance Matrix_ex'!$B22:$Z22,TRANSPOSE('Entry capacity'!D$12:D$36))/(SUM('Entry capacity'!$D$12:$D$36)-IFERROR(VLOOKUP($A275,'Entry capacity'!$A$12:$G$36,4,FALSE),0))</f>
        <v>639.49473469579323</v>
      </c>
      <c r="E275" s="47">
        <f t="array" ref="E275">SUMPRODUCT('Distance Matrix_ex'!$B22:$Z22,TRANSPOSE('Entry capacity'!E$12:E$36))/(SUM('Entry capacity'!$E$12:$E$36)-IFERROR(VLOOKUP($A275,'Entry capacity'!$A$12:$G$36,5,FALSE),0))</f>
        <v>630.54676650420481</v>
      </c>
      <c r="F275" s="47">
        <f t="array" ref="F275">SUMPRODUCT('Distance Matrix_ex'!$B22:$Z22,TRANSPOSE('Entry capacity'!F$12:F$36))/(SUM('Entry capacity'!$F$12:$F$36)-IFERROR(VLOOKUP($A275,'Entry capacity'!$A$12:$G$36,6,FALSE),0))</f>
        <v>621.40830368927413</v>
      </c>
      <c r="G275" s="52">
        <f t="array" ref="G275">SUMPRODUCT('Distance Matrix_ex'!$B22:$Z22,TRANSPOSE('Entry capacity'!G$12:G$36))/(SUM('Entry capacity'!$G$12:$G$36)-IFERROR(VLOOKUP($A275,'Entry capacity'!$A$12:$G$36,7,FALSE),0))</f>
        <v>623.37584839746398</v>
      </c>
    </row>
    <row r="276" spans="1:7" s="5" customFormat="1" ht="15" customHeight="1" x14ac:dyDescent="0.45">
      <c r="A276" s="42" t="str">
        <f t="shared" ref="A276:B276" si="9">A23</f>
        <v>15.03A</v>
      </c>
      <c r="B276" s="4" t="str">
        <f t="shared" si="9"/>
        <v>Salida Nacional / National exit</v>
      </c>
      <c r="C276" s="47">
        <f t="array" ref="C276">SUMPRODUCT('Distance Matrix_ex'!$B23:$Z23,TRANSPOSE('Entry capacity'!C$12:C$36))/(SUM('Entry capacity'!$C$12:$C$36)-IFERROR(VLOOKUP($A276,'Entry capacity'!$A$12:$G$36,3,FALSE),0))</f>
        <v>650.12309174500581</v>
      </c>
      <c r="D276" s="47">
        <f t="array" ref="D276">SUMPRODUCT('Distance Matrix_ex'!$B23:$Z23,TRANSPOSE('Entry capacity'!D$12:D$36))/(SUM('Entry capacity'!$D$12:$D$36)-IFERROR(VLOOKUP($A276,'Entry capacity'!$A$12:$G$36,4,FALSE),0))</f>
        <v>633.41746182622637</v>
      </c>
      <c r="E276" s="47">
        <f t="array" ref="E276">SUMPRODUCT('Distance Matrix_ex'!$B23:$Z23,TRANSPOSE('Entry capacity'!E$12:E$36))/(SUM('Entry capacity'!$E$12:$E$36)-IFERROR(VLOOKUP($A276,'Entry capacity'!$A$12:$G$36,5,FALSE),0))</f>
        <v>623.77684849916022</v>
      </c>
      <c r="F276" s="47">
        <f t="array" ref="F276">SUMPRODUCT('Distance Matrix_ex'!$B23:$Z23,TRANSPOSE('Entry capacity'!F$12:F$36))/(SUM('Entry capacity'!$F$12:$F$36)-IFERROR(VLOOKUP($A276,'Entry capacity'!$A$12:$G$36,6,FALSE),0))</f>
        <v>613.97545199747537</v>
      </c>
      <c r="G276" s="52">
        <f t="array" ref="G276">SUMPRODUCT('Distance Matrix_ex'!$B23:$Z23,TRANSPOSE('Entry capacity'!G$12:G$36))/(SUM('Entry capacity'!$G$12:$G$36)-IFERROR(VLOOKUP($A276,'Entry capacity'!$A$12:$G$36,7,FALSE),0))</f>
        <v>615.89849265819089</v>
      </c>
    </row>
    <row r="277" spans="1:7" s="5" customFormat="1" ht="15" customHeight="1" x14ac:dyDescent="0.45">
      <c r="A277" s="42" t="str">
        <f t="shared" ref="A277:B277" si="10">A24</f>
        <v>15.06A</v>
      </c>
      <c r="B277" s="4" t="str">
        <f t="shared" si="10"/>
        <v>Salida Nacional / National exit</v>
      </c>
      <c r="C277" s="47">
        <f t="array" ref="C277">SUMPRODUCT('Distance Matrix_ex'!$B24:$Z24,TRANSPOSE('Entry capacity'!C$12:C$36))/(SUM('Entry capacity'!$C$12:$C$36)-IFERROR(VLOOKUP($A277,'Entry capacity'!$A$12:$G$36,3,FALSE),0))</f>
        <v>646.87791784093861</v>
      </c>
      <c r="D277" s="47">
        <f t="array" ref="D277">SUMPRODUCT('Distance Matrix_ex'!$B24:$Z24,TRANSPOSE('Entry capacity'!D$12:D$36))/(SUM('Entry capacity'!$D$12:$D$36)-IFERROR(VLOOKUP($A277,'Entry capacity'!$A$12:$G$36,4,FALSE),0))</f>
        <v>628.90658908198236</v>
      </c>
      <c r="E277" s="47">
        <f t="array" ref="E277">SUMPRODUCT('Distance Matrix_ex'!$B24:$Z24,TRANSPOSE('Entry capacity'!E$12:E$36))/(SUM('Entry capacity'!$E$12:$E$36)-IFERROR(VLOOKUP($A277,'Entry capacity'!$A$12:$G$36,5,FALSE),0))</f>
        <v>618.78379222356386</v>
      </c>
      <c r="F277" s="47">
        <f t="array" ref="F277">SUMPRODUCT('Distance Matrix_ex'!$B24:$Z24,TRANSPOSE('Entry capacity'!F$12:F$36))/(SUM('Entry capacity'!$F$12:$F$36)-IFERROR(VLOOKUP($A277,'Entry capacity'!$A$12:$G$36,6,FALSE),0))</f>
        <v>608.52354595097245</v>
      </c>
      <c r="G277" s="52">
        <f t="array" ref="G277">SUMPRODUCT('Distance Matrix_ex'!$B24:$Z24,TRANSPOSE('Entry capacity'!G$12:G$36))/(SUM('Entry capacity'!$G$12:$G$36)-IFERROR(VLOOKUP($A277,'Entry capacity'!$A$12:$G$36,7,FALSE),0))</f>
        <v>610.4094737977174</v>
      </c>
    </row>
    <row r="278" spans="1:7" s="5" customFormat="1" ht="15" customHeight="1" x14ac:dyDescent="0.45">
      <c r="A278" s="42" t="str">
        <f t="shared" ref="A278:B278" si="11">A25</f>
        <v>15.07</v>
      </c>
      <c r="B278" s="4" t="str">
        <f t="shared" si="11"/>
        <v>Salida Nacional / National exit</v>
      </c>
      <c r="C278" s="47">
        <f t="array" ref="C278">SUMPRODUCT('Distance Matrix_ex'!$B25:$Z25,TRANSPOSE('Entry capacity'!C$12:C$36))/(SUM('Entry capacity'!$C$12:$C$36)-IFERROR(VLOOKUP($A278,'Entry capacity'!$A$12:$G$36,3,FALSE),0))</f>
        <v>646.56080838400203</v>
      </c>
      <c r="D278" s="47">
        <f t="array" ref="D278">SUMPRODUCT('Distance Matrix_ex'!$B25:$Z25,TRANSPOSE('Entry capacity'!D$12:D$36))/(SUM('Entry capacity'!$D$12:$D$36)-IFERROR(VLOOKUP($A278,'Entry capacity'!$A$12:$G$36,4,FALSE),0))</f>
        <v>628.48055728011491</v>
      </c>
      <c r="E278" s="47">
        <f t="array" ref="E278">SUMPRODUCT('Distance Matrix_ex'!$B25:$Z25,TRANSPOSE('Entry capacity'!E$12:E$36))/(SUM('Entry capacity'!$E$12:$E$36)-IFERROR(VLOOKUP($A278,'Entry capacity'!$A$12:$G$36,5,FALSE),0))</f>
        <v>618.31526087204054</v>
      </c>
      <c r="F278" s="47">
        <f t="array" ref="F278">SUMPRODUCT('Distance Matrix_ex'!$B25:$Z25,TRANSPOSE('Entry capacity'!F$12:F$36))/(SUM('Entry capacity'!$F$12:$F$36)-IFERROR(VLOOKUP($A278,'Entry capacity'!$A$12:$G$36,6,FALSE),0))</f>
        <v>608.0149334728178</v>
      </c>
      <c r="G278" s="52">
        <f t="array" ref="G278">SUMPRODUCT('Distance Matrix_ex'!$B25:$Z25,TRANSPOSE('Entry capacity'!G$12:G$36))/(SUM('Entry capacity'!$G$12:$G$36)-IFERROR(VLOOKUP($A278,'Entry capacity'!$A$12:$G$36,7,FALSE),0))</f>
        <v>609.8969303090222</v>
      </c>
    </row>
    <row r="279" spans="1:7" s="5" customFormat="1" ht="15" customHeight="1" x14ac:dyDescent="0.45">
      <c r="A279" s="42" t="str">
        <f t="shared" ref="A279:B279" si="12">A26</f>
        <v>15.08</v>
      </c>
      <c r="B279" s="4" t="str">
        <f t="shared" si="12"/>
        <v>Salida Nacional / National exit</v>
      </c>
      <c r="C279" s="47">
        <f t="array" ref="C279">SUMPRODUCT('Distance Matrix_ex'!$B26:$Z26,TRANSPOSE('Entry capacity'!C$12:C$36))/(SUM('Entry capacity'!$C$12:$C$36)-IFERROR(VLOOKUP($A279,'Entry capacity'!$A$12:$G$36,3,FALSE),0))</f>
        <v>644.39917891921709</v>
      </c>
      <c r="D279" s="47">
        <f t="array" ref="D279">SUMPRODUCT('Distance Matrix_ex'!$B26:$Z26,TRANSPOSE('Entry capacity'!D$12:D$36))/(SUM('Entry capacity'!$D$12:$D$36)-IFERROR(VLOOKUP($A279,'Entry capacity'!$A$12:$G$36,4,FALSE),0))</f>
        <v>625.57644049738337</v>
      </c>
      <c r="E279" s="47">
        <f t="array" ref="E279">SUMPRODUCT('Distance Matrix_ex'!$B26:$Z26,TRANSPOSE('Entry capacity'!E$12:E$36))/(SUM('Entry capacity'!$E$12:$E$36)-IFERROR(VLOOKUP($A279,'Entry capacity'!$A$12:$G$36,5,FALSE),0))</f>
        <v>615.12143882582325</v>
      </c>
      <c r="F279" s="47">
        <f t="array" ref="F279">SUMPRODUCT('Distance Matrix_ex'!$B26:$Z26,TRANSPOSE('Entry capacity'!F$12:F$36))/(SUM('Entry capacity'!$F$12:$F$36)-IFERROR(VLOOKUP($A279,'Entry capacity'!$A$12:$G$36,6,FALSE),0))</f>
        <v>604.54789174672987</v>
      </c>
      <c r="G279" s="52">
        <f t="array" ref="G279">SUMPRODUCT('Distance Matrix_ex'!$B26:$Z26,TRANSPOSE('Entry capacity'!G$12:G$36))/(SUM('Entry capacity'!$G$12:$G$36)-IFERROR(VLOOKUP($A279,'Entry capacity'!$A$12:$G$36,7,FALSE),0))</f>
        <v>606.40309219441701</v>
      </c>
    </row>
    <row r="280" spans="1:7" s="5" customFormat="1" ht="15" customHeight="1" x14ac:dyDescent="0.45">
      <c r="A280" s="42" t="str">
        <f t="shared" ref="A280:B280" si="13">A27</f>
        <v>15.08A</v>
      </c>
      <c r="B280" s="4" t="str">
        <f t="shared" si="13"/>
        <v>Salida Nacional / National exit</v>
      </c>
      <c r="C280" s="47">
        <f t="array" ref="C280">SUMPRODUCT('Distance Matrix_ex'!$B27:$Z27,TRANSPOSE('Entry capacity'!C$12:C$36))/(SUM('Entry capacity'!$C$12:$C$36)-IFERROR(VLOOKUP($A280,'Entry capacity'!$A$12:$G$36,3,FALSE),0))</f>
        <v>643.48819821508232</v>
      </c>
      <c r="D280" s="47">
        <f t="array" ref="D280">SUMPRODUCT('Distance Matrix_ex'!$B27:$Z27,TRANSPOSE('Entry capacity'!D$12:D$36))/(SUM('Entry capacity'!$D$12:$D$36)-IFERROR(VLOOKUP($A280,'Entry capacity'!$A$12:$G$36,4,FALSE),0))</f>
        <v>624.35255157713993</v>
      </c>
      <c r="E280" s="47">
        <f t="array" ref="E280">SUMPRODUCT('Distance Matrix_ex'!$B27:$Z27,TRANSPOSE('Entry capacity'!E$12:E$36))/(SUM('Entry capacity'!$E$12:$E$36)-IFERROR(VLOOKUP($A280,'Entry capacity'!$A$12:$G$36,5,FALSE),0))</f>
        <v>613.7754587196381</v>
      </c>
      <c r="F280" s="47">
        <f t="array" ref="F280">SUMPRODUCT('Distance Matrix_ex'!$B27:$Z27,TRANSPOSE('Entry capacity'!F$12:F$36))/(SUM('Entry capacity'!$F$12:$F$36)-IFERROR(VLOOKUP($A280,'Entry capacity'!$A$12:$G$36,6,FALSE),0))</f>
        <v>603.08676801375429</v>
      </c>
      <c r="G280" s="52">
        <f t="array" ref="G280">SUMPRODUCT('Distance Matrix_ex'!$B27:$Z27,TRANSPOSE('Entry capacity'!G$12:G$36))/(SUM('Entry capacity'!$G$12:$G$36)-IFERROR(VLOOKUP($A280,'Entry capacity'!$A$12:$G$36,7,FALSE),0))</f>
        <v>604.9306755949824</v>
      </c>
    </row>
    <row r="281" spans="1:7" s="5" customFormat="1" ht="15" customHeight="1" x14ac:dyDescent="0.45">
      <c r="A281" s="42" t="str">
        <f t="shared" ref="A281:B281" si="14">A28</f>
        <v>15.09</v>
      </c>
      <c r="B281" s="4" t="str">
        <f t="shared" si="14"/>
        <v>Salida Nacional / National exit</v>
      </c>
      <c r="C281" s="47">
        <f t="array" ref="C281">SUMPRODUCT('Distance Matrix_ex'!$B28:$Z28,TRANSPOSE('Entry capacity'!C$12:C$36))/(SUM('Entry capacity'!$C$12:$C$36)-IFERROR(VLOOKUP($A281,'Entry capacity'!$A$12:$G$36,3,FALSE),0))</f>
        <v>643.23747549404914</v>
      </c>
      <c r="D281" s="47">
        <f t="array" ref="D281">SUMPRODUCT('Distance Matrix_ex'!$B28:$Z28,TRANSPOSE('Entry capacity'!D$12:D$36))/(SUM('Entry capacity'!$D$12:$D$36)-IFERROR(VLOOKUP($A281,'Entry capacity'!$A$12:$G$36,4,FALSE),0))</f>
        <v>624.01570935980942</v>
      </c>
      <c r="E281" s="47">
        <f t="array" ref="E281">SUMPRODUCT('Distance Matrix_ex'!$B28:$Z28,TRANSPOSE('Entry capacity'!E$12:E$36))/(SUM('Entry capacity'!$E$12:$E$36)-IFERROR(VLOOKUP($A281,'Entry capacity'!$A$12:$G$36,5,FALSE),0))</f>
        <v>613.40501421609633</v>
      </c>
      <c r="F281" s="47">
        <f t="array" ref="F281">SUMPRODUCT('Distance Matrix_ex'!$B28:$Z28,TRANSPOSE('Entry capacity'!F$12:F$36))/(SUM('Entry capacity'!$F$12:$F$36)-IFERROR(VLOOKUP($A281,'Entry capacity'!$A$12:$G$36,6,FALSE),0))</f>
        <v>602.68463335114848</v>
      </c>
      <c r="G281" s="52">
        <f t="array" ref="G281">SUMPRODUCT('Distance Matrix_ex'!$B28:$Z28,TRANSPOSE('Entry capacity'!G$12:G$36))/(SUM('Entry capacity'!$G$12:$G$36)-IFERROR(VLOOKUP($A281,'Entry capacity'!$A$12:$G$36,7,FALSE),0))</f>
        <v>604.52543287729475</v>
      </c>
    </row>
    <row r="282" spans="1:7" s="5" customFormat="1" ht="15" customHeight="1" x14ac:dyDescent="0.45">
      <c r="A282" s="42" t="str">
        <f t="shared" ref="A282:B282" si="15">A29</f>
        <v>15.09AD</v>
      </c>
      <c r="B282" s="4" t="str">
        <f t="shared" si="15"/>
        <v>Salida Nacional / National exit</v>
      </c>
      <c r="C282" s="47">
        <f t="array" ref="C282">SUMPRODUCT('Distance Matrix_ex'!$B29:$Z29,TRANSPOSE('Entry capacity'!C$12:C$36))/(SUM('Entry capacity'!$C$12:$C$36)-IFERROR(VLOOKUP($A282,'Entry capacity'!$A$12:$G$36,3,FALSE),0))</f>
        <v>642.77276834272504</v>
      </c>
      <c r="D282" s="47">
        <f t="array" ref="D282">SUMPRODUCT('Distance Matrix_ex'!$B29:$Z29,TRANSPOSE('Entry capacity'!D$12:D$36))/(SUM('Entry capacity'!$D$12:$D$36)-IFERROR(VLOOKUP($A282,'Entry capacity'!$A$12:$G$36,4,FALSE),0))</f>
        <v>623.39138226804789</v>
      </c>
      <c r="E282" s="47">
        <f t="array" ref="E282">SUMPRODUCT('Distance Matrix_ex'!$B29:$Z29,TRANSPOSE('Entry capacity'!E$12:E$36))/(SUM('Entry capacity'!$E$12:$E$36)-IFERROR(VLOOKUP($A282,'Entry capacity'!$A$12:$G$36,5,FALSE),0))</f>
        <v>612.71840628022585</v>
      </c>
      <c r="F282" s="47">
        <f t="array" ref="F282">SUMPRODUCT('Distance Matrix_ex'!$B29:$Z29,TRANSPOSE('Entry capacity'!F$12:F$36))/(SUM('Entry capacity'!$F$12:$F$36)-IFERROR(VLOOKUP($A282,'Entry capacity'!$A$12:$G$36,6,FALSE),0))</f>
        <v>601.9392886423077</v>
      </c>
      <c r="G282" s="52">
        <f t="array" ref="G282">SUMPRODUCT('Distance Matrix_ex'!$B29:$Z29,TRANSPOSE('Entry capacity'!G$12:G$36))/(SUM('Entry capacity'!$G$12:$G$36)-IFERROR(VLOOKUP($A282,'Entry capacity'!$A$12:$G$36,7,FALSE),0))</f>
        <v>603.77432748024319</v>
      </c>
    </row>
    <row r="283" spans="1:7" s="5" customFormat="1" ht="15" customHeight="1" x14ac:dyDescent="0.45">
      <c r="A283" s="42" t="str">
        <f t="shared" ref="A283:B283" si="16">A30</f>
        <v>15.09X</v>
      </c>
      <c r="B283" s="4" t="str">
        <f t="shared" si="16"/>
        <v>Salida Nacional / National exit</v>
      </c>
      <c r="C283" s="47">
        <f t="array" ref="C283">SUMPRODUCT('Distance Matrix_ex'!$B30:$Z30,TRANSPOSE('Entry capacity'!C$12:C$36))/(SUM('Entry capacity'!$C$12:$C$36)-IFERROR(VLOOKUP($A283,'Entry capacity'!$A$12:$G$36,3,FALSE),0))</f>
        <v>641.43214299632621</v>
      </c>
      <c r="D283" s="47">
        <f t="array" ref="D283">SUMPRODUCT('Distance Matrix_ex'!$B30:$Z30,TRANSPOSE('Entry capacity'!D$12:D$36))/(SUM('Entry capacity'!$D$12:$D$36)-IFERROR(VLOOKUP($A283,'Entry capacity'!$A$12:$G$36,4,FALSE),0))</f>
        <v>621.5902722113716</v>
      </c>
      <c r="E283" s="47">
        <f t="array" ref="E283">SUMPRODUCT('Distance Matrix_ex'!$B30:$Z30,TRANSPOSE('Entry capacity'!E$12:E$36))/(SUM('Entry capacity'!$E$12:$E$36)-IFERROR(VLOOKUP($A283,'Entry capacity'!$A$12:$G$36,5,FALSE),0))</f>
        <v>610.73762333069624</v>
      </c>
      <c r="F283" s="47">
        <f t="array" ref="F283">SUMPRODUCT('Distance Matrix_ex'!$B30:$Z30,TRANSPOSE('Entry capacity'!F$12:F$36))/(SUM('Entry capacity'!$F$12:$F$36)-IFERROR(VLOOKUP($A283,'Entry capacity'!$A$12:$G$36,6,FALSE),0))</f>
        <v>599.78905702734471</v>
      </c>
      <c r="G283" s="52">
        <f t="array" ref="G283">SUMPRODUCT('Distance Matrix_ex'!$B30:$Z30,TRANSPOSE('Entry capacity'!G$12:G$36))/(SUM('Entry capacity'!$G$12:$G$36)-IFERROR(VLOOKUP($A283,'Entry capacity'!$A$12:$G$36,7,FALSE),0))</f>
        <v>601.60747695893053</v>
      </c>
    </row>
    <row r="284" spans="1:7" s="5" customFormat="1" ht="15" customHeight="1" x14ac:dyDescent="0.45">
      <c r="A284" s="42" t="str">
        <f t="shared" ref="A284:B284" si="17">A31</f>
        <v>15.09X.3</v>
      </c>
      <c r="B284" s="4" t="str">
        <f t="shared" si="17"/>
        <v>Salida Nacional / National exit</v>
      </c>
      <c r="C284" s="47">
        <f t="array" ref="C284">SUMPRODUCT('Distance Matrix_ex'!$B31:$Z31,TRANSPOSE('Entry capacity'!C$12:C$36))/(SUM('Entry capacity'!$C$12:$C$36)-IFERROR(VLOOKUP($A284,'Entry capacity'!$A$12:$G$36,3,FALSE),0))</f>
        <v>641.25141638712887</v>
      </c>
      <c r="D284" s="47">
        <f t="array" ref="D284">SUMPRODUCT('Distance Matrix_ex'!$B31:$Z31,TRANSPOSE('Entry capacity'!D$12:D$36))/(SUM('Entry capacity'!$D$12:$D$36)-IFERROR(VLOOKUP($A284,'Entry capacity'!$A$12:$G$36,4,FALSE),0))</f>
        <v>621.34746872103915</v>
      </c>
      <c r="E284" s="47">
        <f t="array" ref="E284">SUMPRODUCT('Distance Matrix_ex'!$B31:$Z31,TRANSPOSE('Entry capacity'!E$12:E$36))/(SUM('Entry capacity'!$E$12:$E$36)-IFERROR(VLOOKUP($A284,'Entry capacity'!$A$12:$G$36,5,FALSE),0))</f>
        <v>610.47059855230793</v>
      </c>
      <c r="F284" s="47">
        <f t="array" ref="F284">SUMPRODUCT('Distance Matrix_ex'!$B31:$Z31,TRANSPOSE('Entry capacity'!F$12:F$36))/(SUM('Entry capacity'!$F$12:$F$36)-IFERROR(VLOOKUP($A284,'Entry capacity'!$A$12:$G$36,6,FALSE),0))</f>
        <v>599.49918926540488</v>
      </c>
      <c r="G284" s="52">
        <f t="array" ref="G284">SUMPRODUCT('Distance Matrix_ex'!$B31:$Z31,TRANSPOSE('Entry capacity'!G$12:G$36))/(SUM('Entry capacity'!$G$12:$G$36)-IFERROR(VLOOKUP($A284,'Entry capacity'!$A$12:$G$36,7,FALSE),0))</f>
        <v>601.31536884057687</v>
      </c>
    </row>
    <row r="285" spans="1:7" s="5" customFormat="1" ht="15" customHeight="1" x14ac:dyDescent="0.45">
      <c r="A285" s="42" t="str">
        <f t="shared" ref="A285:B285" si="18">A32</f>
        <v>15.10</v>
      </c>
      <c r="B285" s="4" t="str">
        <f t="shared" si="18"/>
        <v>Salida Nacional / National exit</v>
      </c>
      <c r="C285" s="47">
        <f t="array" ref="C285">SUMPRODUCT('Distance Matrix_ex'!$B32:$Z32,TRANSPOSE('Entry capacity'!C$12:C$36))/(SUM('Entry capacity'!$C$12:$C$36)-IFERROR(VLOOKUP($A285,'Entry capacity'!$A$12:$G$36,3,FALSE),0))</f>
        <v>640.42886539334313</v>
      </c>
      <c r="D285" s="47">
        <f t="array" ref="D285">SUMPRODUCT('Distance Matrix_ex'!$B32:$Z32,TRANSPOSE('Entry capacity'!D$12:D$36))/(SUM('Entry capacity'!$D$12:$D$36)-IFERROR(VLOOKUP($A285,'Entry capacity'!$A$12:$G$36,4,FALSE),0))</f>
        <v>620.24238379107248</v>
      </c>
      <c r="E285" s="47">
        <f t="array" ref="E285">SUMPRODUCT('Distance Matrix_ex'!$B32:$Z32,TRANSPOSE('Entry capacity'!E$12:E$36))/(SUM('Entry capacity'!$E$12:$E$36)-IFERROR(VLOOKUP($A285,'Entry capacity'!$A$12:$G$36,5,FALSE),0))</f>
        <v>609.25527393683217</v>
      </c>
      <c r="F285" s="47">
        <f t="array" ref="F285">SUMPRODUCT('Distance Matrix_ex'!$B32:$Z32,TRANSPOSE('Entry capacity'!F$12:F$36))/(SUM('Entry capacity'!$F$12:$F$36)-IFERROR(VLOOKUP($A285,'Entry capacity'!$A$12:$G$36,6,FALSE),0))</f>
        <v>598.17989811780092</v>
      </c>
      <c r="G285" s="52">
        <f t="array" ref="G285">SUMPRODUCT('Distance Matrix_ex'!$B32:$Z32,TRANSPOSE('Entry capacity'!G$12:G$36))/(SUM('Entry capacity'!$G$12:$G$36)-IFERROR(VLOOKUP($A285,'Entry capacity'!$A$12:$G$36,7,FALSE),0))</f>
        <v>599.98588103514442</v>
      </c>
    </row>
    <row r="286" spans="1:7" s="5" customFormat="1" ht="15" customHeight="1" x14ac:dyDescent="0.45">
      <c r="A286" s="42" t="str">
        <f t="shared" ref="A286:B286" si="19">A33</f>
        <v>15.11</v>
      </c>
      <c r="B286" s="4" t="str">
        <f t="shared" si="19"/>
        <v>Salida Nacional / National exit</v>
      </c>
      <c r="C286" s="47">
        <f t="array" ref="C286">SUMPRODUCT('Distance Matrix_ex'!$B33:$Z33,TRANSPOSE('Entry capacity'!C$12:C$36))/(SUM('Entry capacity'!$C$12:$C$36)-IFERROR(VLOOKUP($A286,'Entry capacity'!$A$12:$G$36,3,FALSE),0))</f>
        <v>637.90697664778918</v>
      </c>
      <c r="D286" s="47">
        <f t="array" ref="D286">SUMPRODUCT('Distance Matrix_ex'!$B33:$Z33,TRANSPOSE('Entry capacity'!D$12:D$36))/(SUM('Entry capacity'!$D$12:$D$36)-IFERROR(VLOOKUP($A286,'Entry capacity'!$A$12:$G$36,4,FALSE),0))</f>
        <v>616.97133669133973</v>
      </c>
      <c r="E286" s="47">
        <f t="array" ref="E286">SUMPRODUCT('Distance Matrix_ex'!$B33:$Z33,TRANSPOSE('Entry capacity'!E$12:E$36))/(SUM('Entry capacity'!$E$12:$E$36)-IFERROR(VLOOKUP($A286,'Entry capacity'!$A$12:$G$36,5,FALSE),0))</f>
        <v>605.66153894101024</v>
      </c>
      <c r="F286" s="47">
        <f t="array" ref="F286">SUMPRODUCT('Distance Matrix_ex'!$B33:$Z33,TRANSPOSE('Entry capacity'!F$12:F$36))/(SUM('Entry capacity'!$F$12:$F$36)-IFERROR(VLOOKUP($A286,'Entry capacity'!$A$12:$G$36,6,FALSE),0))</f>
        <v>594.28192875175307</v>
      </c>
      <c r="G286" s="52">
        <f t="array" ref="G286">SUMPRODUCT('Distance Matrix_ex'!$B33:$Z33,TRANSPOSE('Entry capacity'!G$12:G$36))/(SUM('Entry capacity'!$G$12:$G$36)-IFERROR(VLOOKUP($A286,'Entry capacity'!$A$12:$G$36,7,FALSE),0))</f>
        <v>596.05742298497535</v>
      </c>
    </row>
    <row r="287" spans="1:7" s="5" customFormat="1" ht="15" customHeight="1" x14ac:dyDescent="0.45">
      <c r="A287" s="42" t="str">
        <f t="shared" ref="A287:B287" si="20">A34</f>
        <v>15.12</v>
      </c>
      <c r="B287" s="4" t="str">
        <f t="shared" si="20"/>
        <v>Salida Nacional / National exit</v>
      </c>
      <c r="C287" s="47">
        <f t="array" ref="C287">SUMPRODUCT('Distance Matrix_ex'!$B34:$Z34,TRANSPOSE('Entry capacity'!C$12:C$36))/(SUM('Entry capacity'!$C$12:$C$36)-IFERROR(VLOOKUP($A287,'Entry capacity'!$A$12:$G$36,3,FALSE),0))</f>
        <v>637.49766254269252</v>
      </c>
      <c r="D287" s="47">
        <f t="array" ref="D287">SUMPRODUCT('Distance Matrix_ex'!$B34:$Z34,TRANSPOSE('Entry capacity'!D$12:D$36))/(SUM('Entry capacity'!$D$12:$D$36)-IFERROR(VLOOKUP($A287,'Entry capacity'!$A$12:$G$36,4,FALSE),0))</f>
        <v>616.31969380175065</v>
      </c>
      <c r="E287" s="47">
        <f t="array" ref="E287">SUMPRODUCT('Distance Matrix_ex'!$B34:$Z34,TRANSPOSE('Entry capacity'!E$12:E$36))/(SUM('Entry capacity'!$E$12:$E$36)-IFERROR(VLOOKUP($A287,'Entry capacity'!$A$12:$G$36,5,FALSE),0))</f>
        <v>604.96698805573305</v>
      </c>
      <c r="F287" s="47">
        <f t="array" ref="F287">SUMPRODUCT('Distance Matrix_ex'!$B34:$Z34,TRANSPOSE('Entry capacity'!F$12:F$36))/(SUM('Entry capacity'!$F$12:$F$36)-IFERROR(VLOOKUP($A287,'Entry capacity'!$A$12:$G$36,6,FALSE),0))</f>
        <v>593.5551077769876</v>
      </c>
      <c r="G287" s="52">
        <f t="array" ref="G287">SUMPRODUCT('Distance Matrix_ex'!$B34:$Z34,TRANSPOSE('Entry capacity'!G$12:G$36))/(SUM('Entry capacity'!$G$12:$G$36)-IFERROR(VLOOKUP($A287,'Entry capacity'!$A$12:$G$36,7,FALSE),0))</f>
        <v>595.29547967819656</v>
      </c>
    </row>
    <row r="288" spans="1:7" s="5" customFormat="1" ht="15" customHeight="1" x14ac:dyDescent="0.45">
      <c r="A288" s="42" t="str">
        <f t="shared" ref="A288:B288" si="21">A35</f>
        <v>15.14</v>
      </c>
      <c r="B288" s="4" t="str">
        <f t="shared" si="21"/>
        <v>Salida Nacional / National exit</v>
      </c>
      <c r="C288" s="47">
        <f t="array" ref="C288">SUMPRODUCT('Distance Matrix_ex'!$B35:$Z35,TRANSPOSE('Entry capacity'!C$12:C$36))/(SUM('Entry capacity'!$C$12:$C$36)-IFERROR(VLOOKUP($A288,'Entry capacity'!$A$12:$G$36,3,FALSE),0))</f>
        <v>636.45131654216311</v>
      </c>
      <c r="D288" s="47">
        <f t="array" ref="D288">SUMPRODUCT('Distance Matrix_ex'!$B35:$Z35,TRANSPOSE('Entry capacity'!D$12:D$36))/(SUM('Entry capacity'!$D$12:$D$36)-IFERROR(VLOOKUP($A288,'Entry capacity'!$A$12:$G$36,4,FALSE),0))</f>
        <v>614.87556107552541</v>
      </c>
      <c r="E288" s="47">
        <f t="array" ref="E288">SUMPRODUCT('Distance Matrix_ex'!$B35:$Z35,TRANSPOSE('Entry capacity'!E$12:E$36))/(SUM('Entry capacity'!$E$12:$E$36)-IFERROR(VLOOKUP($A288,'Entry capacity'!$A$12:$G$36,5,FALSE),0))</f>
        <v>603.41204065516354</v>
      </c>
      <c r="F288" s="47">
        <f t="array" ref="F288">SUMPRODUCT('Distance Matrix_ex'!$B35:$Z35,TRANSPOSE('Entry capacity'!F$12:F$36))/(SUM('Entry capacity'!$F$12:$F$36)-IFERROR(VLOOKUP($A288,'Entry capacity'!$A$12:$G$36,6,FALSE),0))</f>
        <v>591.91546014717972</v>
      </c>
      <c r="G288" s="52">
        <f t="array" ref="G288">SUMPRODUCT('Distance Matrix_ex'!$B35:$Z35,TRANSPOSE('Entry capacity'!G$12:G$36))/(SUM('Entry capacity'!$G$12:$G$36)-IFERROR(VLOOKUP($A288,'Entry capacity'!$A$12:$G$36,7,FALSE),0))</f>
        <v>593.57047668061455</v>
      </c>
    </row>
    <row r="289" spans="1:7" s="5" customFormat="1" ht="15" customHeight="1" x14ac:dyDescent="0.45">
      <c r="A289" s="42" t="str">
        <f t="shared" ref="A289:B289" si="22">A36</f>
        <v>15.15</v>
      </c>
      <c r="B289" s="4" t="str">
        <f t="shared" si="22"/>
        <v>Salida Nacional / National exit</v>
      </c>
      <c r="C289" s="47">
        <f t="array" ref="C289">SUMPRODUCT('Distance Matrix_ex'!$B36:$Z36,TRANSPOSE('Entry capacity'!C$12:C$36))/(SUM('Entry capacity'!$C$12:$C$36)-IFERROR(VLOOKUP($A289,'Entry capacity'!$A$12:$G$36,3,FALSE),0))</f>
        <v>635.87824345421018</v>
      </c>
      <c r="D289" s="47">
        <f t="array" ref="D289">SUMPRODUCT('Distance Matrix_ex'!$B36:$Z36,TRANSPOSE('Entry capacity'!D$12:D$36))/(SUM('Entry capacity'!$D$12:$D$36)-IFERROR(VLOOKUP($A289,'Entry capacity'!$A$12:$G$36,4,FALSE),0))</f>
        <v>614.08462423397123</v>
      </c>
      <c r="E289" s="47">
        <f t="array" ref="E289">SUMPRODUCT('Distance Matrix_ex'!$B36:$Z36,TRANSPOSE('Entry capacity'!E$12:E$36))/(SUM('Entry capacity'!$E$12:$E$36)-IFERROR(VLOOKUP($A289,'Entry capacity'!$A$12:$G$36,5,FALSE),0))</f>
        <v>602.56041174082941</v>
      </c>
      <c r="F289" s="47">
        <f t="array" ref="F289">SUMPRODUCT('Distance Matrix_ex'!$B36:$Z36,TRANSPOSE('Entry capacity'!F$12:F$36))/(SUM('Entry capacity'!$F$12:$F$36)-IFERROR(VLOOKUP($A289,'Entry capacity'!$A$12:$G$36,6,FALSE),0))</f>
        <v>591.01744177668581</v>
      </c>
      <c r="G289" s="52">
        <f t="array" ref="G289">SUMPRODUCT('Distance Matrix_ex'!$B36:$Z36,TRANSPOSE('Entry capacity'!G$12:G$36))/(SUM('Entry capacity'!$G$12:$G$36)-IFERROR(VLOOKUP($A289,'Entry capacity'!$A$12:$G$36,7,FALSE),0))</f>
        <v>592.62571004123151</v>
      </c>
    </row>
    <row r="290" spans="1:7" s="5" customFormat="1" ht="15" customHeight="1" x14ac:dyDescent="0.45">
      <c r="A290" s="42" t="str">
        <f t="shared" ref="A290:B290" si="23">A37</f>
        <v>15.16</v>
      </c>
      <c r="B290" s="4" t="str">
        <f t="shared" si="23"/>
        <v>Salida Nacional / National exit</v>
      </c>
      <c r="C290" s="47">
        <f t="array" ref="C290">SUMPRODUCT('Distance Matrix_ex'!$B37:$Z37,TRANSPOSE('Entry capacity'!C$12:C$36))/(SUM('Entry capacity'!$C$12:$C$36)-IFERROR(VLOOKUP($A290,'Entry capacity'!$A$12:$G$36,3,FALSE),0))</f>
        <v>633.65968987750921</v>
      </c>
      <c r="D290" s="47">
        <f t="array" ref="D290">SUMPRODUCT('Distance Matrix_ex'!$B37:$Z37,TRANSPOSE('Entry capacity'!D$12:D$36))/(SUM('Entry capacity'!$D$12:$D$36)-IFERROR(VLOOKUP($A290,'Entry capacity'!$A$12:$G$36,4,FALSE),0))</f>
        <v>611.0226487274208</v>
      </c>
      <c r="E290" s="47">
        <f t="array" ref="E290">SUMPRODUCT('Distance Matrix_ex'!$B37:$Z37,TRANSPOSE('Entry capacity'!E$12:E$36))/(SUM('Entry capacity'!$E$12:$E$36)-IFERROR(VLOOKUP($A290,'Entry capacity'!$A$12:$G$36,5,FALSE),0))</f>
        <v>599.26347734688125</v>
      </c>
      <c r="F290" s="47">
        <f t="array" ref="F290">SUMPRODUCT('Distance Matrix_ex'!$B37:$Z37,TRANSPOSE('Entry capacity'!F$12:F$36))/(SUM('Entry capacity'!$F$12:$F$36)-IFERROR(VLOOKUP($A290,'Entry capacity'!$A$12:$G$36,6,FALSE),0))</f>
        <v>587.54091860767778</v>
      </c>
      <c r="G290" s="52">
        <f t="array" ref="G290">SUMPRODUCT('Distance Matrix_ex'!$B37:$Z37,TRANSPOSE('Entry capacity'!G$12:G$36))/(SUM('Entry capacity'!$G$12:$G$36)-IFERROR(VLOOKUP($A290,'Entry capacity'!$A$12:$G$36,7,FALSE),0))</f>
        <v>588.96820901559681</v>
      </c>
    </row>
    <row r="291" spans="1:7" s="5" customFormat="1" ht="15" customHeight="1" x14ac:dyDescent="0.45">
      <c r="A291" s="42" t="str">
        <f t="shared" ref="A291:B291" si="24">A38</f>
        <v>15.17</v>
      </c>
      <c r="B291" s="4" t="str">
        <f t="shared" si="24"/>
        <v>Salida Nacional / National exit</v>
      </c>
      <c r="C291" s="47">
        <f t="array" ref="C291">SUMPRODUCT('Distance Matrix_ex'!$B38:$Z38,TRANSPOSE('Entry capacity'!C$12:C$36))/(SUM('Entry capacity'!$C$12:$C$36)-IFERROR(VLOOKUP($A291,'Entry capacity'!$A$12:$G$36,3,FALSE),0))</f>
        <v>633.14814514231034</v>
      </c>
      <c r="D291" s="47">
        <f t="array" ref="D291">SUMPRODUCT('Distance Matrix_ex'!$B38:$Z38,TRANSPOSE('Entry capacity'!D$12:D$36))/(SUM('Entry capacity'!$D$12:$D$36)-IFERROR(VLOOKUP($A291,'Entry capacity'!$A$12:$G$36,4,FALSE),0))</f>
        <v>610.36968577863524</v>
      </c>
      <c r="E291" s="47">
        <f t="array" ref="E291">SUMPRODUCT('Distance Matrix_ex'!$B38:$Z38,TRANSPOSE('Entry capacity'!E$12:E$36))/(SUM('Entry capacity'!$E$12:$E$36)-IFERROR(VLOOKUP($A291,'Entry capacity'!$A$12:$G$36,5,FALSE),0))</f>
        <v>598.57516889490341</v>
      </c>
      <c r="F291" s="47">
        <f t="array" ref="F291">SUMPRODUCT('Distance Matrix_ex'!$B38:$Z38,TRANSPOSE('Entry capacity'!F$12:F$36))/(SUM('Entry capacity'!$F$12:$F$36)-IFERROR(VLOOKUP($A291,'Entry capacity'!$A$12:$G$36,6,FALSE),0))</f>
        <v>586.82732097311566</v>
      </c>
      <c r="G291" s="52">
        <f t="array" ref="G291">SUMPRODUCT('Distance Matrix_ex'!$B38:$Z38,TRANSPOSE('Entry capacity'!G$12:G$36))/(SUM('Entry capacity'!$G$12:$G$36)-IFERROR(VLOOKUP($A291,'Entry capacity'!$A$12:$G$36,7,FALSE),0))</f>
        <v>588.2208052061734</v>
      </c>
    </row>
    <row r="292" spans="1:7" s="5" customFormat="1" ht="15" customHeight="1" x14ac:dyDescent="0.45">
      <c r="A292" s="42" t="str">
        <f t="shared" ref="A292:B292" si="25">A39</f>
        <v>15.19</v>
      </c>
      <c r="B292" s="4" t="str">
        <f t="shared" si="25"/>
        <v>Salida Nacional / National exit</v>
      </c>
      <c r="C292" s="47">
        <f t="array" ref="C292">SUMPRODUCT('Distance Matrix_ex'!$B39:$Z39,TRANSPOSE('Entry capacity'!C$12:C$36))/(SUM('Entry capacity'!$C$12:$C$36)-IFERROR(VLOOKUP($A292,'Entry capacity'!$A$12:$G$36,3,FALSE),0))</f>
        <v>627.51084906571214</v>
      </c>
      <c r="D292" s="47">
        <f t="array" ref="D292">SUMPRODUCT('Distance Matrix_ex'!$B39:$Z39,TRANSPOSE('Entry capacity'!D$12:D$36))/(SUM('Entry capacity'!$D$12:$D$36)-IFERROR(VLOOKUP($A292,'Entry capacity'!$A$12:$G$36,4,FALSE),0))</f>
        <v>604.86413553601403</v>
      </c>
      <c r="E292" s="47">
        <f t="array" ref="E292">SUMPRODUCT('Distance Matrix_ex'!$B39:$Z39,TRANSPOSE('Entry capacity'!E$12:E$36))/(SUM('Entry capacity'!$E$12:$E$36)-IFERROR(VLOOKUP($A292,'Entry capacity'!$A$12:$G$36,5,FALSE),0))</f>
        <v>593.27999765159666</v>
      </c>
      <c r="F292" s="47">
        <f t="array" ref="F292">SUMPRODUCT('Distance Matrix_ex'!$B39:$Z39,TRANSPOSE('Entry capacity'!F$12:F$36))/(SUM('Entry capacity'!$F$12:$F$36)-IFERROR(VLOOKUP($A292,'Entry capacity'!$A$12:$G$36,6,FALSE),0))</f>
        <v>581.76699449496971</v>
      </c>
      <c r="G292" s="52">
        <f t="array" ref="G292">SUMPRODUCT('Distance Matrix_ex'!$B39:$Z39,TRANSPOSE('Entry capacity'!G$12:G$36))/(SUM('Entry capacity'!$G$12:$G$36)-IFERROR(VLOOKUP($A292,'Entry capacity'!$A$12:$G$36,7,FALSE),0))</f>
        <v>583.04033663837583</v>
      </c>
    </row>
    <row r="293" spans="1:7" s="5" customFormat="1" ht="15" customHeight="1" x14ac:dyDescent="0.45">
      <c r="A293" s="42" t="str">
        <f t="shared" ref="A293:B293" si="26">A40</f>
        <v>15.20.05</v>
      </c>
      <c r="B293" s="4" t="str">
        <f t="shared" si="26"/>
        <v>Salida Nacional / National exit</v>
      </c>
      <c r="C293" s="47">
        <f t="array" ref="C293">SUMPRODUCT('Distance Matrix_ex'!$B40:$Z40,TRANSPOSE('Entry capacity'!C$12:C$36))/(SUM('Entry capacity'!$C$12:$C$36)-IFERROR(VLOOKUP($A293,'Entry capacity'!$A$12:$G$36,3,FALSE),0))</f>
        <v>815.02284916571227</v>
      </c>
      <c r="D293" s="47">
        <f t="array" ref="D293">SUMPRODUCT('Distance Matrix_ex'!$B40:$Z40,TRANSPOSE('Entry capacity'!D$12:D$36))/(SUM('Entry capacity'!$D$12:$D$36)-IFERROR(VLOOKUP($A293,'Entry capacity'!$A$12:$G$36,4,FALSE),0))</f>
        <v>792.37613563601394</v>
      </c>
      <c r="E293" s="47">
        <f t="array" ref="E293">SUMPRODUCT('Distance Matrix_ex'!$B40:$Z40,TRANSPOSE('Entry capacity'!E$12:E$36))/(SUM('Entry capacity'!$E$12:$E$36)-IFERROR(VLOOKUP($A293,'Entry capacity'!$A$12:$G$36,5,FALSE),0))</f>
        <v>780.79199775159657</v>
      </c>
      <c r="F293" s="47">
        <f t="array" ref="F293">SUMPRODUCT('Distance Matrix_ex'!$B40:$Z40,TRANSPOSE('Entry capacity'!F$12:F$36))/(SUM('Entry capacity'!$F$12:$F$36)-IFERROR(VLOOKUP($A293,'Entry capacity'!$A$12:$G$36,6,FALSE),0))</f>
        <v>769.27899459496962</v>
      </c>
      <c r="G293" s="52">
        <f t="array" ref="G293">SUMPRODUCT('Distance Matrix_ex'!$B40:$Z40,TRANSPOSE('Entry capacity'!G$12:G$36))/(SUM('Entry capacity'!$G$12:$G$36)-IFERROR(VLOOKUP($A293,'Entry capacity'!$A$12:$G$36,7,FALSE),0))</f>
        <v>770.55233673837574</v>
      </c>
    </row>
    <row r="294" spans="1:7" s="5" customFormat="1" ht="15" customHeight="1" x14ac:dyDescent="0.45">
      <c r="A294" s="42" t="str">
        <f t="shared" ref="A294:B294" si="27">A41</f>
        <v>15.20.06</v>
      </c>
      <c r="B294" s="4" t="str">
        <f t="shared" si="27"/>
        <v>Salida Nacional / National exit</v>
      </c>
      <c r="C294" s="47">
        <f t="array" ref="C294">SUMPRODUCT('Distance Matrix_ex'!$B41:$Z41,TRANSPOSE('Entry capacity'!C$12:C$36))/(SUM('Entry capacity'!$C$12:$C$36)-IFERROR(VLOOKUP($A294,'Entry capacity'!$A$12:$G$36,3,FALSE),0))</f>
        <v>829.82284916571234</v>
      </c>
      <c r="D294" s="47">
        <f t="array" ref="D294">SUMPRODUCT('Distance Matrix_ex'!$B41:$Z41,TRANSPOSE('Entry capacity'!D$12:D$36))/(SUM('Entry capacity'!$D$12:$D$36)-IFERROR(VLOOKUP($A294,'Entry capacity'!$A$12:$G$36,4,FALSE),0))</f>
        <v>807.17613563601401</v>
      </c>
      <c r="E294" s="47">
        <f t="array" ref="E294">SUMPRODUCT('Distance Matrix_ex'!$B41:$Z41,TRANSPOSE('Entry capacity'!E$12:E$36))/(SUM('Entry capacity'!$E$12:$E$36)-IFERROR(VLOOKUP($A294,'Entry capacity'!$A$12:$G$36,5,FALSE),0))</f>
        <v>795.59199775159652</v>
      </c>
      <c r="F294" s="47">
        <f t="array" ref="F294">SUMPRODUCT('Distance Matrix_ex'!$B41:$Z41,TRANSPOSE('Entry capacity'!F$12:F$36))/(SUM('Entry capacity'!$F$12:$F$36)-IFERROR(VLOOKUP($A294,'Entry capacity'!$A$12:$G$36,6,FALSE),0))</f>
        <v>784.07899459496946</v>
      </c>
      <c r="G294" s="52">
        <f t="array" ref="G294">SUMPRODUCT('Distance Matrix_ex'!$B41:$Z41,TRANSPOSE('Entry capacity'!G$12:G$36))/(SUM('Entry capacity'!$G$12:$G$36)-IFERROR(VLOOKUP($A294,'Entry capacity'!$A$12:$G$36,7,FALSE),0))</f>
        <v>785.35233673837547</v>
      </c>
    </row>
    <row r="295" spans="1:7" s="5" customFormat="1" ht="15" customHeight="1" x14ac:dyDescent="0.45">
      <c r="A295" s="42" t="str">
        <f t="shared" ref="A295:B295" si="28">A42</f>
        <v>15.20A.1</v>
      </c>
      <c r="B295" s="4" t="str">
        <f t="shared" si="28"/>
        <v>Salida Nacional / National exit</v>
      </c>
      <c r="C295" s="47">
        <f t="array" ref="C295">SUMPRODUCT('Distance Matrix_ex'!$B42:$Z42,TRANSPOSE('Entry capacity'!C$12:C$36))/(SUM('Entry capacity'!$C$12:$C$36)-IFERROR(VLOOKUP($A295,'Entry capacity'!$A$12:$G$36,3,FALSE),0))</f>
        <v>636.16364290599097</v>
      </c>
      <c r="D295" s="47">
        <f t="array" ref="D295">SUMPRODUCT('Distance Matrix_ex'!$B42:$Z42,TRANSPOSE('Entry capacity'!D$12:D$36))/(SUM('Entry capacity'!$D$12:$D$36)-IFERROR(VLOOKUP($A295,'Entry capacity'!$A$12:$G$36,4,FALSE),0))</f>
        <v>613.51004326153634</v>
      </c>
      <c r="E295" s="47">
        <f t="array" ref="E295">SUMPRODUCT('Distance Matrix_ex'!$B42:$Z42,TRANSPOSE('Entry capacity'!E$12:E$36))/(SUM('Entry capacity'!$E$12:$E$36)-IFERROR(VLOOKUP($A295,'Entry capacity'!$A$12:$G$36,5,FALSE),0))</f>
        <v>601.83692208704838</v>
      </c>
      <c r="F295" s="47">
        <f t="array" ref="F295">SUMPRODUCT('Distance Matrix_ex'!$B42:$Z42,TRANSPOSE('Entry capacity'!F$12:F$36))/(SUM('Entry capacity'!$F$12:$F$36)-IFERROR(VLOOKUP($A295,'Entry capacity'!$A$12:$G$36,6,FALSE),0))</f>
        <v>590.24444130102177</v>
      </c>
      <c r="G295" s="52">
        <f t="array" ref="G295">SUMPRODUCT('Distance Matrix_ex'!$B42:$Z42,TRANSPOSE('Entry capacity'!G$12:G$36))/(SUM('Entry capacity'!$G$12:$G$36)-IFERROR(VLOOKUP($A295,'Entry capacity'!$A$12:$G$36,7,FALSE),0))</f>
        <v>591.47641854466019</v>
      </c>
    </row>
    <row r="296" spans="1:7" s="5" customFormat="1" ht="15" customHeight="1" x14ac:dyDescent="0.45">
      <c r="A296" s="42" t="str">
        <f t="shared" ref="A296:B296" si="29">A43</f>
        <v>15.21</v>
      </c>
      <c r="B296" s="4" t="str">
        <f t="shared" si="29"/>
        <v>Salida Nacional / National exit</v>
      </c>
      <c r="C296" s="47">
        <f t="array" ref="C296">SUMPRODUCT('Distance Matrix_ex'!$B43:$Z43,TRANSPOSE('Entry capacity'!C$12:C$36))/(SUM('Entry capacity'!$C$12:$C$36)-IFERROR(VLOOKUP($A296,'Entry capacity'!$A$12:$G$36,3,FALSE),0))</f>
        <v>645.94447057943773</v>
      </c>
      <c r="D296" s="47">
        <f t="array" ref="D296">SUMPRODUCT('Distance Matrix_ex'!$B43:$Z43,TRANSPOSE('Entry capacity'!D$12:D$36))/(SUM('Entry capacity'!$D$12:$D$36)-IFERROR(VLOOKUP($A296,'Entry capacity'!$A$12:$G$36,4,FALSE),0))</f>
        <v>623.28308286750223</v>
      </c>
      <c r="E296" s="47">
        <f t="array" ref="E296">SUMPRODUCT('Distance Matrix_ex'!$B43:$Z43,TRANSPOSE('Entry capacity'!E$12:E$36))/(SUM('Entry capacity'!$E$12:$E$36)-IFERROR(VLOOKUP($A296,'Entry capacity'!$A$12:$G$36,5,FALSE),0))</f>
        <v>611.50937289789283</v>
      </c>
      <c r="F296" s="47">
        <f t="array" ref="F296">SUMPRODUCT('Distance Matrix_ex'!$B43:$Z43,TRANSPOSE('Entry capacity'!F$12:F$36))/(SUM('Entry capacity'!$F$12:$F$36)-IFERROR(VLOOKUP($A296,'Entry capacity'!$A$12:$G$36,6,FALSE),0))</f>
        <v>599.82704717628928</v>
      </c>
      <c r="G296" s="52">
        <f t="array" ref="G296">SUMPRODUCT('Distance Matrix_ex'!$B43:$Z43,TRANSPOSE('Entry capacity'!G$12:G$36))/(SUM('Entry capacity'!$G$12:$G$36)-IFERROR(VLOOKUP($A296,'Entry capacity'!$A$12:$G$36,7,FALSE),0))</f>
        <v>601.01227182032812</v>
      </c>
    </row>
    <row r="297" spans="1:7" s="5" customFormat="1" ht="15" customHeight="1" x14ac:dyDescent="0.45">
      <c r="A297" s="42" t="str">
        <f t="shared" ref="A297:B297" si="30">A44</f>
        <v>15.22</v>
      </c>
      <c r="B297" s="4" t="str">
        <f t="shared" si="30"/>
        <v>Salida Nacional / National exit</v>
      </c>
      <c r="C297" s="47">
        <f t="array" ref="C297">SUMPRODUCT('Distance Matrix_ex'!$B44:$Z44,TRANSPOSE('Entry capacity'!C$12:C$36))/(SUM('Entry capacity'!$C$12:$C$36)-IFERROR(VLOOKUP($A297,'Entry capacity'!$A$12:$G$36,3,FALSE),0))</f>
        <v>654.803245676252</v>
      </c>
      <c r="D297" s="47">
        <f t="array" ref="D297">SUMPRODUCT('Distance Matrix_ex'!$B44:$Z44,TRANSPOSE('Entry capacity'!D$12:D$36))/(SUM('Entry capacity'!$D$12:$D$36)-IFERROR(VLOOKUP($A297,'Entry capacity'!$A$12:$G$36,4,FALSE),0))</f>
        <v>632.13480408906639</v>
      </c>
      <c r="E297" s="47">
        <f t="array" ref="E297">SUMPRODUCT('Distance Matrix_ex'!$B44:$Z44,TRANSPOSE('Entry capacity'!E$12:E$36))/(SUM('Entry capacity'!$E$12:$E$36)-IFERROR(VLOOKUP($A297,'Entry capacity'!$A$12:$G$36,5,FALSE),0))</f>
        <v>620.26998797353622</v>
      </c>
      <c r="F297" s="47">
        <f t="array" ref="F297">SUMPRODUCT('Distance Matrix_ex'!$B44:$Z44,TRANSPOSE('Entry capacity'!F$12:F$36))/(SUM('Entry capacity'!$F$12:$F$36)-IFERROR(VLOOKUP($A297,'Entry capacity'!$A$12:$G$36,6,FALSE),0))</f>
        <v>608.50628712659216</v>
      </c>
      <c r="G297" s="52">
        <f t="array" ref="G297">SUMPRODUCT('Distance Matrix_ex'!$B44:$Z44,TRANSPOSE('Entry capacity'!G$12:G$36))/(SUM('Entry capacity'!$G$12:$G$36)-IFERROR(VLOOKUP($A297,'Entry capacity'!$A$12:$G$36,7,FALSE),0))</f>
        <v>609.6491666052857</v>
      </c>
    </row>
    <row r="298" spans="1:7" s="5" customFormat="1" ht="15" customHeight="1" x14ac:dyDescent="0.45">
      <c r="A298" s="42" t="str">
        <f t="shared" ref="A298:B298" si="31">A45</f>
        <v>15.23</v>
      </c>
      <c r="B298" s="4" t="str">
        <f t="shared" si="31"/>
        <v>Salida Nacional / National exit</v>
      </c>
      <c r="C298" s="47">
        <f t="array" ref="C298">SUMPRODUCT('Distance Matrix_ex'!$B45:$Z45,TRANSPOSE('Entry capacity'!C$12:C$36))/(SUM('Entry capacity'!$C$12:$C$36)-IFERROR(VLOOKUP($A298,'Entry capacity'!$A$12:$G$36,3,FALSE),0))</f>
        <v>660.10940643368883</v>
      </c>
      <c r="D298" s="47">
        <f t="array" ref="D298">SUMPRODUCT('Distance Matrix_ex'!$B45:$Z45,TRANSPOSE('Entry capacity'!D$12:D$36))/(SUM('Entry capacity'!$D$12:$D$36)-IFERROR(VLOOKUP($A298,'Entry capacity'!$A$12:$G$36,4,FALSE),0))</f>
        <v>637.43673977073036</v>
      </c>
      <c r="E298" s="47">
        <f t="array" ref="E298">SUMPRODUCT('Distance Matrix_ex'!$B45:$Z45,TRANSPOSE('Entry capacity'!E$12:E$36))/(SUM('Entry capacity'!$E$12:$E$36)-IFERROR(VLOOKUP($A298,'Entry capacity'!$A$12:$G$36,5,FALSE),0))</f>
        <v>625.51735359884799</v>
      </c>
      <c r="F298" s="47">
        <f t="array" ref="F298">SUMPRODUCT('Distance Matrix_ex'!$B45:$Z45,TRANSPOSE('Entry capacity'!F$12:F$36))/(SUM('Entry capacity'!$F$12:$F$36)-IFERROR(VLOOKUP($A298,'Entry capacity'!$A$12:$G$36,6,FALSE),0))</f>
        <v>613.7049113071788</v>
      </c>
      <c r="G298" s="52">
        <f t="array" ref="G298">SUMPRODUCT('Distance Matrix_ex'!$B45:$Z45,TRANSPOSE('Entry capacity'!G$12:G$36))/(SUM('Entry capacity'!$G$12:$G$36)-IFERROR(VLOOKUP($A298,'Entry capacity'!$A$12:$G$36,7,FALSE),0))</f>
        <v>614.82242720544878</v>
      </c>
    </row>
    <row r="299" spans="1:7" s="5" customFormat="1" ht="15" customHeight="1" x14ac:dyDescent="0.45">
      <c r="A299" s="42" t="str">
        <f t="shared" ref="A299:B299" si="32">A46</f>
        <v>15.24</v>
      </c>
      <c r="B299" s="4" t="str">
        <f t="shared" si="32"/>
        <v>Salida Nacional / National exit</v>
      </c>
      <c r="C299" s="47">
        <f t="array" ref="C299">SUMPRODUCT('Distance Matrix_ex'!$B46:$Z46,TRANSPOSE('Entry capacity'!C$12:C$36))/(SUM('Entry capacity'!$C$12:$C$36)-IFERROR(VLOOKUP($A299,'Entry capacity'!$A$12:$G$36,3,FALSE),0))</f>
        <v>667.08097623053675</v>
      </c>
      <c r="D299" s="47">
        <f t="array" ref="D299">SUMPRODUCT('Distance Matrix_ex'!$B46:$Z46,TRANSPOSE('Entry capacity'!D$12:D$36))/(SUM('Entry capacity'!$D$12:$D$36)-IFERROR(VLOOKUP($A299,'Entry capacity'!$A$12:$G$36,4,FALSE),0))</f>
        <v>644.4027583956489</v>
      </c>
      <c r="E299" s="47">
        <f t="array" ref="E299">SUMPRODUCT('Distance Matrix_ex'!$B46:$Z46,TRANSPOSE('Entry capacity'!E$12:E$36))/(SUM('Entry capacity'!$E$12:$E$36)-IFERROR(VLOOKUP($A299,'Entry capacity'!$A$12:$G$36,5,FALSE),0))</f>
        <v>632.41167463033355</v>
      </c>
      <c r="F299" s="47">
        <f t="array" ref="F299">SUMPRODUCT('Distance Matrix_ex'!$B46:$Z46,TRANSPOSE('Entry capacity'!F$12:F$36))/(SUM('Entry capacity'!$F$12:$F$36)-IFERROR(VLOOKUP($A299,'Entry capacity'!$A$12:$G$36,6,FALSE),0))</f>
        <v>620.53519274404289</v>
      </c>
      <c r="G299" s="52">
        <f t="array" ref="G299">SUMPRODUCT('Distance Matrix_ex'!$B46:$Z46,TRANSPOSE('Entry capacity'!G$12:G$36))/(SUM('Entry capacity'!$G$12:$G$36)-IFERROR(VLOOKUP($A299,'Entry capacity'!$A$12:$G$36,7,FALSE),0))</f>
        <v>621.61938436525031</v>
      </c>
    </row>
    <row r="300" spans="1:7" s="5" customFormat="1" ht="15" customHeight="1" x14ac:dyDescent="0.45">
      <c r="A300" s="42" t="str">
        <f t="shared" ref="A300:B300" si="33">A47</f>
        <v>15.26</v>
      </c>
      <c r="B300" s="4" t="str">
        <f t="shared" si="33"/>
        <v>Salida Nacional / National exit</v>
      </c>
      <c r="C300" s="47">
        <f t="array" ref="C300">SUMPRODUCT('Distance Matrix_ex'!$B47:$Z47,TRANSPOSE('Entry capacity'!C$12:C$36))/(SUM('Entry capacity'!$C$12:$C$36)-IFERROR(VLOOKUP($A300,'Entry capacity'!$A$12:$G$36,3,FALSE),0))</f>
        <v>680.80716227678977</v>
      </c>
      <c r="D300" s="47">
        <f t="array" ref="D300">SUMPRODUCT('Distance Matrix_ex'!$B47:$Z47,TRANSPOSE('Entry capacity'!D$12:D$36))/(SUM('Entry capacity'!$D$12:$D$36)-IFERROR(VLOOKUP($A300,'Entry capacity'!$A$12:$G$36,4,FALSE),0))</f>
        <v>658.11801484915645</v>
      </c>
      <c r="E300" s="47">
        <f t="array" ref="E300">SUMPRODUCT('Distance Matrix_ex'!$B47:$Z47,TRANSPOSE('Entry capacity'!E$12:E$36))/(SUM('Entry capacity'!$E$12:$E$36)-IFERROR(VLOOKUP($A300,'Entry capacity'!$A$12:$G$36,5,FALSE),0))</f>
        <v>645.98576710855139</v>
      </c>
      <c r="F300" s="47">
        <f t="array" ref="F300">SUMPRODUCT('Distance Matrix_ex'!$B47:$Z47,TRANSPOSE('Entry capacity'!F$12:F$36))/(SUM('Entry capacity'!$F$12:$F$36)-IFERROR(VLOOKUP($A300,'Entry capacity'!$A$12:$G$36,6,FALSE),0))</f>
        <v>633.98319892954453</v>
      </c>
      <c r="G300" s="52">
        <f t="array" ref="G300">SUMPRODUCT('Distance Matrix_ex'!$B47:$Z47,TRANSPOSE('Entry capacity'!G$12:G$36))/(SUM('Entry capacity'!$G$12:$G$36)-IFERROR(VLOOKUP($A300,'Entry capacity'!$A$12:$G$36,7,FALSE),0))</f>
        <v>635.00177903998042</v>
      </c>
    </row>
    <row r="301" spans="1:7" s="5" customFormat="1" ht="15" customHeight="1" x14ac:dyDescent="0.45">
      <c r="A301" s="42" t="str">
        <f t="shared" ref="A301:B301" si="34">A48</f>
        <v>15.28-16</v>
      </c>
      <c r="B301" s="4" t="str">
        <f t="shared" si="34"/>
        <v>Salida Nacional / National exit</v>
      </c>
      <c r="C301" s="47">
        <f t="array" ref="C301">SUMPRODUCT('Distance Matrix_ex'!$B48:$Z48,TRANSPOSE('Entry capacity'!C$12:C$36))/(SUM('Entry capacity'!$C$12:$C$36)-IFERROR(VLOOKUP($A301,'Entry capacity'!$A$12:$G$36,3,FALSE),0))</f>
        <v>691.15168175653901</v>
      </c>
      <c r="D301" s="47">
        <f t="array" ref="D301">SUMPRODUCT('Distance Matrix_ex'!$B48:$Z48,TRANSPOSE('Entry capacity'!D$12:D$36))/(SUM('Entry capacity'!$D$12:$D$36)-IFERROR(VLOOKUP($A301,'Entry capacity'!$A$12:$G$36,4,FALSE),0))</f>
        <v>668.4542974170148</v>
      </c>
      <c r="E301" s="47">
        <f t="array" ref="E301">SUMPRODUCT('Distance Matrix_ex'!$B48:$Z48,TRANSPOSE('Entry capacity'!E$12:E$36))/(SUM('Entry capacity'!$E$12:$E$36)-IFERROR(VLOOKUP($A301,'Entry capacity'!$A$12:$G$36,5,FALSE),0))</f>
        <v>656.21566371549511</v>
      </c>
      <c r="F301" s="47">
        <f t="array" ref="F301">SUMPRODUCT('Distance Matrix_ex'!$B48:$Z48,TRANSPOSE('Entry capacity'!F$12:F$36))/(SUM('Entry capacity'!$F$12:$F$36)-IFERROR(VLOOKUP($A301,'Entry capacity'!$A$12:$G$36,6,FALSE),0))</f>
        <v>644.11807262868763</v>
      </c>
      <c r="G301" s="52">
        <f t="array" ref="G301">SUMPRODUCT('Distance Matrix_ex'!$B48:$Z48,TRANSPOSE('Entry capacity'!G$12:G$36))/(SUM('Entry capacity'!$G$12:$G$36)-IFERROR(VLOOKUP($A301,'Entry capacity'!$A$12:$G$36,7,FALSE),0))</f>
        <v>645.08720567866658</v>
      </c>
    </row>
    <row r="302" spans="1:7" s="5" customFormat="1" ht="15" customHeight="1" x14ac:dyDescent="0.45">
      <c r="A302" s="42" t="str">
        <f t="shared" ref="A302:B302" si="35">A49</f>
        <v>15.30</v>
      </c>
      <c r="B302" s="4" t="str">
        <f t="shared" si="35"/>
        <v>Salida Nacional / National exit</v>
      </c>
      <c r="C302" s="47">
        <f t="array" ref="C302">SUMPRODUCT('Distance Matrix_ex'!$B49:$Z49,TRANSPOSE('Entry capacity'!C$12:C$36))/(SUM('Entry capacity'!$C$12:$C$36)-IFERROR(VLOOKUP($A302,'Entry capacity'!$A$12:$G$36,3,FALSE),0))</f>
        <v>705.38181492909075</v>
      </c>
      <c r="D302" s="47">
        <f t="array" ref="D302">SUMPRODUCT('Distance Matrix_ex'!$B49:$Z49,TRANSPOSE('Entry capacity'!D$12:D$36))/(SUM('Entry capacity'!$D$12:$D$36)-IFERROR(VLOOKUP($A302,'Entry capacity'!$A$12:$G$36,4,FALSE),0))</f>
        <v>682.68180018352496</v>
      </c>
      <c r="E302" s="47">
        <f t="array" ref="E302">SUMPRODUCT('Distance Matrix_ex'!$B49:$Z49,TRANSPOSE('Entry capacity'!E$12:E$36))/(SUM('Entry capacity'!$E$12:$E$36)-IFERROR(VLOOKUP($A302,'Entry capacity'!$A$12:$G$36,5,FALSE),0))</f>
        <v>670.30723946656929</v>
      </c>
      <c r="F302" s="47">
        <f t="array" ref="F302">SUMPRODUCT('Distance Matrix_ex'!$B49:$Z49,TRANSPOSE('Entry capacity'!F$12:F$36))/(SUM('Entry capacity'!$F$12:$F$36)-IFERROR(VLOOKUP($A302,'Entry capacity'!$A$12:$G$36,6,FALSE),0))</f>
        <v>658.09144868261694</v>
      </c>
      <c r="G302" s="52">
        <f t="array" ref="G302">SUMPRODUCT('Distance Matrix_ex'!$B49:$Z49,TRANSPOSE('Entry capacity'!G$12:G$36))/(SUM('Entry capacity'!$G$12:$G$36)-IFERROR(VLOOKUP($A302,'Entry capacity'!$A$12:$G$36,7,FALSE),0))</f>
        <v>658.982505026063</v>
      </c>
    </row>
    <row r="303" spans="1:7" s="5" customFormat="1" ht="15" customHeight="1" x14ac:dyDescent="0.45">
      <c r="A303" s="42" t="str">
        <f t="shared" ref="A303:B303" si="36">A50</f>
        <v>15.31</v>
      </c>
      <c r="B303" s="4" t="str">
        <f t="shared" si="36"/>
        <v>Salida Nacional / National exit</v>
      </c>
      <c r="C303" s="47">
        <f t="array" ref="C303">SUMPRODUCT('Distance Matrix_ex'!$B50:$Z50,TRANSPOSE('Entry capacity'!C$12:C$36))/(SUM('Entry capacity'!$C$12:$C$36)-IFERROR(VLOOKUP($A303,'Entry capacity'!$A$12:$G$36,3,FALSE),0))</f>
        <v>701.32966610370454</v>
      </c>
      <c r="D303" s="47">
        <f t="array" ref="D303">SUMPRODUCT('Distance Matrix_ex'!$B50:$Z50,TRANSPOSE('Entry capacity'!D$12:D$36))/(SUM('Entry capacity'!$D$12:$D$36)-IFERROR(VLOOKUP($A303,'Entry capacity'!$A$12:$G$36,4,FALSE),0))</f>
        <v>678.72435167530261</v>
      </c>
      <c r="E303" s="47">
        <f t="array" ref="E303">SUMPRODUCT('Distance Matrix_ex'!$B50:$Z50,TRANSPOSE('Entry capacity'!E$12:E$36))/(SUM('Entry capacity'!$E$12:$E$36)-IFERROR(VLOOKUP($A303,'Entry capacity'!$A$12:$G$36,5,FALSE),0))</f>
        <v>666.50101363733597</v>
      </c>
      <c r="F303" s="47">
        <f t="array" ref="F303">SUMPRODUCT('Distance Matrix_ex'!$B50:$Z50,TRANSPOSE('Entry capacity'!F$12:F$36))/(SUM('Entry capacity'!$F$12:$F$36)-IFERROR(VLOOKUP($A303,'Entry capacity'!$A$12:$G$36,6,FALSE),0))</f>
        <v>654.4540317870219</v>
      </c>
      <c r="G303" s="52">
        <f t="array" ref="G303">SUMPRODUCT('Distance Matrix_ex'!$B50:$Z50,TRANSPOSE('Entry capacity'!G$12:G$36))/(SUM('Entry capacity'!$G$12:$G$36)-IFERROR(VLOOKUP($A303,'Entry capacity'!$A$12:$G$36,7,FALSE),0))</f>
        <v>655.25872870906358</v>
      </c>
    </row>
    <row r="304" spans="1:7" s="5" customFormat="1" ht="15" customHeight="1" x14ac:dyDescent="0.45">
      <c r="A304" s="42" t="str">
        <f t="shared" ref="A304:B304" si="37">A51</f>
        <v>15.31.1A</v>
      </c>
      <c r="B304" s="4" t="str">
        <f t="shared" si="37"/>
        <v>Salida Nacional / National exit</v>
      </c>
      <c r="C304" s="47">
        <f t="array" ref="C304">SUMPRODUCT('Distance Matrix_ex'!$B51:$Z51,TRANSPOSE('Entry capacity'!C$12:C$36))/(SUM('Entry capacity'!$C$12:$C$36)-IFERROR(VLOOKUP($A304,'Entry capacity'!$A$12:$G$36,3,FALSE),0))</f>
        <v>699.18105010022919</v>
      </c>
      <c r="D304" s="47">
        <f t="array" ref="D304">SUMPRODUCT('Distance Matrix_ex'!$B51:$Z51,TRANSPOSE('Entry capacity'!D$12:D$36))/(SUM('Entry capacity'!$D$12:$D$36)-IFERROR(VLOOKUP($A304,'Entry capacity'!$A$12:$G$36,4,FALSE),0))</f>
        <v>677.15536226126471</v>
      </c>
      <c r="E304" s="47">
        <f t="array" ref="E304">SUMPRODUCT('Distance Matrix_ex'!$B51:$Z51,TRANSPOSE('Entry capacity'!E$12:E$36))/(SUM('Entry capacity'!$E$12:$E$36)-IFERROR(VLOOKUP($A304,'Entry capacity'!$A$12:$G$36,5,FALSE),0))</f>
        <v>665.23720952262215</v>
      </c>
      <c r="F304" s="47">
        <f t="array" ref="F304">SUMPRODUCT('Distance Matrix_ex'!$B51:$Z51,TRANSPOSE('Entry capacity'!F$12:F$36))/(SUM('Entry capacity'!$F$12:$F$36)-IFERROR(VLOOKUP($A304,'Entry capacity'!$A$12:$G$36,6,FALSE),0))</f>
        <v>653.51507367929185</v>
      </c>
      <c r="G304" s="52">
        <f t="array" ref="G304">SUMPRODUCT('Distance Matrix_ex'!$B51:$Z51,TRANSPOSE('Entry capacity'!G$12:G$36))/(SUM('Entry capacity'!$G$12:$G$36)-IFERROR(VLOOKUP($A304,'Entry capacity'!$A$12:$G$36,7,FALSE),0))</f>
        <v>654.20944756059566</v>
      </c>
    </row>
    <row r="305" spans="1:7" s="5" customFormat="1" ht="15" customHeight="1" x14ac:dyDescent="0.45">
      <c r="A305" s="42" t="str">
        <f t="shared" ref="A305:B305" si="38">A52</f>
        <v>15.31.3</v>
      </c>
      <c r="B305" s="4" t="str">
        <f t="shared" si="38"/>
        <v>Salida Nacional / National exit</v>
      </c>
      <c r="C305" s="47">
        <f t="array" ref="C305">SUMPRODUCT('Distance Matrix_ex'!$B52:$Z52,TRANSPOSE('Entry capacity'!C$12:C$36))/(SUM('Entry capacity'!$C$12:$C$36)-IFERROR(VLOOKUP($A305,'Entry capacity'!$A$12:$G$36,3,FALSE),0))</f>
        <v>695.61632167007542</v>
      </c>
      <c r="D305" s="47">
        <f t="array" ref="D305">SUMPRODUCT('Distance Matrix_ex'!$B52:$Z52,TRANSPOSE('Entry capacity'!D$12:D$36))/(SUM('Entry capacity'!$D$12:$D$36)-IFERROR(VLOOKUP($A305,'Entry capacity'!$A$12:$G$36,4,FALSE),0))</f>
        <v>674.44611432639783</v>
      </c>
      <c r="E305" s="47">
        <f t="array" ref="E305">SUMPRODUCT('Distance Matrix_ex'!$B52:$Z52,TRANSPOSE('Entry capacity'!E$12:E$36))/(SUM('Entry capacity'!$E$12:$E$36)-IFERROR(VLOOKUP($A305,'Entry capacity'!$A$12:$G$36,5,FALSE),0))</f>
        <v>662.92311293061391</v>
      </c>
      <c r="F305" s="47">
        <f t="array" ref="F305">SUMPRODUCT('Distance Matrix_ex'!$B52:$Z52,TRANSPOSE('Entry capacity'!F$12:F$36))/(SUM('Entry capacity'!$F$12:$F$36)-IFERROR(VLOOKUP($A305,'Entry capacity'!$A$12:$G$36,6,FALSE),0))</f>
        <v>651.60492914028248</v>
      </c>
      <c r="G305" s="52">
        <f t="array" ref="G305">SUMPRODUCT('Distance Matrix_ex'!$B52:$Z52,TRANSPOSE('Entry capacity'!G$12:G$36))/(SUM('Entry capacity'!$G$12:$G$36)-IFERROR(VLOOKUP($A305,'Entry capacity'!$A$12:$G$36,7,FALSE),0))</f>
        <v>652.21993424216532</v>
      </c>
    </row>
    <row r="306" spans="1:7" s="5" customFormat="1" ht="15" customHeight="1" x14ac:dyDescent="0.45">
      <c r="A306" s="42" t="str">
        <f t="shared" ref="A306:B306" si="39">A53</f>
        <v>15.31A.4</v>
      </c>
      <c r="B306" s="4" t="str">
        <f t="shared" si="39"/>
        <v>Salida Nacional / National exit</v>
      </c>
      <c r="C306" s="47">
        <f t="array" ref="C306">SUMPRODUCT('Distance Matrix_ex'!$B53:$Z53,TRANSPOSE('Entry capacity'!C$12:C$36))/(SUM('Entry capacity'!$C$12:$C$36)-IFERROR(VLOOKUP($A306,'Entry capacity'!$A$12:$G$36,3,FALSE),0))</f>
        <v>691.96667407104553</v>
      </c>
      <c r="D306" s="47">
        <f t="array" ref="D306">SUMPRODUCT('Distance Matrix_ex'!$B53:$Z53,TRANSPOSE('Entry capacity'!D$12:D$36))/(SUM('Entry capacity'!$D$12:$D$36)-IFERROR(VLOOKUP($A306,'Entry capacity'!$A$12:$G$36,4,FALSE),0))</f>
        <v>671.66813677945947</v>
      </c>
      <c r="E306" s="47">
        <f t="array" ref="E306">SUMPRODUCT('Distance Matrix_ex'!$B53:$Z53,TRANSPOSE('Entry capacity'!E$12:E$36))/(SUM('Entry capacity'!$E$12:$E$36)-IFERROR(VLOOKUP($A306,'Entry capacity'!$A$12:$G$36,5,FALSE),0))</f>
        <v>660.54720856732229</v>
      </c>
      <c r="F306" s="47">
        <f t="array" ref="F306">SUMPRODUCT('Distance Matrix_ex'!$B53:$Z53,TRANSPOSE('Entry capacity'!F$12:F$36))/(SUM('Entry capacity'!$F$12:$F$36)-IFERROR(VLOOKUP($A306,'Entry capacity'!$A$12:$G$36,6,FALSE),0))</f>
        <v>649.64014478008289</v>
      </c>
      <c r="G306" s="52">
        <f t="array" ref="G306">SUMPRODUCT('Distance Matrix_ex'!$B53:$Z53,TRANSPOSE('Entry capacity'!G$12:G$36))/(SUM('Entry capacity'!$G$12:$G$36)-IFERROR(VLOOKUP($A306,'Entry capacity'!$A$12:$G$36,7,FALSE),0))</f>
        <v>650.17399467543419</v>
      </c>
    </row>
    <row r="307" spans="1:7" s="5" customFormat="1" ht="15" customHeight="1" x14ac:dyDescent="0.45">
      <c r="A307" s="42" t="str">
        <f t="shared" ref="A307:B307" si="40">A54</f>
        <v>15.34</v>
      </c>
      <c r="B307" s="4" t="str">
        <f t="shared" si="40"/>
        <v>Salida Nacional / National exit</v>
      </c>
      <c r="C307" s="47">
        <f t="array" ref="C307">SUMPRODUCT('Distance Matrix_ex'!$B54:$Z54,TRANSPOSE('Entry capacity'!C$12:C$36))/(SUM('Entry capacity'!$C$12:$C$36)-IFERROR(VLOOKUP($A307,'Entry capacity'!$A$12:$G$36,3,FALSE),0))</f>
        <v>705.76758286655104</v>
      </c>
      <c r="D307" s="47">
        <f t="array" ref="D307">SUMPRODUCT('Distance Matrix_ex'!$B54:$Z54,TRANSPOSE('Entry capacity'!D$12:D$36))/(SUM('Entry capacity'!$D$12:$D$36)-IFERROR(VLOOKUP($A307,'Entry capacity'!$A$12:$G$36,4,FALSE),0))</f>
        <v>683.15789893401802</v>
      </c>
      <c r="E307" s="47">
        <f t="array" ref="E307">SUMPRODUCT('Distance Matrix_ex'!$B54:$Z54,TRANSPOSE('Entry capacity'!E$12:E$36))/(SUM('Entry capacity'!$E$12:$E$36)-IFERROR(VLOOKUP($A307,'Entry capacity'!$A$12:$G$36,5,FALSE),0))</f>
        <v>670.93223290393007</v>
      </c>
      <c r="F307" s="47">
        <f t="array" ref="F307">SUMPRODUCT('Distance Matrix_ex'!$B54:$Z54,TRANSPOSE('Entry capacity'!F$12:F$36))/(SUM('Entry capacity'!$F$12:$F$36)-IFERROR(VLOOKUP($A307,'Entry capacity'!$A$12:$G$36,6,FALSE),0))</f>
        <v>658.87774529902856</v>
      </c>
      <c r="G307" s="52">
        <f t="array" ref="G307">SUMPRODUCT('Distance Matrix_ex'!$B54:$Z54,TRANSPOSE('Entry capacity'!G$12:G$36))/(SUM('Entry capacity'!$G$12:$G$36)-IFERROR(VLOOKUP($A307,'Entry capacity'!$A$12:$G$36,7,FALSE),0))</f>
        <v>659.70204733993091</v>
      </c>
    </row>
    <row r="308" spans="1:7" s="5" customFormat="1" ht="15" customHeight="1" x14ac:dyDescent="0.45">
      <c r="A308" s="42" t="str">
        <f t="shared" ref="A308:B308" si="41">A55</f>
        <v>16A</v>
      </c>
      <c r="B308" s="4" t="str">
        <f t="shared" si="41"/>
        <v>Salida Nacional / National exit</v>
      </c>
      <c r="C308" s="47">
        <f t="array" ref="C308">SUMPRODUCT('Distance Matrix_ex'!$B55:$Z55,TRANSPOSE('Entry capacity'!C$12:C$36))/(SUM('Entry capacity'!$C$12:$C$36)-IFERROR(VLOOKUP($A308,'Entry capacity'!$A$12:$G$36,3,FALSE),0))</f>
        <v>659.3577368439951</v>
      </c>
      <c r="D308" s="47">
        <f t="array" ref="D308">SUMPRODUCT('Distance Matrix_ex'!$B55:$Z55,TRANSPOSE('Entry capacity'!D$12:D$36))/(SUM('Entry capacity'!$D$12:$D$36)-IFERROR(VLOOKUP($A308,'Entry capacity'!$A$12:$G$36,4,FALSE),0))</f>
        <v>646.17818593842208</v>
      </c>
      <c r="E308" s="47">
        <f t="array" ref="E308">SUMPRODUCT('Distance Matrix_ex'!$B55:$Z55,TRANSPOSE('Entry capacity'!E$12:E$36))/(SUM('Entry capacity'!$E$12:$E$36)-IFERROR(VLOOKUP($A308,'Entry capacity'!$A$12:$G$36,5,FALSE),0))</f>
        <v>637.97160560004909</v>
      </c>
      <c r="F308" s="47">
        <f t="array" ref="F308">SUMPRODUCT('Distance Matrix_ex'!$B55:$Z55,TRANSPOSE('Entry capacity'!F$12:F$36))/(SUM('Entry capacity'!$F$12:$F$36)-IFERROR(VLOOKUP($A308,'Entry capacity'!$A$12:$G$36,6,FALSE),0))</f>
        <v>629.55161038518531</v>
      </c>
      <c r="G308" s="52">
        <f t="array" ref="G308">SUMPRODUCT('Distance Matrix_ex'!$B55:$Z55,TRANSPOSE('Entry capacity'!G$12:G$36))/(SUM('Entry capacity'!$G$12:$G$36)-IFERROR(VLOOKUP($A308,'Entry capacity'!$A$12:$G$36,7,FALSE),0))</f>
        <v>631.55688019169736</v>
      </c>
    </row>
    <row r="309" spans="1:7" s="5" customFormat="1" ht="15" customHeight="1" x14ac:dyDescent="0.45">
      <c r="A309" s="42" t="str">
        <f t="shared" ref="A309:B309" si="42">A56</f>
        <v>19</v>
      </c>
      <c r="B309" s="4" t="str">
        <f t="shared" si="42"/>
        <v>Salida Nacional / National exit</v>
      </c>
      <c r="C309" s="47">
        <f t="array" ref="C309">SUMPRODUCT('Distance Matrix_ex'!$B56:$Z56,TRANSPOSE('Entry capacity'!C$12:C$36))/(SUM('Entry capacity'!$C$12:$C$36)-IFERROR(VLOOKUP($A309,'Entry capacity'!$A$12:$G$36,3,FALSE),0))</f>
        <v>679.98063733098763</v>
      </c>
      <c r="D309" s="47">
        <f t="array" ref="D309">SUMPRODUCT('Distance Matrix_ex'!$B56:$Z56,TRANSPOSE('Entry capacity'!D$12:D$36))/(SUM('Entry capacity'!$D$12:$D$36)-IFERROR(VLOOKUP($A309,'Entry capacity'!$A$12:$G$36,4,FALSE),0))</f>
        <v>672.91254331367793</v>
      </c>
      <c r="E309" s="47">
        <f t="array" ref="E309">SUMPRODUCT('Distance Matrix_ex'!$B56:$Z56,TRANSPOSE('Entry capacity'!E$12:E$36))/(SUM('Entry capacity'!$E$12:$E$36)-IFERROR(VLOOKUP($A309,'Entry capacity'!$A$12:$G$36,5,FALSE),0))</f>
        <v>667.3629418729389</v>
      </c>
      <c r="F309" s="47">
        <f t="array" ref="F309">SUMPRODUCT('Distance Matrix_ex'!$B56:$Z56,TRANSPOSE('Entry capacity'!F$12:F$36))/(SUM('Entry capacity'!$F$12:$F$36)-IFERROR(VLOOKUP($A309,'Entry capacity'!$A$12:$G$36,6,FALSE),0))</f>
        <v>661.62763038536434</v>
      </c>
      <c r="G309" s="52">
        <f t="array" ref="G309">SUMPRODUCT('Distance Matrix_ex'!$B56:$Z56,TRANSPOSE('Entry capacity'!G$12:G$36))/(SUM('Entry capacity'!$G$12:$G$36)-IFERROR(VLOOKUP($A309,'Entry capacity'!$A$12:$G$36,7,FALSE),0))</f>
        <v>663.32820381038403</v>
      </c>
    </row>
    <row r="310" spans="1:7" s="5" customFormat="1" ht="15" customHeight="1" x14ac:dyDescent="0.45">
      <c r="A310" s="42" t="str">
        <f t="shared" ref="A310:B310" si="43">A57</f>
        <v>20</v>
      </c>
      <c r="B310" s="4" t="str">
        <f t="shared" si="43"/>
        <v>Salida Nacional / National exit</v>
      </c>
      <c r="C310" s="47">
        <f t="array" ref="C310">SUMPRODUCT('Distance Matrix_ex'!$B57:$Z57,TRANSPOSE('Entry capacity'!C$12:C$36))/(SUM('Entry capacity'!$C$12:$C$36)-IFERROR(VLOOKUP($A310,'Entry capacity'!$A$12:$G$36,3,FALSE),0))</f>
        <v>677.34660694696049</v>
      </c>
      <c r="D310" s="47">
        <f t="array" ref="D310">SUMPRODUCT('Distance Matrix_ex'!$B57:$Z57,TRANSPOSE('Entry capacity'!D$12:D$36))/(SUM('Entry capacity'!$D$12:$D$36)-IFERROR(VLOOKUP($A310,'Entry capacity'!$A$12:$G$36,4,FALSE),0))</f>
        <v>671.41184028289638</v>
      </c>
      <c r="E310" s="47">
        <f t="array" ref="E310">SUMPRODUCT('Distance Matrix_ex'!$B57:$Z57,TRANSPOSE('Entry capacity'!E$12:E$36))/(SUM('Entry capacity'!$E$12:$E$36)-IFERROR(VLOOKUP($A310,'Entry capacity'!$A$12:$G$36,5,FALSE),0))</f>
        <v>666.46123088928562</v>
      </c>
      <c r="F310" s="47">
        <f t="array" ref="F310">SUMPRODUCT('Distance Matrix_ex'!$B57:$Z57,TRANSPOSE('Entry capacity'!F$12:F$36))/(SUM('Entry capacity'!$F$12:$F$36)-IFERROR(VLOOKUP($A310,'Entry capacity'!$A$12:$G$36,6,FALSE),0))</f>
        <v>661.33360869463195</v>
      </c>
      <c r="G310" s="52">
        <f t="array" ref="G310">SUMPRODUCT('Distance Matrix_ex'!$B57:$Z57,TRANSPOSE('Entry capacity'!G$12:G$36))/(SUM('Entry capacity'!$G$12:$G$36)-IFERROR(VLOOKUP($A310,'Entry capacity'!$A$12:$G$36,7,FALSE),0))</f>
        <v>662.94539690301474</v>
      </c>
    </row>
    <row r="311" spans="1:7" s="5" customFormat="1" ht="15" customHeight="1" x14ac:dyDescent="0.45">
      <c r="A311" s="42" t="str">
        <f t="shared" ref="A311:B311" si="44">A58</f>
        <v>20.00A</v>
      </c>
      <c r="B311" s="4" t="str">
        <f t="shared" si="44"/>
        <v>Salida Nacional / National exit</v>
      </c>
      <c r="C311" s="47">
        <f t="array" ref="C311">SUMPRODUCT('Distance Matrix_ex'!$B58:$Z58,TRANSPOSE('Entry capacity'!C$12:C$36))/(SUM('Entry capacity'!$C$12:$C$36)-IFERROR(VLOOKUP($A311,'Entry capacity'!$A$12:$G$36,3,FALSE),0))</f>
        <v>676.46438501765886</v>
      </c>
      <c r="D311" s="47">
        <f t="array" ref="D311">SUMPRODUCT('Distance Matrix_ex'!$B58:$Z58,TRANSPOSE('Entry capacity'!D$12:D$36))/(SUM('Entry capacity'!$D$12:$D$36)-IFERROR(VLOOKUP($A311,'Entry capacity'!$A$12:$G$36,4,FALSE),0))</f>
        <v>670.79988259287882</v>
      </c>
      <c r="E311" s="47">
        <f t="array" ref="E311">SUMPRODUCT('Distance Matrix_ex'!$B58:$Z58,TRANSPOSE('Entry capacity'!E$12:E$36))/(SUM('Entry capacity'!$E$12:$E$36)-IFERROR(VLOOKUP($A311,'Entry capacity'!$A$12:$G$36,5,FALSE),0))</f>
        <v>665.99629565871783</v>
      </c>
      <c r="F311" s="47">
        <f t="array" ref="F311">SUMPRODUCT('Distance Matrix_ex'!$B58:$Z58,TRANSPOSE('Entry capacity'!F$12:F$36))/(SUM('Entry capacity'!$F$12:$F$36)-IFERROR(VLOOKUP($A311,'Entry capacity'!$A$12:$G$36,6,FALSE),0))</f>
        <v>661.01790999344041</v>
      </c>
      <c r="G311" s="52">
        <f t="array" ref="G311">SUMPRODUCT('Distance Matrix_ex'!$B58:$Z58,TRANSPOSE('Entry capacity'!G$12:G$36))/(SUM('Entry capacity'!$G$12:$G$36)-IFERROR(VLOOKUP($A311,'Entry capacity'!$A$12:$G$36,7,FALSE),0))</f>
        <v>662.60725560859021</v>
      </c>
    </row>
    <row r="312" spans="1:7" s="5" customFormat="1" ht="15" customHeight="1" x14ac:dyDescent="0.45">
      <c r="A312" s="42" t="str">
        <f t="shared" ref="A312:B312" si="45">A59</f>
        <v>21</v>
      </c>
      <c r="B312" s="4" t="str">
        <f t="shared" si="45"/>
        <v>Salida Nacional / National exit</v>
      </c>
      <c r="C312" s="47">
        <f t="array" ref="C312">SUMPRODUCT('Distance Matrix_ex'!$B59:$Z59,TRANSPOSE('Entry capacity'!C$12:C$36))/(SUM('Entry capacity'!$C$12:$C$36)-IFERROR(VLOOKUP($A312,'Entry capacity'!$A$12:$G$36,3,FALSE),0))</f>
        <v>672.97960839691655</v>
      </c>
      <c r="D312" s="47">
        <f t="array" ref="D312">SUMPRODUCT('Distance Matrix_ex'!$B59:$Z59,TRANSPOSE('Entry capacity'!D$12:D$36))/(SUM('Entry capacity'!$D$12:$D$36)-IFERROR(VLOOKUP($A312,'Entry capacity'!$A$12:$G$36,4,FALSE),0))</f>
        <v>668.38264971731019</v>
      </c>
      <c r="E312" s="47">
        <f t="array" ref="E312">SUMPRODUCT('Distance Matrix_ex'!$B59:$Z59,TRANSPOSE('Entry capacity'!E$12:E$36))/(SUM('Entry capacity'!$E$12:$E$36)-IFERROR(VLOOKUP($A312,'Entry capacity'!$A$12:$G$36,5,FALSE),0))</f>
        <v>664.15980149797417</v>
      </c>
      <c r="F312" s="47">
        <f t="array" ref="F312">SUMPRODUCT('Distance Matrix_ex'!$B59:$Z59,TRANSPOSE('Entry capacity'!F$12:F$36))/(SUM('Entry capacity'!$F$12:$F$36)-IFERROR(VLOOKUP($A312,'Entry capacity'!$A$12:$G$36,6,FALSE),0))</f>
        <v>659.77090012373446</v>
      </c>
      <c r="G312" s="52">
        <f t="array" ref="G312">SUMPRODUCT('Distance Matrix_ex'!$B59:$Z59,TRANSPOSE('Entry capacity'!G$12:G$36))/(SUM('Entry capacity'!$G$12:$G$36)-IFERROR(VLOOKUP($A312,'Entry capacity'!$A$12:$G$36,7,FALSE),0))</f>
        <v>661.27159749561417</v>
      </c>
    </row>
    <row r="313" spans="1:7" s="5" customFormat="1" ht="15" customHeight="1" x14ac:dyDescent="0.45">
      <c r="A313" s="42" t="str">
        <f t="shared" ref="A313:B313" si="46">A60</f>
        <v>22</v>
      </c>
      <c r="B313" s="4" t="str">
        <f t="shared" si="46"/>
        <v>Salida Nacional / National exit</v>
      </c>
      <c r="C313" s="47">
        <f t="array" ref="C313">SUMPRODUCT('Distance Matrix_ex'!$B60:$Z60,TRANSPOSE('Entry capacity'!C$12:C$36))/(SUM('Entry capacity'!$C$12:$C$36)-IFERROR(VLOOKUP($A313,'Entry capacity'!$A$12:$G$36,3,FALSE),0))</f>
        <v>669.5854800794101</v>
      </c>
      <c r="D313" s="47">
        <f t="array" ref="D313">SUMPRODUCT('Distance Matrix_ex'!$B60:$Z60,TRANSPOSE('Entry capacity'!D$12:D$36))/(SUM('Entry capacity'!$D$12:$D$36)-IFERROR(VLOOKUP($A313,'Entry capacity'!$A$12:$G$36,4,FALSE),0))</f>
        <v>666.02829549439082</v>
      </c>
      <c r="E313" s="47">
        <f t="array" ref="E313">SUMPRODUCT('Distance Matrix_ex'!$B60:$Z60,TRANSPOSE('Entry capacity'!E$12:E$36))/(SUM('Entry capacity'!$E$12:$E$36)-IFERROR(VLOOKUP($A313,'Entry capacity'!$A$12:$G$36,5,FALSE),0))</f>
        <v>662.371079432172</v>
      </c>
      <c r="F313" s="47">
        <f t="array" ref="F313">SUMPRODUCT('Distance Matrix_ex'!$B60:$Z60,TRANSPOSE('Entry capacity'!F$12:F$36))/(SUM('Entry capacity'!$F$12:$F$36)-IFERROR(VLOOKUP($A313,'Entry capacity'!$A$12:$G$36,6,FALSE),0))</f>
        <v>658.5563282955759</v>
      </c>
      <c r="G313" s="52">
        <f t="array" ref="G313">SUMPRODUCT('Distance Matrix_ex'!$B60:$Z60,TRANSPOSE('Entry capacity'!G$12:G$36))/(SUM('Entry capacity'!$G$12:$G$36)-IFERROR(VLOOKUP($A313,'Entry capacity'!$A$12:$G$36,7,FALSE),0))</f>
        <v>659.97068340064004</v>
      </c>
    </row>
    <row r="314" spans="1:7" s="5" customFormat="1" ht="15" customHeight="1" x14ac:dyDescent="0.45">
      <c r="A314" s="42" t="str">
        <f t="shared" ref="A314:B314" si="47">A61</f>
        <v>23</v>
      </c>
      <c r="B314" s="4" t="str">
        <f t="shared" si="47"/>
        <v>Salida Nacional / National exit</v>
      </c>
      <c r="C314" s="47">
        <f t="array" ref="C314">SUMPRODUCT('Distance Matrix_ex'!$B61:$Z61,TRANSPOSE('Entry capacity'!C$12:C$36))/(SUM('Entry capacity'!$C$12:$C$36)-IFERROR(VLOOKUP($A314,'Entry capacity'!$A$12:$G$36,3,FALSE),0))</f>
        <v>666.84596043344573</v>
      </c>
      <c r="D314" s="47">
        <f t="array" ref="D314">SUMPRODUCT('Distance Matrix_ex'!$B61:$Z61,TRANSPOSE('Entry capacity'!D$12:D$36))/(SUM('Entry capacity'!$D$12:$D$36)-IFERROR(VLOOKUP($A314,'Entry capacity'!$A$12:$G$36,4,FALSE),0))</f>
        <v>664.12801387746458</v>
      </c>
      <c r="E314" s="47">
        <f t="array" ref="E314">SUMPRODUCT('Distance Matrix_ex'!$B61:$Z61,TRANSPOSE('Entry capacity'!E$12:E$36))/(SUM('Entry capacity'!$E$12:$E$36)-IFERROR(VLOOKUP($A314,'Entry capacity'!$A$12:$G$36,5,FALSE),0))</f>
        <v>660.92733930745123</v>
      </c>
      <c r="F314" s="47">
        <f t="array" ref="F314">SUMPRODUCT('Distance Matrix_ex'!$B61:$Z61,TRANSPOSE('Entry capacity'!F$12:F$36))/(SUM('Entry capacity'!$F$12:$F$36)-IFERROR(VLOOKUP($A314,'Entry capacity'!$A$12:$G$36,6,FALSE),0))</f>
        <v>657.57600490370135</v>
      </c>
      <c r="G314" s="52">
        <f t="array" ref="G314">SUMPRODUCT('Distance Matrix_ex'!$B61:$Z61,TRANSPOSE('Entry capacity'!G$12:G$36))/(SUM('Entry capacity'!$G$12:$G$36)-IFERROR(VLOOKUP($A314,'Entry capacity'!$A$12:$G$36,7,FALSE),0))</f>
        <v>658.92067014612894</v>
      </c>
    </row>
    <row r="315" spans="1:7" s="5" customFormat="1" ht="15" customHeight="1" x14ac:dyDescent="0.45">
      <c r="A315" s="42" t="str">
        <f t="shared" ref="A315:B315" si="48">A62</f>
        <v>23A</v>
      </c>
      <c r="B315" s="4" t="str">
        <f t="shared" si="48"/>
        <v>Salida Nacional / National exit</v>
      </c>
      <c r="C315" s="47">
        <f t="array" ref="C315">SUMPRODUCT('Distance Matrix_ex'!$B62:$Z62,TRANSPOSE('Entry capacity'!C$12:C$36))/(SUM('Entry capacity'!$C$12:$C$36)-IFERROR(VLOOKUP($A315,'Entry capacity'!$A$12:$G$36,3,FALSE),0))</f>
        <v>663.45403767076232</v>
      </c>
      <c r="D315" s="47">
        <f t="array" ref="D315">SUMPRODUCT('Distance Matrix_ex'!$B62:$Z62,TRANSPOSE('Entry capacity'!D$12:D$36))/(SUM('Entry capacity'!$D$12:$D$36)-IFERROR(VLOOKUP($A315,'Entry capacity'!$A$12:$G$36,4,FALSE),0))</f>
        <v>661.77518954877019</v>
      </c>
      <c r="E315" s="47">
        <f t="array" ref="E315">SUMPRODUCT('Distance Matrix_ex'!$B62:$Z62,TRANSPOSE('Entry capacity'!E$12:E$36))/(SUM('Entry capacity'!$E$12:$E$36)-IFERROR(VLOOKUP($A315,'Entry capacity'!$A$12:$G$36,5,FALSE),0))</f>
        <v>659.13977957972531</v>
      </c>
      <c r="F315" s="47">
        <f t="array" ref="F315">SUMPRODUCT('Distance Matrix_ex'!$B62:$Z62,TRANSPOSE('Entry capacity'!F$12:F$36))/(SUM('Entry capacity'!$F$12:$F$36)-IFERROR(VLOOKUP($A315,'Entry capacity'!$A$12:$G$36,6,FALSE),0))</f>
        <v>656.36222232229568</v>
      </c>
      <c r="G315" s="52">
        <f t="array" ref="G315">SUMPRODUCT('Distance Matrix_ex'!$B62:$Z62,TRANSPOSE('Entry capacity'!G$12:G$36))/(SUM('Entry capacity'!$G$12:$G$36)-IFERROR(VLOOKUP($A315,'Entry capacity'!$A$12:$G$36,7,FALSE),0))</f>
        <v>657.6206014043911</v>
      </c>
    </row>
    <row r="316" spans="1:7" s="5" customFormat="1" ht="15" customHeight="1" x14ac:dyDescent="0.45">
      <c r="A316" s="42" t="str">
        <f t="shared" ref="A316:B316" si="49">A63</f>
        <v>24</v>
      </c>
      <c r="B316" s="4" t="str">
        <f t="shared" si="49"/>
        <v>Salida Nacional / National exit</v>
      </c>
      <c r="C316" s="47">
        <f t="array" ref="C316">SUMPRODUCT('Distance Matrix_ex'!$B63:$Z63,TRANSPOSE('Entry capacity'!C$12:C$36))/(SUM('Entry capacity'!$C$12:$C$36)-IFERROR(VLOOKUP($A316,'Entry capacity'!$A$12:$G$36,3,FALSE),0))</f>
        <v>661.38765335685503</v>
      </c>
      <c r="D316" s="47">
        <f t="array" ref="D316">SUMPRODUCT('Distance Matrix_ex'!$B63:$Z63,TRANSPOSE('Entry capacity'!D$12:D$36))/(SUM('Entry capacity'!$D$12:$D$36)-IFERROR(VLOOKUP($A316,'Entry capacity'!$A$12:$G$36,4,FALSE),0))</f>
        <v>660.34183164932722</v>
      </c>
      <c r="E316" s="47">
        <f t="array" ref="E316">SUMPRODUCT('Distance Matrix_ex'!$B63:$Z63,TRANSPOSE('Entry capacity'!E$12:E$36))/(SUM('Entry capacity'!$E$12:$E$36)-IFERROR(VLOOKUP($A316,'Entry capacity'!$A$12:$G$36,5,FALSE),0))</f>
        <v>658.05078503592733</v>
      </c>
      <c r="F316" s="47">
        <f t="array" ref="F316">SUMPRODUCT('Distance Matrix_ex'!$B63:$Z63,TRANSPOSE('Entry capacity'!F$12:F$36))/(SUM('Entry capacity'!$F$12:$F$36)-IFERROR(VLOOKUP($A316,'Entry capacity'!$A$12:$G$36,6,FALSE),0))</f>
        <v>655.62277703943005</v>
      </c>
      <c r="G316" s="52">
        <f t="array" ref="G316">SUMPRODUCT('Distance Matrix_ex'!$B63:$Z63,TRANSPOSE('Entry capacity'!G$12:G$36))/(SUM('Entry capacity'!$G$12:$G$36)-IFERROR(VLOOKUP($A316,'Entry capacity'!$A$12:$G$36,7,FALSE),0))</f>
        <v>656.82858995752554</v>
      </c>
    </row>
    <row r="317" spans="1:7" s="5" customFormat="1" ht="15" customHeight="1" x14ac:dyDescent="0.45">
      <c r="A317" s="42" t="str">
        <f t="shared" ref="A317:B317" si="50">A64</f>
        <v>24A</v>
      </c>
      <c r="B317" s="4" t="str">
        <f t="shared" si="50"/>
        <v>Salida Nacional / National exit</v>
      </c>
      <c r="C317" s="47">
        <f t="array" ref="C317">SUMPRODUCT('Distance Matrix_ex'!$B64:$Z64,TRANSPOSE('Entry capacity'!C$12:C$36))/(SUM('Entry capacity'!$C$12:$C$36)-IFERROR(VLOOKUP($A317,'Entry capacity'!$A$12:$G$36,3,FALSE),0))</f>
        <v>659.83986069211733</v>
      </c>
      <c r="D317" s="47">
        <f t="array" ref="D317">SUMPRODUCT('Distance Matrix_ex'!$B64:$Z64,TRANSPOSE('Entry capacity'!D$12:D$36))/(SUM('Entry capacity'!$D$12:$D$36)-IFERROR(VLOOKUP($A317,'Entry capacity'!$A$12:$G$36,4,FALSE),0))</f>
        <v>659.3616856937449</v>
      </c>
      <c r="E317" s="47">
        <f t="array" ref="E317">SUMPRODUCT('Distance Matrix_ex'!$B64:$Z64,TRANSPOSE('Entry capacity'!E$12:E$36))/(SUM('Entry capacity'!$E$12:$E$36)-IFERROR(VLOOKUP($A317,'Entry capacity'!$A$12:$G$36,5,FALSE),0))</f>
        <v>657.37040236178029</v>
      </c>
      <c r="F317" s="47">
        <f t="array" ref="F317">SUMPRODUCT('Distance Matrix_ex'!$B64:$Z64,TRANSPOSE('Entry capacity'!F$12:F$36))/(SUM('Entry capacity'!$F$12:$F$36)-IFERROR(VLOOKUP($A317,'Entry capacity'!$A$12:$G$36,6,FALSE),0))</f>
        <v>655.2441867757135</v>
      </c>
      <c r="G317" s="52">
        <f t="array" ref="G317">SUMPRODUCT('Distance Matrix_ex'!$B64:$Z64,TRANSPOSE('Entry capacity'!G$12:G$36))/(SUM('Entry capacity'!$G$12:$G$36)-IFERROR(VLOOKUP($A317,'Entry capacity'!$A$12:$G$36,7,FALSE),0))</f>
        <v>656.40981095722987</v>
      </c>
    </row>
    <row r="318" spans="1:7" s="5" customFormat="1" ht="15" customHeight="1" x14ac:dyDescent="0.45">
      <c r="A318" s="42" t="str">
        <f t="shared" ref="A318:B318" si="51">A65</f>
        <v>25A</v>
      </c>
      <c r="B318" s="4" t="str">
        <f t="shared" si="51"/>
        <v>Salida Nacional / National exit</v>
      </c>
      <c r="C318" s="47">
        <f t="array" ref="C318">SUMPRODUCT('Distance Matrix_ex'!$B65:$Z65,TRANSPOSE('Entry capacity'!C$12:C$36))/(SUM('Entry capacity'!$C$12:$C$36)-IFERROR(VLOOKUP($A318,'Entry capacity'!$A$12:$G$36,3,FALSE),0))</f>
        <v>656.77998622863618</v>
      </c>
      <c r="D318" s="47">
        <f t="array" ref="D318">SUMPRODUCT('Distance Matrix_ex'!$B65:$Z65,TRANSPOSE('Entry capacity'!D$12:D$36))/(SUM('Entry capacity'!$D$12:$D$36)-IFERROR(VLOOKUP($A318,'Entry capacity'!$A$12:$G$36,4,FALSE),0))</f>
        <v>657.42400783268636</v>
      </c>
      <c r="E318" s="47">
        <f t="array" ref="E318">SUMPRODUCT('Distance Matrix_ex'!$B65:$Z65,TRANSPOSE('Entry capacity'!E$12:E$36))/(SUM('Entry capacity'!$E$12:$E$36)-IFERROR(VLOOKUP($A318,'Entry capacity'!$A$12:$G$36,5,FALSE),0))</f>
        <v>656.02533488766119</v>
      </c>
      <c r="F318" s="47">
        <f t="array" ref="F318">SUMPRODUCT('Distance Matrix_ex'!$B65:$Z65,TRANSPOSE('Entry capacity'!F$12:F$36))/(SUM('Entry capacity'!$F$12:$F$36)-IFERROR(VLOOKUP($A318,'Entry capacity'!$A$12:$G$36,6,FALSE),0))</f>
        <v>654.49574113020697</v>
      </c>
      <c r="G318" s="52">
        <f t="array" ref="G318">SUMPRODUCT('Distance Matrix_ex'!$B65:$Z65,TRANSPOSE('Entry capacity'!G$12:G$36))/(SUM('Entry capacity'!$G$12:$G$36)-IFERROR(VLOOKUP($A318,'Entry capacity'!$A$12:$G$36,7,FALSE),0))</f>
        <v>655.58191507812307</v>
      </c>
    </row>
    <row r="319" spans="1:7" s="5" customFormat="1" ht="15" customHeight="1" x14ac:dyDescent="0.45">
      <c r="A319" s="42" t="str">
        <f t="shared" ref="A319:B319" si="52">A66</f>
        <v>25X</v>
      </c>
      <c r="B319" s="4" t="str">
        <f t="shared" si="52"/>
        <v>Salida Nacional / National exit</v>
      </c>
      <c r="C319" s="47">
        <f t="array" ref="C319">SUMPRODUCT('Distance Matrix_ex'!$B66:$Z66,TRANSPOSE('Entry capacity'!C$12:C$36))/(SUM('Entry capacity'!$C$12:$C$36)-IFERROR(VLOOKUP($A319,'Entry capacity'!$A$12:$G$36,3,FALSE),0))</f>
        <v>656.39861788405028</v>
      </c>
      <c r="D319" s="47">
        <f t="array" ref="D319">SUMPRODUCT('Distance Matrix_ex'!$B66:$Z66,TRANSPOSE('Entry capacity'!D$12:D$36))/(SUM('Entry capacity'!$D$12:$D$36)-IFERROR(VLOOKUP($A319,'Entry capacity'!$A$12:$G$36,4,FALSE),0))</f>
        <v>657.18250478835182</v>
      </c>
      <c r="E319" s="47">
        <f t="array" ref="E319">SUMPRODUCT('Distance Matrix_ex'!$B66:$Z66,TRANSPOSE('Entry capacity'!E$12:E$36))/(SUM('Entry capacity'!$E$12:$E$36)-IFERROR(VLOOKUP($A319,'Entry capacity'!$A$12:$G$36,5,FALSE),0))</f>
        <v>655.85769201143114</v>
      </c>
      <c r="F319" s="47">
        <f t="array" ref="F319">SUMPRODUCT('Distance Matrix_ex'!$B66:$Z66,TRANSPOSE('Entry capacity'!F$12:F$36))/(SUM('Entry capacity'!$F$12:$F$36)-IFERROR(VLOOKUP($A319,'Entry capacity'!$A$12:$G$36,6,FALSE),0))</f>
        <v>654.4024583892824</v>
      </c>
      <c r="G319" s="52">
        <f t="array" ref="G319">SUMPRODUCT('Distance Matrix_ex'!$B66:$Z66,TRANSPOSE('Entry capacity'!G$12:G$36))/(SUM('Entry capacity'!$G$12:$G$36)-IFERROR(VLOOKUP($A319,'Entry capacity'!$A$12:$G$36,7,FALSE),0))</f>
        <v>655.47873003420329</v>
      </c>
    </row>
    <row r="320" spans="1:7" s="5" customFormat="1" ht="15" customHeight="1" x14ac:dyDescent="0.45">
      <c r="A320" s="42" t="str">
        <f t="shared" ref="A320:B320" si="53">A67</f>
        <v>26A</v>
      </c>
      <c r="B320" s="4" t="str">
        <f t="shared" si="53"/>
        <v>Salida Nacional / National exit</v>
      </c>
      <c r="C320" s="47">
        <f t="array" ref="C320">SUMPRODUCT('Distance Matrix_ex'!$B67:$Z67,TRANSPOSE('Entry capacity'!C$12:C$36))/(SUM('Entry capacity'!$C$12:$C$36)-IFERROR(VLOOKUP($A320,'Entry capacity'!$A$12:$G$36,3,FALSE),0))</f>
        <v>652.55601643140085</v>
      </c>
      <c r="D320" s="47">
        <f t="array" ref="D320">SUMPRODUCT('Distance Matrix_ex'!$B67:$Z67,TRANSPOSE('Entry capacity'!D$12:D$36))/(SUM('Entry capacity'!$D$12:$D$36)-IFERROR(VLOOKUP($A320,'Entry capacity'!$A$12:$G$36,4,FALSE),0))</f>
        <v>654.74916190042211</v>
      </c>
      <c r="E320" s="47">
        <f t="array" ref="E320">SUMPRODUCT('Distance Matrix_ex'!$B67:$Z67,TRANSPOSE('Entry capacity'!E$12:E$36))/(SUM('Entry capacity'!$E$12:$E$36)-IFERROR(VLOOKUP($A320,'Entry capacity'!$A$12:$G$36,5,FALSE),0))</f>
        <v>654.16855139744621</v>
      </c>
      <c r="F320" s="47">
        <f t="array" ref="F320">SUMPRODUCT('Distance Matrix_ex'!$B67:$Z67,TRANSPOSE('Entry capacity'!F$12:F$36))/(SUM('Entry capacity'!$F$12:$F$36)-IFERROR(VLOOKUP($A320,'Entry capacity'!$A$12:$G$36,6,FALSE),0))</f>
        <v>653.46255763224929</v>
      </c>
      <c r="G320" s="52">
        <f t="array" ref="G320">SUMPRODUCT('Distance Matrix_ex'!$B67:$Z67,TRANSPOSE('Entry capacity'!G$12:G$36))/(SUM('Entry capacity'!$G$12:$G$36)-IFERROR(VLOOKUP($A320,'Entry capacity'!$A$12:$G$36,7,FALSE),0))</f>
        <v>654.43905538556464</v>
      </c>
    </row>
    <row r="321" spans="1:7" s="5" customFormat="1" ht="15" customHeight="1" x14ac:dyDescent="0.45">
      <c r="A321" s="42" t="str">
        <f t="shared" ref="A321:B321" si="54">A68</f>
        <v>27X</v>
      </c>
      <c r="B321" s="4" t="str">
        <f t="shared" si="54"/>
        <v>Salida Nacional / National exit</v>
      </c>
      <c r="C321" s="47">
        <f t="array" ref="C321">SUMPRODUCT('Distance Matrix_ex'!$B68:$Z68,TRANSPOSE('Entry capacity'!C$12:C$36))/(SUM('Entry capacity'!$C$12:$C$36)-IFERROR(VLOOKUP($A321,'Entry capacity'!$A$12:$G$36,3,FALSE),0))</f>
        <v>648.54767016130825</v>
      </c>
      <c r="D321" s="47">
        <f t="array" ref="D321">SUMPRODUCT('Distance Matrix_ex'!$B68:$Z68,TRANSPOSE('Entry capacity'!D$12:D$36))/(SUM('Entry capacity'!$D$12:$D$36)-IFERROR(VLOOKUP($A321,'Entry capacity'!$A$12:$G$36,4,FALSE),0))</f>
        <v>652.21086043749926</v>
      </c>
      <c r="E321" s="47">
        <f t="array" ref="E321">SUMPRODUCT('Distance Matrix_ex'!$B68:$Z68,TRANSPOSE('Entry capacity'!E$12:E$36))/(SUM('Entry capacity'!$E$12:$E$36)-IFERROR(VLOOKUP($A321,'Entry capacity'!$A$12:$G$36,5,FALSE),0))</f>
        <v>652.40655225099295</v>
      </c>
      <c r="F321" s="47">
        <f t="array" ref="F321">SUMPRODUCT('Distance Matrix_ex'!$B68:$Z68,TRANSPOSE('Entry capacity'!F$12:F$36))/(SUM('Entry capacity'!$F$12:$F$36)-IFERROR(VLOOKUP($A321,'Entry capacity'!$A$12:$G$36,6,FALSE),0))</f>
        <v>652.48211567381691</v>
      </c>
      <c r="G321" s="52">
        <f t="array" ref="G321">SUMPRODUCT('Distance Matrix_ex'!$B68:$Z68,TRANSPOSE('Entry capacity'!G$12:G$36))/(SUM('Entry capacity'!$G$12:$G$36)-IFERROR(VLOOKUP($A321,'Entry capacity'!$A$12:$G$36,7,FALSE),0))</f>
        <v>653.3545359392125</v>
      </c>
    </row>
    <row r="322" spans="1:7" s="5" customFormat="1" ht="15" customHeight="1" x14ac:dyDescent="0.45">
      <c r="A322" s="42" t="str">
        <f t="shared" ref="A322:B322" si="55">A69</f>
        <v>28</v>
      </c>
      <c r="B322" s="4" t="str">
        <f t="shared" si="55"/>
        <v>Salida Nacional / National exit</v>
      </c>
      <c r="C322" s="47">
        <f t="array" ref="C322">SUMPRODUCT('Distance Matrix_ex'!$B69:$Z69,TRANSPOSE('Entry capacity'!C$12:C$36))/(SUM('Entry capacity'!$C$12:$C$36)-IFERROR(VLOOKUP($A322,'Entry capacity'!$A$12:$G$36,3,FALSE),0))</f>
        <v>646.86208030241323</v>
      </c>
      <c r="D322" s="47">
        <f t="array" ref="D322">SUMPRODUCT('Distance Matrix_ex'!$B69:$Z69,TRANSPOSE('Entry capacity'!D$12:D$36))/(SUM('Entry capacity'!$D$12:$D$36)-IFERROR(VLOOKUP($A322,'Entry capacity'!$A$12:$G$36,4,FALSE),0))</f>
        <v>651.14345385223407</v>
      </c>
      <c r="E322" s="47">
        <f t="array" ref="E322">SUMPRODUCT('Distance Matrix_ex'!$B69:$Z69,TRANSPOSE('Entry capacity'!E$12:E$36))/(SUM('Entry capacity'!$E$12:$E$36)-IFERROR(VLOOKUP($A322,'Entry capacity'!$A$12:$G$36,5,FALSE),0))</f>
        <v>651.66559633238819</v>
      </c>
      <c r="F322" s="47">
        <f t="array" ref="F322">SUMPRODUCT('Distance Matrix_ex'!$B69:$Z69,TRANSPOSE('Entry capacity'!F$12:F$36))/(SUM('Entry capacity'!$F$12:$F$36)-IFERROR(VLOOKUP($A322,'Entry capacity'!$A$12:$G$36,6,FALSE),0))</f>
        <v>652.06982020056921</v>
      </c>
      <c r="G322" s="52">
        <f t="array" ref="G322">SUMPRODUCT('Distance Matrix_ex'!$B69:$Z69,TRANSPOSE('Entry capacity'!G$12:G$36))/(SUM('Entry capacity'!$G$12:$G$36)-IFERROR(VLOOKUP($A322,'Entry capacity'!$A$12:$G$36,7,FALSE),0))</f>
        <v>652.89847379852768</v>
      </c>
    </row>
    <row r="323" spans="1:7" s="5" customFormat="1" ht="15" customHeight="1" x14ac:dyDescent="0.45">
      <c r="A323" s="42" t="str">
        <f t="shared" ref="A323:B323" si="56">A70</f>
        <v>28A</v>
      </c>
      <c r="B323" s="4" t="str">
        <f t="shared" si="56"/>
        <v>Salida Nacional / National exit</v>
      </c>
      <c r="C323" s="47">
        <f t="array" ref="C323">SUMPRODUCT('Distance Matrix_ex'!$B70:$Z70,TRANSPOSE('Entry capacity'!C$12:C$36))/(SUM('Entry capacity'!$C$12:$C$36)-IFERROR(VLOOKUP($A323,'Entry capacity'!$A$12:$G$36,3,FALSE),0))</f>
        <v>641.51143742323768</v>
      </c>
      <c r="D323" s="47">
        <f t="array" ref="D323">SUMPRODUCT('Distance Matrix_ex'!$B70:$Z70,TRANSPOSE('Entry capacity'!D$12:D$36))/(SUM('Entry capacity'!$D$12:$D$36)-IFERROR(VLOOKUP($A323,'Entry capacity'!$A$12:$G$36,4,FALSE),0))</f>
        <v>646.77389974946232</v>
      </c>
      <c r="E323" s="47">
        <f t="array" ref="E323">SUMPRODUCT('Distance Matrix_ex'!$B70:$Z70,TRANSPOSE('Entry capacity'!E$12:E$36))/(SUM('Entry capacity'!$E$12:$E$36)-IFERROR(VLOOKUP($A323,'Entry capacity'!$A$12:$G$36,5,FALSE),0))</f>
        <v>647.66636025477339</v>
      </c>
      <c r="F323" s="47">
        <f t="array" ref="F323">SUMPRODUCT('Distance Matrix_ex'!$B70:$Z70,TRANSPOSE('Entry capacity'!F$12:F$36))/(SUM('Entry capacity'!$F$12:$F$36)-IFERROR(VLOOKUP($A323,'Entry capacity'!$A$12:$G$36,6,FALSE),0))</f>
        <v>648.45703742890282</v>
      </c>
      <c r="G323" s="52">
        <f t="array" ref="G323">SUMPRODUCT('Distance Matrix_ex'!$B70:$Z70,TRANSPOSE('Entry capacity'!G$12:G$36))/(SUM('Entry capacity'!$G$12:$G$36)-IFERROR(VLOOKUP($A323,'Entry capacity'!$A$12:$G$36,7,FALSE),0))</f>
        <v>649.17748102900202</v>
      </c>
    </row>
    <row r="324" spans="1:7" s="5" customFormat="1" ht="15" customHeight="1" x14ac:dyDescent="0.45">
      <c r="A324" s="42" t="str">
        <f t="shared" ref="A324:B324" si="57">A71</f>
        <v>29</v>
      </c>
      <c r="B324" s="4" t="str">
        <f t="shared" si="57"/>
        <v>Salida Nacional / National exit</v>
      </c>
      <c r="C324" s="47">
        <f t="array" ref="C324">SUMPRODUCT('Distance Matrix_ex'!$B71:$Z71,TRANSPOSE('Entry capacity'!C$12:C$36))/(SUM('Entry capacity'!$C$12:$C$36)-IFERROR(VLOOKUP($A324,'Entry capacity'!$A$12:$G$36,3,FALSE),0))</f>
        <v>637.37257558027477</v>
      </c>
      <c r="D324" s="47">
        <f t="array" ref="D324">SUMPRODUCT('Distance Matrix_ex'!$B71:$Z71,TRANSPOSE('Entry capacity'!D$12:D$36))/(SUM('Entry capacity'!$D$12:$D$36)-IFERROR(VLOOKUP($A324,'Entry capacity'!$A$12:$G$36,4,FALSE),0))</f>
        <v>642.99826114429084</v>
      </c>
      <c r="E324" s="47">
        <f t="array" ref="E324">SUMPRODUCT('Distance Matrix_ex'!$B71:$Z71,TRANSPOSE('Entry capacity'!E$12:E$36))/(SUM('Entry capacity'!$E$12:$E$36)-IFERROR(VLOOKUP($A324,'Entry capacity'!$A$12:$G$36,5,FALSE),0))</f>
        <v>644.14502842968557</v>
      </c>
      <c r="F324" s="47">
        <f t="array" ref="F324">SUMPRODUCT('Distance Matrix_ex'!$B71:$Z71,TRANSPOSE('Entry capacity'!F$12:F$36))/(SUM('Entry capacity'!$F$12:$F$36)-IFERROR(VLOOKUP($A324,'Entry capacity'!$A$12:$G$36,6,FALSE),0))</f>
        <v>645.20448478827768</v>
      </c>
      <c r="G324" s="52">
        <f t="array" ref="G324">SUMPRODUCT('Distance Matrix_ex'!$B71:$Z71,TRANSPOSE('Entry capacity'!G$12:G$36))/(SUM('Entry capacity'!$G$12:$G$36)-IFERROR(VLOOKUP($A324,'Entry capacity'!$A$12:$G$36,7,FALSE),0))</f>
        <v>645.83574782683002</v>
      </c>
    </row>
    <row r="325" spans="1:7" s="5" customFormat="1" ht="15" customHeight="1" x14ac:dyDescent="0.45">
      <c r="A325" s="42" t="str">
        <f t="shared" ref="A325:B325" si="58">A72</f>
        <v>30</v>
      </c>
      <c r="B325" s="4" t="str">
        <f t="shared" si="58"/>
        <v>Salida Nacional / National exit</v>
      </c>
      <c r="C325" s="47">
        <f t="array" ref="C325">SUMPRODUCT('Distance Matrix_ex'!$B72:$Z72,TRANSPOSE('Entry capacity'!C$12:C$36))/(SUM('Entry capacity'!$C$12:$C$36)-IFERROR(VLOOKUP($A325,'Entry capacity'!$A$12:$G$36,3,FALSE),0))</f>
        <v>629.96834579389792</v>
      </c>
      <c r="D325" s="47">
        <f t="array" ref="D325">SUMPRODUCT('Distance Matrix_ex'!$B72:$Z72,TRANSPOSE('Entry capacity'!D$12:D$36))/(SUM('Entry capacity'!$D$12:$D$36)-IFERROR(VLOOKUP($A325,'Entry capacity'!$A$12:$G$36,4,FALSE),0))</f>
        <v>636.59979967221773</v>
      </c>
      <c r="E325" s="47">
        <f t="array" ref="E325">SUMPRODUCT('Distance Matrix_ex'!$B72:$Z72,TRANSPOSE('Entry capacity'!E$12:E$36))/(SUM('Entry capacity'!$E$12:$E$36)-IFERROR(VLOOKUP($A325,'Entry capacity'!$A$12:$G$36,5,FALSE),0))</f>
        <v>638.20681115384548</v>
      </c>
      <c r="F325" s="47">
        <f t="array" ref="F325">SUMPRODUCT('Distance Matrix_ex'!$B72:$Z72,TRANSPOSE('Entry capacity'!F$12:F$36))/(SUM('Entry capacity'!$F$12:$F$36)-IFERROR(VLOOKUP($A325,'Entry capacity'!$A$12:$G$36,6,FALSE),0))</f>
        <v>639.75077969408994</v>
      </c>
      <c r="G325" s="52">
        <f t="array" ref="G325">SUMPRODUCT('Distance Matrix_ex'!$B72:$Z72,TRANSPOSE('Entry capacity'!G$12:G$36))/(SUM('Entry capacity'!$G$12:$G$36)-IFERROR(VLOOKUP($A325,'Entry capacity'!$A$12:$G$36,7,FALSE),0))</f>
        <v>640.22920929183829</v>
      </c>
    </row>
    <row r="326" spans="1:7" s="5" customFormat="1" ht="15" customHeight="1" x14ac:dyDescent="0.45">
      <c r="A326" s="42" t="str">
        <f t="shared" ref="A326:B326" si="59">A73</f>
        <v>32</v>
      </c>
      <c r="B326" s="4" t="str">
        <f t="shared" si="59"/>
        <v>Salida Nacional / National exit</v>
      </c>
      <c r="C326" s="47">
        <f t="array" ref="C326">SUMPRODUCT('Distance Matrix_ex'!$B73:$Z73,TRANSPOSE('Entry capacity'!C$12:C$36))/(SUM('Entry capacity'!$C$12:$C$36)-IFERROR(VLOOKUP($A326,'Entry capacity'!$A$12:$G$36,3,FALSE),0))</f>
        <v>630.67976199581778</v>
      </c>
      <c r="D326" s="47">
        <f t="array" ref="D326">SUMPRODUCT('Distance Matrix_ex'!$B73:$Z73,TRANSPOSE('Entry capacity'!D$12:D$36))/(SUM('Entry capacity'!$D$12:$D$36)-IFERROR(VLOOKUP($A326,'Entry capacity'!$A$12:$G$36,4,FALSE),0))</f>
        <v>640.30884192031795</v>
      </c>
      <c r="E326" s="47">
        <f t="array" ref="E326">SUMPRODUCT('Distance Matrix_ex'!$B73:$Z73,TRANSPOSE('Entry capacity'!E$12:E$36))/(SUM('Entry capacity'!$E$12:$E$36)-IFERROR(VLOOKUP($A326,'Entry capacity'!$A$12:$G$36,5,FALSE),0))</f>
        <v>643.24840566762555</v>
      </c>
      <c r="F326" s="47">
        <f t="array" ref="F326">SUMPRODUCT('Distance Matrix_ex'!$B73:$Z73,TRANSPOSE('Entry capacity'!F$12:F$36))/(SUM('Entry capacity'!$F$12:$F$36)-IFERROR(VLOOKUP($A326,'Entry capacity'!$A$12:$G$36,6,FALSE),0))</f>
        <v>646.12347280944596</v>
      </c>
      <c r="G326" s="52">
        <f t="array" ref="G326">SUMPRODUCT('Distance Matrix_ex'!$B73:$Z73,TRANSPOSE('Entry capacity'!G$12:G$36))/(SUM('Entry capacity'!$G$12:$G$36)-IFERROR(VLOOKUP($A326,'Entry capacity'!$A$12:$G$36,7,FALSE),0))</f>
        <v>646.44606251890571</v>
      </c>
    </row>
    <row r="327" spans="1:7" s="5" customFormat="1" ht="15" customHeight="1" x14ac:dyDescent="0.45">
      <c r="A327" s="42" t="str">
        <f t="shared" ref="A327:B327" si="60">A74</f>
        <v>33</v>
      </c>
      <c r="B327" s="4" t="str">
        <f t="shared" si="60"/>
        <v>Salida Nacional / National exit</v>
      </c>
      <c r="C327" s="47">
        <f t="array" ref="C327">SUMPRODUCT('Distance Matrix_ex'!$B74:$Z74,TRANSPOSE('Entry capacity'!C$12:C$36))/(SUM('Entry capacity'!$C$12:$C$36)-IFERROR(VLOOKUP($A327,'Entry capacity'!$A$12:$G$36,3,FALSE),0))</f>
        <v>631.29012566060499</v>
      </c>
      <c r="D327" s="47">
        <f t="array" ref="D327">SUMPRODUCT('Distance Matrix_ex'!$B74:$Z74,TRANSPOSE('Entry capacity'!D$12:D$36))/(SUM('Entry capacity'!$D$12:$D$36)-IFERROR(VLOOKUP($A327,'Entry capacity'!$A$12:$G$36,4,FALSE),0))</f>
        <v>642.32547136229459</v>
      </c>
      <c r="E327" s="47">
        <f t="array" ref="E327">SUMPRODUCT('Distance Matrix_ex'!$B74:$Z74,TRANSPOSE('Entry capacity'!E$12:E$36))/(SUM('Entry capacity'!$E$12:$E$36)-IFERROR(VLOOKUP($A327,'Entry capacity'!$A$12:$G$36,5,FALSE),0))</f>
        <v>645.98344517753037</v>
      </c>
      <c r="F327" s="47">
        <f t="array" ref="F327">SUMPRODUCT('Distance Matrix_ex'!$B74:$Z74,TRANSPOSE('Entry capacity'!F$12:F$36))/(SUM('Entry capacity'!$F$12:$F$36)-IFERROR(VLOOKUP($A327,'Entry capacity'!$A$12:$G$36,6,FALSE),0))</f>
        <v>649.56036790306564</v>
      </c>
      <c r="G327" s="52">
        <f t="array" ref="G327">SUMPRODUCT('Distance Matrix_ex'!$B74:$Z74,TRANSPOSE('Entry capacity'!G$12:G$36))/(SUM('Entry capacity'!$G$12:$G$36)-IFERROR(VLOOKUP($A327,'Entry capacity'!$A$12:$G$36,7,FALSE),0))</f>
        <v>649.86906395701976</v>
      </c>
    </row>
    <row r="328" spans="1:7" s="5" customFormat="1" ht="15" customHeight="1" x14ac:dyDescent="0.45">
      <c r="A328" s="42" t="str">
        <f t="shared" ref="A328:B328" si="61">A75</f>
        <v>33X</v>
      </c>
      <c r="B328" s="4" t="str">
        <f t="shared" si="61"/>
        <v>Salida Nacional / National exit</v>
      </c>
      <c r="C328" s="47">
        <f t="array" ref="C328">SUMPRODUCT('Distance Matrix_ex'!$B75:$Z75,TRANSPOSE('Entry capacity'!C$12:C$36))/(SUM('Entry capacity'!$C$12:$C$36)-IFERROR(VLOOKUP($A328,'Entry capacity'!$A$12:$G$36,3,FALSE),0))</f>
        <v>631.66221583648405</v>
      </c>
      <c r="D328" s="47">
        <f t="array" ref="D328">SUMPRODUCT('Distance Matrix_ex'!$B75:$Z75,TRANSPOSE('Entry capacity'!D$12:D$36))/(SUM('Entry capacity'!$D$12:$D$36)-IFERROR(VLOOKUP($A328,'Entry capacity'!$A$12:$G$36,4,FALSE),0))</f>
        <v>643.55484992304116</v>
      </c>
      <c r="E328" s="47">
        <f t="array" ref="E328">SUMPRODUCT('Distance Matrix_ex'!$B75:$Z75,TRANSPOSE('Entry capacity'!E$12:E$36))/(SUM('Entry capacity'!$E$12:$E$36)-IFERROR(VLOOKUP($A328,'Entry capacity'!$A$12:$G$36,5,FALSE),0))</f>
        <v>647.6507812117477</v>
      </c>
      <c r="F328" s="47">
        <f t="array" ref="F328">SUMPRODUCT('Distance Matrix_ex'!$B75:$Z75,TRANSPOSE('Entry capacity'!F$12:F$36))/(SUM('Entry capacity'!$F$12:$F$36)-IFERROR(VLOOKUP($A328,'Entry capacity'!$A$12:$G$36,6,FALSE),0))</f>
        <v>651.6555694585328</v>
      </c>
      <c r="G328" s="52">
        <f t="array" ref="G328">SUMPRODUCT('Distance Matrix_ex'!$B75:$Z75,TRANSPOSE('Entry capacity'!G$12:G$36))/(SUM('Entry capacity'!$G$12:$G$36)-IFERROR(VLOOKUP($A328,'Entry capacity'!$A$12:$G$36,7,FALSE),0))</f>
        <v>651.95579565587684</v>
      </c>
    </row>
    <row r="329" spans="1:7" s="5" customFormat="1" ht="15" customHeight="1" x14ac:dyDescent="0.45">
      <c r="A329" s="42" t="str">
        <f t="shared" ref="A329:B329" si="62">A76</f>
        <v>34</v>
      </c>
      <c r="B329" s="4" t="str">
        <f t="shared" si="62"/>
        <v>Salida Nacional / National exit</v>
      </c>
      <c r="C329" s="47">
        <f t="array" ref="C329">SUMPRODUCT('Distance Matrix_ex'!$B76:$Z76,TRANSPOSE('Entry capacity'!C$12:C$36))/(SUM('Entry capacity'!$C$12:$C$36)-IFERROR(VLOOKUP($A329,'Entry capacity'!$A$12:$G$36,3,FALSE),0))</f>
        <v>631.9463104366647</v>
      </c>
      <c r="D329" s="47">
        <f t="array" ref="D329">SUMPRODUCT('Distance Matrix_ex'!$B76:$Z76,TRANSPOSE('Entry capacity'!D$12:D$36))/(SUM('Entry capacity'!$D$12:$D$36)-IFERROR(VLOOKUP($A329,'Entry capacity'!$A$12:$G$36,4,FALSE),0))</f>
        <v>644.45308477181402</v>
      </c>
      <c r="E329" s="47">
        <f t="array" ref="E329">SUMPRODUCT('Distance Matrix_ex'!$B76:$Z76,TRANSPOSE('Entry capacity'!E$12:E$36))/(SUM('Entry capacity'!$E$12:$E$36)-IFERROR(VLOOKUP($A329,'Entry capacity'!$A$12:$G$36,5,FALSE),0))</f>
        <v>648.86326337168543</v>
      </c>
      <c r="F329" s="47">
        <f t="array" ref="F329">SUMPRODUCT('Distance Matrix_ex'!$B76:$Z76,TRANSPOSE('Entry capacity'!F$12:F$36))/(SUM('Entry capacity'!$F$12:$F$36)-IFERROR(VLOOKUP($A329,'Entry capacity'!$A$12:$G$36,6,FALSE),0))</f>
        <v>653.17498878231129</v>
      </c>
      <c r="G329" s="52">
        <f t="array" ref="G329">SUMPRODUCT('Distance Matrix_ex'!$B76:$Z76,TRANSPOSE('Entry capacity'!G$12:G$36))/(SUM('Entry capacity'!$G$12:$G$36)-IFERROR(VLOOKUP($A329,'Entry capacity'!$A$12:$G$36,7,FALSE),0))</f>
        <v>653.46943744047587</v>
      </c>
    </row>
    <row r="330" spans="1:7" s="5" customFormat="1" ht="15" customHeight="1" x14ac:dyDescent="0.45">
      <c r="A330" s="42" t="str">
        <f t="shared" ref="A330:B330" si="63">A77</f>
        <v>35</v>
      </c>
      <c r="B330" s="4" t="str">
        <f t="shared" si="63"/>
        <v>Salida Nacional / National exit</v>
      </c>
      <c r="C330" s="47">
        <f t="array" ref="C330">SUMPRODUCT('Distance Matrix_ex'!$B77:$Z77,TRANSPOSE('Entry capacity'!C$12:C$36))/(SUM('Entry capacity'!$C$12:$C$36)-IFERROR(VLOOKUP($A330,'Entry capacity'!$A$12:$G$36,3,FALSE),0))</f>
        <v>625.95481042368135</v>
      </c>
      <c r="D330" s="47">
        <f t="array" ref="D330">SUMPRODUCT('Distance Matrix_ex'!$B77:$Z77,TRANSPOSE('Entry capacity'!D$12:D$36))/(SUM('Entry capacity'!$D$12:$D$36)-IFERROR(VLOOKUP($A330,'Entry capacity'!$A$12:$G$36,4,FALSE),0))</f>
        <v>640.32056553763027</v>
      </c>
      <c r="E330" s="47">
        <f t="array" ref="E330">SUMPRODUCT('Distance Matrix_ex'!$B77:$Z77,TRANSPOSE('Entry capacity'!E$12:E$36))/(SUM('Entry capacity'!$E$12:$E$36)-IFERROR(VLOOKUP($A330,'Entry capacity'!$A$12:$G$36,5,FALSE),0))</f>
        <v>645.58526477933572</v>
      </c>
      <c r="F330" s="47">
        <f t="array" ref="F330">SUMPRODUCT('Distance Matrix_ex'!$B77:$Z77,TRANSPOSE('Entry capacity'!F$12:F$36))/(SUM('Entry capacity'!$F$12:$F$36)-IFERROR(VLOOKUP($A330,'Entry capacity'!$A$12:$G$36,6,FALSE),0))</f>
        <v>650.75972899428189</v>
      </c>
      <c r="G330" s="52">
        <f t="array" ref="G330">SUMPRODUCT('Distance Matrix_ex'!$B77:$Z77,TRANSPOSE('Entry capacity'!G$12:G$36))/(SUM('Entry capacity'!$G$12:$G$36)-IFERROR(VLOOKUP($A330,'Entry capacity'!$A$12:$G$36,7,FALSE),0))</f>
        <v>650.91615774658089</v>
      </c>
    </row>
    <row r="331" spans="1:7" s="5" customFormat="1" ht="15" customHeight="1" x14ac:dyDescent="0.45">
      <c r="A331" s="42" t="str">
        <f t="shared" ref="A331:B331" si="64">A78</f>
        <v>35X</v>
      </c>
      <c r="B331" s="4" t="str">
        <f t="shared" si="64"/>
        <v>Salida Nacional / National exit</v>
      </c>
      <c r="C331" s="47">
        <f t="array" ref="C331">SUMPRODUCT('Distance Matrix_ex'!$B78:$Z78,TRANSPOSE('Entry capacity'!C$12:C$36))/(SUM('Entry capacity'!$C$12:$C$36)-IFERROR(VLOOKUP($A331,'Entry capacity'!$A$12:$G$36,3,FALSE),0))</f>
        <v>638.06198183942706</v>
      </c>
      <c r="D331" s="47">
        <f t="array" ref="D331">SUMPRODUCT('Distance Matrix_ex'!$B78:$Z78,TRANSPOSE('Entry capacity'!D$12:D$36))/(SUM('Entry capacity'!$D$12:$D$36)-IFERROR(VLOOKUP($A331,'Entry capacity'!$A$12:$G$36,4,FALSE),0))</f>
        <v>652.40097179440625</v>
      </c>
      <c r="E331" s="47">
        <f t="array" ref="E331">SUMPRODUCT('Distance Matrix_ex'!$B78:$Z78,TRANSPOSE('Entry capacity'!E$12:E$36))/(SUM('Entry capacity'!$E$12:$E$36)-IFERROR(VLOOKUP($A331,'Entry capacity'!$A$12:$G$36,5,FALSE),0))</f>
        <v>657.65212888427175</v>
      </c>
      <c r="F331" s="47">
        <f t="array" ref="F331">SUMPRODUCT('Distance Matrix_ex'!$B78:$Z78,TRANSPOSE('Entry capacity'!F$12:F$36))/(SUM('Entry capacity'!$F$12:$F$36)-IFERROR(VLOOKUP($A331,'Entry capacity'!$A$12:$G$36,6,FALSE),0))</f>
        <v>662.8174887143108</v>
      </c>
      <c r="G331" s="52">
        <f t="array" ref="G331">SUMPRODUCT('Distance Matrix_ex'!$B78:$Z78,TRANSPOSE('Entry capacity'!G$12:G$36))/(SUM('Entry capacity'!$G$12:$G$36)-IFERROR(VLOOKUP($A331,'Entry capacity'!$A$12:$G$36,7,FALSE),0))</f>
        <v>662.95621934397366</v>
      </c>
    </row>
    <row r="332" spans="1:7" s="5" customFormat="1" ht="15" customHeight="1" x14ac:dyDescent="0.45">
      <c r="A332" s="42" t="str">
        <f t="shared" ref="A332:B332" si="65">A79</f>
        <v>36</v>
      </c>
      <c r="B332" s="4" t="str">
        <f t="shared" si="65"/>
        <v>Salida Nacional / National exit</v>
      </c>
      <c r="C332" s="47">
        <f t="array" ref="C332">SUMPRODUCT('Distance Matrix_ex'!$B79:$Z79,TRANSPOSE('Entry capacity'!C$12:C$36))/(SUM('Entry capacity'!$C$12:$C$36)-IFERROR(VLOOKUP($A332,'Entry capacity'!$A$12:$G$36,3,FALSE),0))</f>
        <v>648.71277344606824</v>
      </c>
      <c r="D332" s="47">
        <f t="array" ref="D332">SUMPRODUCT('Distance Matrix_ex'!$B79:$Z79,TRANSPOSE('Entry capacity'!D$12:D$36))/(SUM('Entry capacity'!$D$12:$D$36)-IFERROR(VLOOKUP($A332,'Entry capacity'!$A$12:$G$36,4,FALSE),0))</f>
        <v>663.94843518141636</v>
      </c>
      <c r="E332" s="47">
        <f t="array" ref="E332">SUMPRODUCT('Distance Matrix_ex'!$B79:$Z79,TRANSPOSE('Entry capacity'!E$12:E$36))/(SUM('Entry capacity'!$E$12:$E$36)-IFERROR(VLOOKUP($A332,'Entry capacity'!$A$12:$G$36,5,FALSE),0))</f>
        <v>669.55849073070306</v>
      </c>
      <c r="F332" s="47">
        <f t="array" ref="F332">SUMPRODUCT('Distance Matrix_ex'!$B79:$Z79,TRANSPOSE('Entry capacity'!F$12:F$36))/(SUM('Entry capacity'!$F$12:$F$36)-IFERROR(VLOOKUP($A332,'Entry capacity'!$A$12:$G$36,6,FALSE),0))</f>
        <v>675.0728001371499</v>
      </c>
      <c r="G332" s="52">
        <f t="array" ref="G332">SUMPRODUCT('Distance Matrix_ex'!$B79:$Z79,TRANSPOSE('Entry capacity'!G$12:G$36))/(SUM('Entry capacity'!$G$12:$G$36)-IFERROR(VLOOKUP($A332,'Entry capacity'!$A$12:$G$36,7,FALSE),0))</f>
        <v>675.20734428099695</v>
      </c>
    </row>
    <row r="333" spans="1:7" s="5" customFormat="1" ht="15" customHeight="1" x14ac:dyDescent="0.45">
      <c r="A333" s="42" t="str">
        <f t="shared" ref="A333:B333" si="66">A80</f>
        <v>38</v>
      </c>
      <c r="B333" s="4" t="str">
        <f t="shared" si="66"/>
        <v>Salida Nacional / National exit</v>
      </c>
      <c r="C333" s="47">
        <f t="array" ref="C333">SUMPRODUCT('Distance Matrix_ex'!$B80:$Z80,TRANSPOSE('Entry capacity'!C$12:C$36))/(SUM('Entry capacity'!$C$12:$C$36)-IFERROR(VLOOKUP($A333,'Entry capacity'!$A$12:$G$36,3,FALSE),0))</f>
        <v>657.76391583437021</v>
      </c>
      <c r="D333" s="47">
        <f t="array" ref="D333">SUMPRODUCT('Distance Matrix_ex'!$B80:$Z80,TRANSPOSE('Entry capacity'!D$12:D$36))/(SUM('Entry capacity'!$D$12:$D$36)-IFERROR(VLOOKUP($A333,'Entry capacity'!$A$12:$G$36,4,FALSE),0))</f>
        <v>673.99621708448126</v>
      </c>
      <c r="E333" s="47">
        <f t="array" ref="E333">SUMPRODUCT('Distance Matrix_ex'!$B80:$Z80,TRANSPOSE('Entry capacity'!E$12:E$36))/(SUM('Entry capacity'!$E$12:$E$36)-IFERROR(VLOOKUP($A333,'Entry capacity'!$A$12:$G$36,5,FALSE),0))</f>
        <v>680.00581842728957</v>
      </c>
      <c r="F333" s="47">
        <f t="array" ref="F333">SUMPRODUCT('Distance Matrix_ex'!$B80:$Z80,TRANSPOSE('Entry capacity'!F$12:F$36))/(SUM('Entry capacity'!$F$12:$F$36)-IFERROR(VLOOKUP($A333,'Entry capacity'!$A$12:$G$36,6,FALSE),0))</f>
        <v>685.9076867427583</v>
      </c>
      <c r="G333" s="52">
        <f t="array" ref="G333">SUMPRODUCT('Distance Matrix_ex'!$B80:$Z80,TRANSPOSE('Entry capacity'!G$12:G$36))/(SUM('Entry capacity'!$G$12:$G$36)-IFERROR(VLOOKUP($A333,'Entry capacity'!$A$12:$G$36,7,FALSE),0))</f>
        <v>686.04157556715586</v>
      </c>
    </row>
    <row r="334" spans="1:7" s="5" customFormat="1" ht="15" customHeight="1" x14ac:dyDescent="0.45">
      <c r="A334" s="42" t="str">
        <f t="shared" ref="A334:B334" si="67">A81</f>
        <v>38X.02</v>
      </c>
      <c r="B334" s="4" t="str">
        <f t="shared" si="67"/>
        <v>Salida Nacional / National exit</v>
      </c>
      <c r="C334" s="47">
        <f t="array" ref="C334">SUMPRODUCT('Distance Matrix_ex'!$B81:$Z81,TRANSPOSE('Entry capacity'!C$12:C$36))/(SUM('Entry capacity'!$C$12:$C$36)-IFERROR(VLOOKUP($A334,'Entry capacity'!$A$12:$G$36,3,FALSE),0))</f>
        <v>665.06482998494027</v>
      </c>
      <c r="D334" s="47">
        <f t="array" ref="D334">SUMPRODUCT('Distance Matrix_ex'!$B81:$Z81,TRANSPOSE('Entry capacity'!D$12:D$36))/(SUM('Entry capacity'!$D$12:$D$36)-IFERROR(VLOOKUP($A334,'Entry capacity'!$A$12:$G$36,4,FALSE),0))</f>
        <v>682.10104959410307</v>
      </c>
      <c r="E334" s="47">
        <f t="array" ref="E334">SUMPRODUCT('Distance Matrix_ex'!$B81:$Z81,TRANSPOSE('Entry capacity'!E$12:E$36))/(SUM('Entry capacity'!$E$12:$E$36)-IFERROR(VLOOKUP($A334,'Entry capacity'!$A$12:$G$36,5,FALSE),0))</f>
        <v>688.432936170375</v>
      </c>
      <c r="F334" s="47">
        <f t="array" ref="F334">SUMPRODUCT('Distance Matrix_ex'!$B81:$Z81,TRANSPOSE('Entry capacity'!F$12:F$36))/(SUM('Entry capacity'!$F$12:$F$36)-IFERROR(VLOOKUP($A334,'Entry capacity'!$A$12:$G$36,6,FALSE),0))</f>
        <v>694.64742075036202</v>
      </c>
      <c r="G334" s="52">
        <f t="array" ref="G334">SUMPRODUCT('Distance Matrix_ex'!$B81:$Z81,TRANSPOSE('Entry capacity'!G$12:G$36))/(SUM('Entry capacity'!$G$12:$G$36)-IFERROR(VLOOKUP($A334,'Entry capacity'!$A$12:$G$36,7,FALSE),0))</f>
        <v>694.78078097507171</v>
      </c>
    </row>
    <row r="335" spans="1:7" s="5" customFormat="1" ht="15" customHeight="1" x14ac:dyDescent="0.45">
      <c r="A335" s="42" t="str">
        <f t="shared" ref="A335:B335" si="68">A82</f>
        <v>39.01</v>
      </c>
      <c r="B335" s="4" t="str">
        <f t="shared" si="68"/>
        <v>Salida Nacional / National exit</v>
      </c>
      <c r="C335" s="47">
        <f t="array" ref="C335">SUMPRODUCT('Distance Matrix_ex'!$B82:$Z82,TRANSPOSE('Entry capacity'!C$12:C$36))/(SUM('Entry capacity'!$C$12:$C$36)-IFERROR(VLOOKUP($A335,'Entry capacity'!$A$12:$G$36,3,FALSE),0))</f>
        <v>670.50998450232908</v>
      </c>
      <c r="D335" s="47">
        <f t="array" ref="D335">SUMPRODUCT('Distance Matrix_ex'!$B82:$Z82,TRANSPOSE('Entry capacity'!D$12:D$36))/(SUM('Entry capacity'!$D$12:$D$36)-IFERROR(VLOOKUP($A335,'Entry capacity'!$A$12:$G$36,4,FALSE),0))</f>
        <v>688.14578104036968</v>
      </c>
      <c r="E335" s="47">
        <f t="array" ref="E335">SUMPRODUCT('Distance Matrix_ex'!$B82:$Z82,TRANSPOSE('Entry capacity'!E$12:E$36))/(SUM('Entry capacity'!$E$12:$E$36)-IFERROR(VLOOKUP($A335,'Entry capacity'!$A$12:$G$36,5,FALSE),0))</f>
        <v>694.7180338034899</v>
      </c>
      <c r="F335" s="47">
        <f t="array" ref="F335">SUMPRODUCT('Distance Matrix_ex'!$B82:$Z82,TRANSPOSE('Entry capacity'!F$12:F$36))/(SUM('Entry capacity'!$F$12:$F$36)-IFERROR(VLOOKUP($A335,'Entry capacity'!$A$12:$G$36,6,FALSE),0))</f>
        <v>701.16567327748714</v>
      </c>
      <c r="G335" s="52">
        <f t="array" ref="G335">SUMPRODUCT('Distance Matrix_ex'!$B82:$Z82,TRANSPOSE('Entry capacity'!G$12:G$36))/(SUM('Entry capacity'!$G$12:$G$36)-IFERROR(VLOOKUP($A335,'Entry capacity'!$A$12:$G$36,7,FALSE),0))</f>
        <v>701.29863926293865</v>
      </c>
    </row>
    <row r="336" spans="1:7" s="5" customFormat="1" ht="15" customHeight="1" x14ac:dyDescent="0.45">
      <c r="A336" s="42" t="str">
        <f t="shared" ref="A336:B336" si="69">A83</f>
        <v>4</v>
      </c>
      <c r="B336" s="4" t="str">
        <f t="shared" si="69"/>
        <v>Salida Nacional / National exit</v>
      </c>
      <c r="C336" s="47">
        <f t="array" ref="C336">SUMPRODUCT('Distance Matrix_ex'!$B83:$Z83,TRANSPOSE('Entry capacity'!C$12:C$36))/(SUM('Entry capacity'!$C$12:$C$36)-IFERROR(VLOOKUP($A336,'Entry capacity'!$A$12:$G$36,3,FALSE),0))</f>
        <v>770.69725751527585</v>
      </c>
      <c r="D336" s="47">
        <f t="array" ref="D336">SUMPRODUCT('Distance Matrix_ex'!$B83:$Z83,TRANSPOSE('Entry capacity'!D$12:D$36))/(SUM('Entry capacity'!$D$12:$D$36)-IFERROR(VLOOKUP($A336,'Entry capacity'!$A$12:$G$36,4,FALSE),0))</f>
        <v>751.60961014668169</v>
      </c>
      <c r="E336" s="47">
        <f t="array" ref="E336">SUMPRODUCT('Distance Matrix_ex'!$B83:$Z83,TRANSPOSE('Entry capacity'!E$12:E$36))/(SUM('Entry capacity'!$E$12:$E$36)-IFERROR(VLOOKUP($A336,'Entry capacity'!$A$12:$G$36,5,FALSE),0))</f>
        <v>740.59567315030677</v>
      </c>
      <c r="F336" s="47">
        <f t="array" ref="F336">SUMPRODUCT('Distance Matrix_ex'!$B83:$Z83,TRANSPOSE('Entry capacity'!F$12:F$36))/(SUM('Entry capacity'!$F$12:$F$36)-IFERROR(VLOOKUP($A336,'Entry capacity'!$A$12:$G$36,6,FALSE),0))</f>
        <v>729.26633032003974</v>
      </c>
      <c r="G336" s="52">
        <f t="array" ref="G336">SUMPRODUCT('Distance Matrix_ex'!$B83:$Z83,TRANSPOSE('Entry capacity'!G$12:G$36))/(SUM('Entry capacity'!$G$12:$G$36)-IFERROR(VLOOKUP($A336,'Entry capacity'!$A$12:$G$36,7,FALSE),0))</f>
        <v>731.99178397275273</v>
      </c>
    </row>
    <row r="337" spans="1:7" s="5" customFormat="1" ht="15" customHeight="1" x14ac:dyDescent="0.45">
      <c r="A337" s="42" t="str">
        <f t="shared" ref="A337:B337" si="70">A84</f>
        <v>40</v>
      </c>
      <c r="B337" s="4" t="str">
        <f t="shared" si="70"/>
        <v>Salida Nacional / National exit</v>
      </c>
      <c r="C337" s="47">
        <f t="array" ref="C337">SUMPRODUCT('Distance Matrix_ex'!$B84:$Z84,TRANSPOSE('Entry capacity'!C$12:C$36))/(SUM('Entry capacity'!$C$12:$C$36)-IFERROR(VLOOKUP($A337,'Entry capacity'!$A$12:$G$36,3,FALSE),0))</f>
        <v>685.17088383614214</v>
      </c>
      <c r="D337" s="47">
        <f t="array" ref="D337">SUMPRODUCT('Distance Matrix_ex'!$B84:$Z84,TRANSPOSE('Entry capacity'!D$12:D$36))/(SUM('Entry capacity'!$D$12:$D$36)-IFERROR(VLOOKUP($A337,'Entry capacity'!$A$12:$G$36,4,FALSE),0))</f>
        <v>704.42102152264567</v>
      </c>
      <c r="E337" s="47">
        <f t="array" ref="E337">SUMPRODUCT('Distance Matrix_ex'!$B84:$Z84,TRANSPOSE('Entry capacity'!E$12:E$36))/(SUM('Entry capacity'!$E$12:$E$36)-IFERROR(VLOOKUP($A337,'Entry capacity'!$A$12:$G$36,5,FALSE),0))</f>
        <v>711.64045233321804</v>
      </c>
      <c r="F337" s="47">
        <f t="array" ref="F337">SUMPRODUCT('Distance Matrix_ex'!$B84:$Z84,TRANSPOSE('Entry capacity'!F$12:F$36))/(SUM('Entry capacity'!$F$12:$F$36)-IFERROR(VLOOKUP($A337,'Entry capacity'!$A$12:$G$36,6,FALSE),0))</f>
        <v>718.71585368602894</v>
      </c>
      <c r="G337" s="52">
        <f t="array" ref="G337">SUMPRODUCT('Distance Matrix_ex'!$B84:$Z84,TRANSPOSE('Entry capacity'!G$12:G$36))/(SUM('Entry capacity'!$G$12:$G$36)-IFERROR(VLOOKUP($A337,'Entry capacity'!$A$12:$G$36,7,FALSE),0))</f>
        <v>718.8477581952526</v>
      </c>
    </row>
    <row r="338" spans="1:7" s="5" customFormat="1" ht="15" customHeight="1" x14ac:dyDescent="0.45">
      <c r="A338" s="42" t="str">
        <f t="shared" ref="A338:B338" si="71">A85</f>
        <v>41.06</v>
      </c>
      <c r="B338" s="4" t="str">
        <f t="shared" si="71"/>
        <v>Salida Nacional / National exit</v>
      </c>
      <c r="C338" s="47">
        <f t="array" ref="C338">SUMPRODUCT('Distance Matrix_ex'!$B85:$Z85,TRANSPOSE('Entry capacity'!C$12:C$36))/(SUM('Entry capacity'!$C$12:$C$36)-IFERROR(VLOOKUP($A338,'Entry capacity'!$A$12:$G$36,3,FALSE),0))</f>
        <v>741.01007328293019</v>
      </c>
      <c r="D338" s="47">
        <f t="array" ref="D338">SUMPRODUCT('Distance Matrix_ex'!$B85:$Z85,TRANSPOSE('Entry capacity'!D$12:D$36))/(SUM('Entry capacity'!$D$12:$D$36)-IFERROR(VLOOKUP($A338,'Entry capacity'!$A$12:$G$36,4,FALSE),0))</f>
        <v>760.49289702754049</v>
      </c>
      <c r="E338" s="47">
        <f t="array" ref="E338">SUMPRODUCT('Distance Matrix_ex'!$B85:$Z85,TRANSPOSE('Entry capacity'!E$12:E$36))/(SUM('Entry capacity'!$E$12:$E$36)-IFERROR(VLOOKUP($A338,'Entry capacity'!$A$12:$G$36,5,FALSE),0))</f>
        <v>767.79337647386228</v>
      </c>
      <c r="F338" s="47">
        <f t="array" ref="F338">SUMPRODUCT('Distance Matrix_ex'!$B85:$Z85,TRANSPOSE('Entry capacity'!F$12:F$36))/(SUM('Entry capacity'!$F$12:$F$36)-IFERROR(VLOOKUP($A338,'Entry capacity'!$A$12:$G$36,6,FALSE),0))</f>
        <v>774.96493266092364</v>
      </c>
      <c r="G338" s="52">
        <f t="array" ref="G338">SUMPRODUCT('Distance Matrix_ex'!$B85:$Z85,TRANSPOSE('Entry capacity'!G$12:G$36))/(SUM('Entry capacity'!$G$12:$G$36)-IFERROR(VLOOKUP($A338,'Entry capacity'!$A$12:$G$36,7,FALSE),0))</f>
        <v>775.01961726335139</v>
      </c>
    </row>
    <row r="339" spans="1:7" s="5" customFormat="1" ht="15" customHeight="1" x14ac:dyDescent="0.45">
      <c r="A339" s="42" t="str">
        <f t="shared" ref="A339:B339" si="72">A86</f>
        <v>41.07X</v>
      </c>
      <c r="B339" s="4" t="str">
        <f t="shared" si="72"/>
        <v>Salida Nacional / National exit</v>
      </c>
      <c r="C339" s="47">
        <f t="array" ref="C339">SUMPRODUCT('Distance Matrix_ex'!$B86:$Z86,TRANSPOSE('Entry capacity'!C$12:C$36))/(SUM('Entry capacity'!$C$12:$C$36)-IFERROR(VLOOKUP($A339,'Entry capacity'!$A$12:$G$36,3,FALSE),0))</f>
        <v>743.31787559956638</v>
      </c>
      <c r="D339" s="47">
        <f t="array" ref="D339">SUMPRODUCT('Distance Matrix_ex'!$B86:$Z86,TRANSPOSE('Entry capacity'!D$12:D$36))/(SUM('Entry capacity'!$D$12:$D$36)-IFERROR(VLOOKUP($A339,'Entry capacity'!$A$12:$G$36,4,FALSE),0))</f>
        <v>762.79559751702357</v>
      </c>
      <c r="E339" s="47">
        <f t="array" ref="E339">SUMPRODUCT('Distance Matrix_ex'!$B86:$Z86,TRANSPOSE('Entry capacity'!E$12:E$36))/(SUM('Entry capacity'!$E$12:$E$36)-IFERROR(VLOOKUP($A339,'Entry capacity'!$A$12:$G$36,5,FALSE),0))</f>
        <v>770.09349563296564</v>
      </c>
      <c r="F339" s="47">
        <f t="array" ref="F339">SUMPRODUCT('Distance Matrix_ex'!$B86:$Z86,TRANSPOSE('Entry capacity'!F$12:F$36))/(SUM('Entry capacity'!$F$12:$F$36)-IFERROR(VLOOKUP($A339,'Entry capacity'!$A$12:$G$36,6,FALSE),0))</f>
        <v>777.2633163923324</v>
      </c>
      <c r="G339" s="52">
        <f t="array" ref="G339">SUMPRODUCT('Distance Matrix_ex'!$B86:$Z86,TRANSPOSE('Entry capacity'!G$12:G$36))/(SUM('Entry capacity'!$G$12:$G$36)-IFERROR(VLOOKUP($A339,'Entry capacity'!$A$12:$G$36,7,FALSE),0))</f>
        <v>777.31462747612227</v>
      </c>
    </row>
    <row r="340" spans="1:7" s="5" customFormat="1" ht="15" customHeight="1" x14ac:dyDescent="0.45">
      <c r="A340" s="42" t="str">
        <f t="shared" ref="A340:B340" si="73">A87</f>
        <v>41-16</v>
      </c>
      <c r="B340" s="4" t="str">
        <f t="shared" si="73"/>
        <v>Salida Nacional / National exit</v>
      </c>
      <c r="C340" s="47">
        <f t="array" ref="C340">SUMPRODUCT('Distance Matrix_ex'!$B87:$Z87,TRANSPOSE('Entry capacity'!C$12:C$36))/(SUM('Entry capacity'!$C$12:$C$36)-IFERROR(VLOOKUP($A340,'Entry capacity'!$A$12:$G$36,3,FALSE),0))</f>
        <v>688.34147173589429</v>
      </c>
      <c r="D340" s="47">
        <f t="array" ref="D340">SUMPRODUCT('Distance Matrix_ex'!$B87:$Z87,TRANSPOSE('Entry capacity'!D$12:D$36))/(SUM('Entry capacity'!$D$12:$D$36)-IFERROR(VLOOKUP($A340,'Entry capacity'!$A$12:$G$36,4,FALSE),0))</f>
        <v>707.94072924068769</v>
      </c>
      <c r="E340" s="47">
        <f t="array" ref="E340">SUMPRODUCT('Distance Matrix_ex'!$B87:$Z87,TRANSPOSE('Entry capacity'!E$12:E$36))/(SUM('Entry capacity'!$E$12:$E$36)-IFERROR(VLOOKUP($A340,'Entry capacity'!$A$12:$G$36,5,FALSE),0))</f>
        <v>715.30011973855608</v>
      </c>
      <c r="F340" s="47">
        <f t="array" ref="F340">SUMPRODUCT('Distance Matrix_ex'!$B87:$Z87,TRANSPOSE('Entry capacity'!F$12:F$36))/(SUM('Entry capacity'!$F$12:$F$36)-IFERROR(VLOOKUP($A340,'Entry capacity'!$A$12:$G$36,6,FALSE),0))</f>
        <v>722.5112818091493</v>
      </c>
      <c r="G340" s="52">
        <f t="array" ref="G340">SUMPRODUCT('Distance Matrix_ex'!$B87:$Z87,TRANSPOSE('Entry capacity'!G$12:G$36))/(SUM('Entry capacity'!$G$12:$G$36)-IFERROR(VLOOKUP($A340,'Entry capacity'!$A$12:$G$36,7,FALSE),0))</f>
        <v>722.64295676194479</v>
      </c>
    </row>
    <row r="341" spans="1:7" s="5" customFormat="1" ht="15" customHeight="1" x14ac:dyDescent="0.45">
      <c r="A341" s="42" t="str">
        <f t="shared" ref="A341:B341" si="74">A88</f>
        <v>43X.00</v>
      </c>
      <c r="B341" s="4" t="str">
        <f t="shared" si="74"/>
        <v>Salida Nacional / National exit</v>
      </c>
      <c r="C341" s="47">
        <f t="array" ref="C341">SUMPRODUCT('Distance Matrix_ex'!$B88:$Z88,TRANSPOSE('Entry capacity'!C$12:C$36))/(SUM('Entry capacity'!$C$12:$C$36)-IFERROR(VLOOKUP($A341,'Entry capacity'!$A$12:$G$36,3,FALSE),0))</f>
        <v>687.90904874585112</v>
      </c>
      <c r="D341" s="47">
        <f t="array" ref="D341">SUMPRODUCT('Distance Matrix_ex'!$B88:$Z88,TRANSPOSE('Entry capacity'!D$12:D$36))/(SUM('Entry capacity'!$D$12:$D$36)-IFERROR(VLOOKUP($A341,'Entry capacity'!$A$12:$G$36,4,FALSE),0))</f>
        <v>708.97851471986655</v>
      </c>
      <c r="E341" s="47">
        <f t="array" ref="E341">SUMPRODUCT('Distance Matrix_ex'!$B88:$Z88,TRANSPOSE('Entry capacity'!E$12:E$36))/(SUM('Entry capacity'!$E$12:$E$36)-IFERROR(VLOOKUP($A341,'Entry capacity'!$A$12:$G$36,5,FALSE),0))</f>
        <v>716.93479857304044</v>
      </c>
      <c r="F341" s="47">
        <f t="array" ref="F341">SUMPRODUCT('Distance Matrix_ex'!$B88:$Z88,TRANSPOSE('Entry capacity'!F$12:F$36))/(SUM('Entry capacity'!$F$12:$F$36)-IFERROR(VLOOKUP($A341,'Entry capacity'!$A$12:$G$36,6,FALSE),0))</f>
        <v>724.71419878701363</v>
      </c>
      <c r="G341" s="52">
        <f t="array" ref="G341">SUMPRODUCT('Distance Matrix_ex'!$B88:$Z88,TRANSPOSE('Entry capacity'!G$12:G$36))/(SUM('Entry capacity'!$G$12:$G$36)-IFERROR(VLOOKUP($A341,'Entry capacity'!$A$12:$G$36,7,FALSE),0))</f>
        <v>724.89213587036829</v>
      </c>
    </row>
    <row r="342" spans="1:7" s="5" customFormat="1" ht="15" customHeight="1" x14ac:dyDescent="0.45">
      <c r="A342" s="42" t="str">
        <f t="shared" ref="A342:B342" si="75">A89</f>
        <v>45.01DXC</v>
      </c>
      <c r="B342" s="4" t="str">
        <f t="shared" si="75"/>
        <v>Salida Nacional / National exit</v>
      </c>
      <c r="C342" s="47">
        <f t="array" ref="C342">SUMPRODUCT('Distance Matrix_ex'!$B89:$Z89,TRANSPOSE('Entry capacity'!C$12:C$36))/(SUM('Entry capacity'!$C$12:$C$36)-IFERROR(VLOOKUP($A342,'Entry capacity'!$A$12:$G$36,3,FALSE),0))</f>
        <v>699.32537095456519</v>
      </c>
      <c r="D342" s="47">
        <f t="array" ref="D342">SUMPRODUCT('Distance Matrix_ex'!$B89:$Z89,TRANSPOSE('Entry capacity'!D$12:D$36))/(SUM('Entry capacity'!$D$12:$D$36)-IFERROR(VLOOKUP($A342,'Entry capacity'!$A$12:$G$36,4,FALSE),0))</f>
        <v>721.35908959215749</v>
      </c>
      <c r="E342" s="47">
        <f t="array" ref="E342">SUMPRODUCT('Distance Matrix_ex'!$B89:$Z89,TRANSPOSE('Entry capacity'!E$12:E$36))/(SUM('Entry capacity'!$E$12:$E$36)-IFERROR(VLOOKUP($A342,'Entry capacity'!$A$12:$G$36,5,FALSE),0))</f>
        <v>729.77261558114719</v>
      </c>
      <c r="F342" s="47">
        <f t="array" ref="F342">SUMPRODUCT('Distance Matrix_ex'!$B89:$Z89,TRANSPOSE('Entry capacity'!F$12:F$36))/(SUM('Entry capacity'!$F$12:$F$36)-IFERROR(VLOOKUP($A342,'Entry capacity'!$A$12:$G$36,6,FALSE),0))</f>
        <v>737.9868603168502</v>
      </c>
      <c r="G342" s="52">
        <f t="array" ref="G342">SUMPRODUCT('Distance Matrix_ex'!$B89:$Z89,TRANSPOSE('Entry capacity'!G$12:G$36))/(SUM('Entry capacity'!$G$12:$G$36)-IFERROR(VLOOKUP($A342,'Entry capacity'!$A$12:$G$36,7,FALSE),0))</f>
        <v>738.19259674044395</v>
      </c>
    </row>
    <row r="343" spans="1:7" s="5" customFormat="1" ht="15" customHeight="1" x14ac:dyDescent="0.45">
      <c r="A343" s="42" t="str">
        <f t="shared" ref="A343:B343" si="76">A90</f>
        <v>45.02</v>
      </c>
      <c r="B343" s="4" t="str">
        <f t="shared" si="76"/>
        <v>Salida Nacional / National exit</v>
      </c>
      <c r="C343" s="47">
        <f t="array" ref="C343">SUMPRODUCT('Distance Matrix_ex'!$B90:$Z90,TRANSPOSE('Entry capacity'!C$12:C$36))/(SUM('Entry capacity'!$C$12:$C$36)-IFERROR(VLOOKUP($A343,'Entry capacity'!$A$12:$G$36,3,FALSE),0))</f>
        <v>712.11255535113048</v>
      </c>
      <c r="D343" s="47">
        <f t="array" ref="D343">SUMPRODUCT('Distance Matrix_ex'!$B90:$Z90,TRANSPOSE('Entry capacity'!D$12:D$36))/(SUM('Entry capacity'!$D$12:$D$36)-IFERROR(VLOOKUP($A343,'Entry capacity'!$A$12:$G$36,4,FALSE),0))</f>
        <v>735.22631328584646</v>
      </c>
      <c r="E343" s="47">
        <f t="array" ref="E343">SUMPRODUCT('Distance Matrix_ex'!$B90:$Z90,TRANSPOSE('Entry capacity'!E$12:E$36))/(SUM('Entry capacity'!$E$12:$E$36)-IFERROR(VLOOKUP($A343,'Entry capacity'!$A$12:$G$36,5,FALSE),0))</f>
        <v>744.15198665449748</v>
      </c>
      <c r="F343" s="47">
        <f t="array" ref="F343">SUMPRODUCT('Distance Matrix_ex'!$B90:$Z90,TRANSPOSE('Entry capacity'!F$12:F$36))/(SUM('Entry capacity'!$F$12:$F$36)-IFERROR(VLOOKUP($A343,'Entry capacity'!$A$12:$G$36,6,FALSE),0))</f>
        <v>752.85329166946894</v>
      </c>
      <c r="G343" s="52">
        <f t="array" ref="G343">SUMPRODUCT('Distance Matrix_ex'!$B90:$Z90,TRANSPOSE('Entry capacity'!G$12:G$36))/(SUM('Entry capacity'!$G$12:$G$36)-IFERROR(VLOOKUP($A343,'Entry capacity'!$A$12:$G$36,7,FALSE),0))</f>
        <v>753.09016555425558</v>
      </c>
    </row>
    <row r="344" spans="1:7" s="5" customFormat="1" ht="15" customHeight="1" x14ac:dyDescent="0.45">
      <c r="A344" s="42" t="str">
        <f t="shared" ref="A344:B344" si="77">A91</f>
        <v>45.04</v>
      </c>
      <c r="B344" s="4" t="str">
        <f t="shared" si="77"/>
        <v>Salida Nacional / National exit</v>
      </c>
      <c r="C344" s="47">
        <f t="array" ref="C344">SUMPRODUCT('Distance Matrix_ex'!$B91:$Z91,TRANSPOSE('Entry capacity'!C$12:C$36))/(SUM('Entry capacity'!$C$12:$C$36)-IFERROR(VLOOKUP($A344,'Entry capacity'!$A$12:$G$36,3,FALSE),0))</f>
        <v>717.1831876482396</v>
      </c>
      <c r="D344" s="47">
        <f t="array" ref="D344">SUMPRODUCT('Distance Matrix_ex'!$B91:$Z91,TRANSPOSE('Entry capacity'!D$12:D$36))/(SUM('Entry capacity'!$D$12:$D$36)-IFERROR(VLOOKUP($A344,'Entry capacity'!$A$12:$G$36,4,FALSE),0))</f>
        <v>740.72522455135856</v>
      </c>
      <c r="E344" s="47">
        <f t="array" ref="E344">SUMPRODUCT('Distance Matrix_ex'!$B91:$Z91,TRANSPOSE('Entry capacity'!E$12:E$36))/(SUM('Entry capacity'!$E$12:$E$36)-IFERROR(VLOOKUP($A344,'Entry capacity'!$A$12:$G$36,5,FALSE),0))</f>
        <v>749.85398492991408</v>
      </c>
      <c r="F344" s="47">
        <f t="array" ref="F344">SUMPRODUCT('Distance Matrix_ex'!$B91:$Z91,TRANSPOSE('Entry capacity'!F$12:F$36))/(SUM('Entry capacity'!$F$12:$F$36)-IFERROR(VLOOKUP($A344,'Entry capacity'!$A$12:$G$36,6,FALSE),0))</f>
        <v>758.74842891169021</v>
      </c>
      <c r="G344" s="52">
        <f t="array" ref="G344">SUMPRODUCT('Distance Matrix_ex'!$B91:$Z91,TRANSPOSE('Entry capacity'!G$12:G$36))/(SUM('Entry capacity'!$G$12:$G$36)-IFERROR(VLOOKUP($A344,'Entry capacity'!$A$12:$G$36,7,FALSE),0))</f>
        <v>758.99765005068707</v>
      </c>
    </row>
    <row r="345" spans="1:7" s="5" customFormat="1" ht="15" customHeight="1" x14ac:dyDescent="0.45">
      <c r="A345" s="42" t="str">
        <f t="shared" ref="A345:B345" si="78">A92</f>
        <v>45-16</v>
      </c>
      <c r="B345" s="4" t="str">
        <f t="shared" si="78"/>
        <v>Salida Nacional / National exit</v>
      </c>
      <c r="C345" s="47">
        <f t="array" ref="C345">SUMPRODUCT('Distance Matrix_ex'!$B92:$Z92,TRANSPOSE('Entry capacity'!C$12:C$36))/(SUM('Entry capacity'!$C$12:$C$36)-IFERROR(VLOOKUP($A345,'Entry capacity'!$A$12:$G$36,3,FALSE),0))</f>
        <v>699.15245538314309</v>
      </c>
      <c r="D345" s="47">
        <f t="array" ref="D345">SUMPRODUCT('Distance Matrix_ex'!$B92:$Z92,TRANSPOSE('Entry capacity'!D$12:D$36))/(SUM('Entry capacity'!$D$12:$D$36)-IFERROR(VLOOKUP($A345,'Entry capacity'!$A$12:$G$36,4,FALSE),0))</f>
        <v>721.17156911582219</v>
      </c>
      <c r="E345" s="47">
        <f t="array" ref="E345">SUMPRODUCT('Distance Matrix_ex'!$B92:$Z92,TRANSPOSE('Entry capacity'!E$12:E$36))/(SUM('Entry capacity'!$E$12:$E$36)-IFERROR(VLOOKUP($A345,'Entry capacity'!$A$12:$G$36,5,FALSE),0))</f>
        <v>729.57816955700878</v>
      </c>
      <c r="F345" s="47">
        <f t="array" ref="F345">SUMPRODUCT('Distance Matrix_ex'!$B92:$Z92,TRANSPOSE('Entry capacity'!F$12:F$36))/(SUM('Entry capacity'!$F$12:$F$36)-IFERROR(VLOOKUP($A345,'Entry capacity'!$A$12:$G$36,6,FALSE),0))</f>
        <v>737.78582798693139</v>
      </c>
      <c r="G345" s="52">
        <f t="array" ref="G345">SUMPRODUCT('Distance Matrix_ex'!$B92:$Z92,TRANSPOSE('Entry capacity'!G$12:G$36))/(SUM('Entry capacity'!$G$12:$G$36)-IFERROR(VLOOKUP($A345,'Entry capacity'!$A$12:$G$36,7,FALSE),0))</f>
        <v>737.99114335208662</v>
      </c>
    </row>
    <row r="346" spans="1:7" s="5" customFormat="1" ht="15" customHeight="1" x14ac:dyDescent="0.45">
      <c r="A346" s="42" t="str">
        <f t="shared" ref="A346:B346" si="79">A93</f>
        <v>5D.03.04</v>
      </c>
      <c r="B346" s="4" t="str">
        <f t="shared" si="79"/>
        <v>Salida Nacional / National exit</v>
      </c>
      <c r="C346" s="47">
        <f t="array" ref="C346">SUMPRODUCT('Distance Matrix_ex'!$B93:$Z93,TRANSPOSE('Entry capacity'!C$12:C$36))/(SUM('Entry capacity'!$C$12:$C$36)-IFERROR(VLOOKUP($A346,'Entry capacity'!$A$12:$G$36,3,FALSE),0))</f>
        <v>801.55373936271383</v>
      </c>
      <c r="D346" s="47">
        <f t="array" ref="D346">SUMPRODUCT('Distance Matrix_ex'!$B93:$Z93,TRANSPOSE('Entry capacity'!D$12:D$36))/(SUM('Entry capacity'!$D$12:$D$36)-IFERROR(VLOOKUP($A346,'Entry capacity'!$A$12:$G$36,4,FALSE),0))</f>
        <v>781.56029155384408</v>
      </c>
      <c r="E346" s="47">
        <f t="array" ref="E346">SUMPRODUCT('Distance Matrix_ex'!$B93:$Z93,TRANSPOSE('Entry capacity'!E$12:E$36))/(SUM('Entry capacity'!$E$12:$E$36)-IFERROR(VLOOKUP($A346,'Entry capacity'!$A$12:$G$36,5,FALSE),0))</f>
        <v>770.11503769587193</v>
      </c>
      <c r="F346" s="47">
        <f t="array" ref="F346">SUMPRODUCT('Distance Matrix_ex'!$B93:$Z93,TRANSPOSE('Entry capacity'!F$12:F$36))/(SUM('Entry capacity'!$F$12:$F$36)-IFERROR(VLOOKUP($A346,'Entry capacity'!$A$12:$G$36,6,FALSE),0))</f>
        <v>758.33845568714094</v>
      </c>
      <c r="G346" s="52">
        <f t="array" ref="G346">SUMPRODUCT('Distance Matrix_ex'!$B93:$Z93,TRANSPOSE('Entry capacity'!G$12:G$36))/(SUM('Entry capacity'!$G$12:$G$36)-IFERROR(VLOOKUP($A346,'Entry capacity'!$A$12:$G$36,7,FALSE),0))</f>
        <v>761.17594049221577</v>
      </c>
    </row>
    <row r="347" spans="1:7" s="5" customFormat="1" ht="15" customHeight="1" x14ac:dyDescent="0.45">
      <c r="A347" s="42" t="str">
        <f t="shared" ref="A347:B347" si="80">A94</f>
        <v>6</v>
      </c>
      <c r="B347" s="4" t="str">
        <f t="shared" si="80"/>
        <v>Salida Nacional / National exit</v>
      </c>
      <c r="C347" s="47">
        <f t="array" ref="C347">SUMPRODUCT('Distance Matrix_ex'!$B94:$Z94,TRANSPOSE('Entry capacity'!C$12:C$36))/(SUM('Entry capacity'!$C$12:$C$36)-IFERROR(VLOOKUP($A347,'Entry capacity'!$A$12:$G$36,3,FALSE),0))</f>
        <v>751.22003408810167</v>
      </c>
      <c r="D347" s="47">
        <f t="array" ref="D347">SUMPRODUCT('Distance Matrix_ex'!$B94:$Z94,TRANSPOSE('Entry capacity'!D$12:D$36))/(SUM('Entry capacity'!$D$12:$D$36)-IFERROR(VLOOKUP($A347,'Entry capacity'!$A$12:$G$36,4,FALSE),0))</f>
        <v>733.13659856370043</v>
      </c>
      <c r="E347" s="47">
        <f t="array" ref="E347">SUMPRODUCT('Distance Matrix_ex'!$B94:$Z94,TRANSPOSE('Entry capacity'!E$12:E$36))/(SUM('Entry capacity'!$E$12:$E$36)-IFERROR(VLOOKUP($A347,'Entry capacity'!$A$12:$G$36,5,FALSE),0))</f>
        <v>722.60083918985356</v>
      </c>
      <c r="F347" s="47">
        <f t="array" ref="F347">SUMPRODUCT('Distance Matrix_ex'!$B94:$Z94,TRANSPOSE('Entry capacity'!F$12:F$36))/(SUM('Entry capacity'!$F$12:$F$36)-IFERROR(VLOOKUP($A347,'Entry capacity'!$A$12:$G$36,6,FALSE),0))</f>
        <v>711.76732619166762</v>
      </c>
      <c r="G347" s="52">
        <f t="array" ref="G347">SUMPRODUCT('Distance Matrix_ex'!$B94:$Z94,TRANSPOSE('Entry capacity'!G$12:G$36))/(SUM('Entry capacity'!$G$12:$G$36)-IFERROR(VLOOKUP($A347,'Entry capacity'!$A$12:$G$36,7,FALSE),0))</f>
        <v>714.36857697902701</v>
      </c>
    </row>
    <row r="348" spans="1:7" s="5" customFormat="1" ht="15" customHeight="1" x14ac:dyDescent="0.45">
      <c r="A348" s="42" t="str">
        <f t="shared" ref="A348:B348" si="81">A95</f>
        <v>7A</v>
      </c>
      <c r="B348" s="4" t="str">
        <f t="shared" si="81"/>
        <v>Salida Nacional / National exit</v>
      </c>
      <c r="C348" s="47">
        <f t="array" ref="C348">SUMPRODUCT('Distance Matrix_ex'!$B95:$Z95,TRANSPOSE('Entry capacity'!C$12:C$36))/(SUM('Entry capacity'!$C$12:$C$36)-IFERROR(VLOOKUP($A348,'Entry capacity'!$A$12:$G$36,3,FALSE),0))</f>
        <v>743.67552945540069</v>
      </c>
      <c r="D348" s="47">
        <f t="array" ref="D348">SUMPRODUCT('Distance Matrix_ex'!$B95:$Z95,TRANSPOSE('Entry capacity'!D$12:D$36))/(SUM('Entry capacity'!$D$12:$D$36)-IFERROR(VLOOKUP($A348,'Entry capacity'!$A$12:$G$36,4,FALSE),0))</f>
        <v>725.98107549908843</v>
      </c>
      <c r="E348" s="47">
        <f t="array" ref="E348">SUMPRODUCT('Distance Matrix_ex'!$B95:$Z95,TRANSPOSE('Entry capacity'!E$12:E$36))/(SUM('Entry capacity'!$E$12:$E$36)-IFERROR(VLOOKUP($A348,'Entry capacity'!$A$12:$G$36,5,FALSE),0))</f>
        <v>715.63053827982151</v>
      </c>
      <c r="F348" s="47">
        <f t="array" ref="F348">SUMPRODUCT('Distance Matrix_ex'!$B95:$Z95,TRANSPOSE('Entry capacity'!F$12:F$36))/(SUM('Entry capacity'!$F$12:$F$36)-IFERROR(VLOOKUP($A348,'Entry capacity'!$A$12:$G$36,6,FALSE),0))</f>
        <v>704.98908502152369</v>
      </c>
      <c r="G348" s="52">
        <f t="array" ref="G348">SUMPRODUCT('Distance Matrix_ex'!$B95:$Z95,TRANSPOSE('Entry capacity'!G$12:G$36))/(SUM('Entry capacity'!$G$12:$G$36)-IFERROR(VLOOKUP($A348,'Entry capacity'!$A$12:$G$36,7,FALSE),0))</f>
        <v>707.54222581535373</v>
      </c>
    </row>
    <row r="349" spans="1:7" s="5" customFormat="1" ht="15" customHeight="1" x14ac:dyDescent="0.45">
      <c r="A349" s="42" t="str">
        <f t="shared" ref="A349:B349" si="82">A96</f>
        <v>7B</v>
      </c>
      <c r="B349" s="4" t="str">
        <f t="shared" si="82"/>
        <v>Salida Nacional / National exit</v>
      </c>
      <c r="C349" s="47">
        <f t="array" ref="C349">SUMPRODUCT('Distance Matrix_ex'!$B96:$Z96,TRANSPOSE('Entry capacity'!C$12:C$36))/(SUM('Entry capacity'!$C$12:$C$36)-IFERROR(VLOOKUP($A349,'Entry capacity'!$A$12:$G$36,3,FALSE),0))</f>
        <v>739.46494915025244</v>
      </c>
      <c r="D349" s="47">
        <f t="array" ref="D349">SUMPRODUCT('Distance Matrix_ex'!$B96:$Z96,TRANSPOSE('Entry capacity'!D$12:D$36))/(SUM('Entry capacity'!$D$12:$D$36)-IFERROR(VLOOKUP($A349,'Entry capacity'!$A$12:$G$36,4,FALSE),0))</f>
        <v>721.98758540852646</v>
      </c>
      <c r="E349" s="47">
        <f t="array" ref="E349">SUMPRODUCT('Distance Matrix_ex'!$B96:$Z96,TRANSPOSE('Entry capacity'!E$12:E$36))/(SUM('Entry capacity'!$E$12:$E$36)-IFERROR(VLOOKUP($A349,'Entry capacity'!$A$12:$G$36,5,FALSE),0))</f>
        <v>711.74042048394563</v>
      </c>
      <c r="F349" s="47">
        <f t="array" ref="F349">SUMPRODUCT('Distance Matrix_ex'!$B96:$Z96,TRANSPOSE('Entry capacity'!F$12:F$36))/(SUM('Entry capacity'!$F$12:$F$36)-IFERROR(VLOOKUP($A349,'Entry capacity'!$A$12:$G$36,6,FALSE),0))</f>
        <v>701.20615556968812</v>
      </c>
      <c r="G349" s="52">
        <f t="array" ref="G349">SUMPRODUCT('Distance Matrix_ex'!$B96:$Z96,TRANSPOSE('Entry capacity'!G$12:G$36))/(SUM('Entry capacity'!$G$12:$G$36)-IFERROR(VLOOKUP($A349,'Entry capacity'!$A$12:$G$36,7,FALSE),0))</f>
        <v>703.73244622542484</v>
      </c>
    </row>
    <row r="350" spans="1:7" s="5" customFormat="1" ht="15" customHeight="1" x14ac:dyDescent="0.45">
      <c r="A350" s="42" t="str">
        <f t="shared" ref="A350:B350" si="83">A97</f>
        <v>9E.C.</v>
      </c>
      <c r="B350" s="4" t="str">
        <f t="shared" si="83"/>
        <v>Salida Nacional / National exit</v>
      </c>
      <c r="C350" s="47">
        <f t="array" ref="C350">SUMPRODUCT('Distance Matrix_ex'!$B97:$Z97,TRANSPOSE('Entry capacity'!C$12:C$36))/(SUM('Entry capacity'!$C$12:$C$36)-IFERROR(VLOOKUP($A350,'Entry capacity'!$A$12:$G$36,3,FALSE),0))</f>
        <v>731.42290524321231</v>
      </c>
      <c r="D350" s="47">
        <f t="array" ref="D350">SUMPRODUCT('Distance Matrix_ex'!$B97:$Z97,TRANSPOSE('Entry capacity'!D$12:D$36))/(SUM('Entry capacity'!$D$12:$D$36)-IFERROR(VLOOKUP($A350,'Entry capacity'!$A$12:$G$36,4,FALSE),0))</f>
        <v>714.36017533126028</v>
      </c>
      <c r="E350" s="47">
        <f t="array" ref="E350">SUMPRODUCT('Distance Matrix_ex'!$B97:$Z97,TRANSPOSE('Entry capacity'!E$12:E$36))/(SUM('Entry capacity'!$E$12:$E$36)-IFERROR(VLOOKUP($A350,'Entry capacity'!$A$12:$G$36,5,FALSE),0))</f>
        <v>704.31044745154941</v>
      </c>
      <c r="F350" s="47">
        <f t="array" ref="F350">SUMPRODUCT('Distance Matrix_ex'!$B97:$Z97,TRANSPOSE('Entry capacity'!F$12:F$36))/(SUM('Entry capacity'!$F$12:$F$36)-IFERROR(VLOOKUP($A350,'Entry capacity'!$A$12:$G$36,6,FALSE),0))</f>
        <v>693.98090808736458</v>
      </c>
      <c r="G350" s="52">
        <f t="array" ref="G350">SUMPRODUCT('Distance Matrix_ex'!$B97:$Z97,TRANSPOSE('Entry capacity'!G$12:G$36))/(SUM('Entry capacity'!$G$12:$G$36)-IFERROR(VLOOKUP($A350,'Entry capacity'!$A$12:$G$36,7,FALSE),0))</f>
        <v>696.45591602817592</v>
      </c>
    </row>
    <row r="351" spans="1:7" s="5" customFormat="1" ht="15" customHeight="1" x14ac:dyDescent="0.45">
      <c r="A351" s="42" t="str">
        <f t="shared" ref="A351:B351" si="84">A98</f>
        <v>A10</v>
      </c>
      <c r="B351" s="4" t="str">
        <f t="shared" si="84"/>
        <v>Salida Nacional / National exit</v>
      </c>
      <c r="C351" s="47">
        <f t="array" ref="C351">SUMPRODUCT('Distance Matrix_ex'!$B98:$Z98,TRANSPOSE('Entry capacity'!C$12:C$36))/(SUM('Entry capacity'!$C$12:$C$36)-IFERROR(VLOOKUP($A351,'Entry capacity'!$A$12:$G$36,3,FALSE),0))</f>
        <v>664.22061139832363</v>
      </c>
      <c r="D351" s="47">
        <f t="array" ref="D351">SUMPRODUCT('Distance Matrix_ex'!$B98:$Z98,TRANSPOSE('Entry capacity'!D$12:D$36))/(SUM('Entry capacity'!$D$12:$D$36)-IFERROR(VLOOKUP($A351,'Entry capacity'!$A$12:$G$36,4,FALSE),0))</f>
        <v>663.16427815961731</v>
      </c>
      <c r="E351" s="47">
        <f t="array" ref="E351">SUMPRODUCT('Distance Matrix_ex'!$B98:$Z98,TRANSPOSE('Entry capacity'!E$12:E$36))/(SUM('Entry capacity'!$E$12:$E$36)-IFERROR(VLOOKUP($A351,'Entry capacity'!$A$12:$G$36,5,FALSE),0))</f>
        <v>660.87080967850352</v>
      </c>
      <c r="F351" s="47">
        <f t="array" ref="F351">SUMPRODUCT('Distance Matrix_ex'!$B98:$Z98,TRANSPOSE('Entry capacity'!F$12:F$36))/(SUM('Entry capacity'!$F$12:$F$36)-IFERROR(VLOOKUP($A351,'Entry capacity'!$A$12:$G$36,6,FALSE),0))</f>
        <v>658.44125014072119</v>
      </c>
      <c r="G351" s="52">
        <f t="array" ref="G351">SUMPRODUCT('Distance Matrix_ex'!$B98:$Z98,TRANSPOSE('Entry capacity'!G$12:G$36))/(SUM('Entry capacity'!$G$12:$G$36)-IFERROR(VLOOKUP($A351,'Entry capacity'!$A$12:$G$36,7,FALSE),0))</f>
        <v>659.64540055148461</v>
      </c>
    </row>
    <row r="352" spans="1:7" s="5" customFormat="1" ht="15" customHeight="1" x14ac:dyDescent="0.45">
      <c r="A352" s="42" t="str">
        <f t="shared" ref="A352:B352" si="85">A99</f>
        <v>A3</v>
      </c>
      <c r="B352" s="4" t="str">
        <f t="shared" si="85"/>
        <v>Salida Nacional / National exit</v>
      </c>
      <c r="C352" s="47">
        <f t="array" ref="C352">SUMPRODUCT('Distance Matrix_ex'!$B99:$Z99,TRANSPOSE('Entry capacity'!C$12:C$36))/(SUM('Entry capacity'!$C$12:$C$36)-IFERROR(VLOOKUP($A352,'Entry capacity'!$A$12:$G$36,3,FALSE),0))</f>
        <v>737.32650526981354</v>
      </c>
      <c r="D352" s="47">
        <f t="array" ref="D352">SUMPRODUCT('Distance Matrix_ex'!$B99:$Z99,TRANSPOSE('Entry capacity'!D$12:D$36))/(SUM('Entry capacity'!$D$12:$D$36)-IFERROR(VLOOKUP($A352,'Entry capacity'!$A$12:$G$36,4,FALSE),0))</f>
        <v>735.99891673135096</v>
      </c>
      <c r="E352" s="47">
        <f t="array" ref="E352">SUMPRODUCT('Distance Matrix_ex'!$B99:$Z99,TRANSPOSE('Entry capacity'!E$12:E$36))/(SUM('Entry capacity'!$E$12:$E$36)-IFERROR(VLOOKUP($A352,'Entry capacity'!$A$12:$G$36,5,FALSE),0))</f>
        <v>733.64295074709298</v>
      </c>
      <c r="F352" s="47">
        <f t="array" ref="F352">SUMPRODUCT('Distance Matrix_ex'!$B99:$Z99,TRANSPOSE('Entry capacity'!F$12:F$36))/(SUM('Entry capacity'!$F$12:$F$36)-IFERROR(VLOOKUP($A352,'Entry capacity'!$A$12:$G$36,6,FALSE),0))</f>
        <v>731.17335291334768</v>
      </c>
      <c r="G352" s="52">
        <f t="array" ref="G352">SUMPRODUCT('Distance Matrix_ex'!$B99:$Z99,TRANSPOSE('Entry capacity'!G$12:G$36))/(SUM('Entry capacity'!$G$12:$G$36)-IFERROR(VLOOKUP($A352,'Entry capacity'!$A$12:$G$36,7,FALSE),0))</f>
        <v>732.33460149401219</v>
      </c>
    </row>
    <row r="353" spans="1:7" s="5" customFormat="1" ht="15" customHeight="1" x14ac:dyDescent="0.45">
      <c r="A353" s="42" t="str">
        <f t="shared" ref="A353:B353" si="86">A100</f>
        <v>A36L</v>
      </c>
      <c r="B353" s="4" t="str">
        <f t="shared" si="86"/>
        <v>Salida Nacional / National exit</v>
      </c>
      <c r="C353" s="47">
        <f t="array" ref="C353">SUMPRODUCT('Distance Matrix_ex'!$B100:$Z100,TRANSPOSE('Entry capacity'!C$12:C$36))/(SUM('Entry capacity'!$C$12:$C$36)-IFERROR(VLOOKUP($A353,'Entry capacity'!$A$12:$G$36,3,FALSE),0))</f>
        <v>801.55273936271385</v>
      </c>
      <c r="D353" s="47">
        <f t="array" ref="D353">SUMPRODUCT('Distance Matrix_ex'!$B100:$Z100,TRANSPOSE('Entry capacity'!D$12:D$36))/(SUM('Entry capacity'!$D$12:$D$36)-IFERROR(VLOOKUP($A353,'Entry capacity'!$A$12:$G$36,4,FALSE),0))</f>
        <v>781.55929155384422</v>
      </c>
      <c r="E353" s="47">
        <f t="array" ref="E353">SUMPRODUCT('Distance Matrix_ex'!$B100:$Z100,TRANSPOSE('Entry capacity'!E$12:E$36))/(SUM('Entry capacity'!$E$12:$E$36)-IFERROR(VLOOKUP($A353,'Entry capacity'!$A$12:$G$36,5,FALSE),0))</f>
        <v>770.11403769587196</v>
      </c>
      <c r="F353" s="47">
        <f t="array" ref="F353">SUMPRODUCT('Distance Matrix_ex'!$B100:$Z100,TRANSPOSE('Entry capacity'!F$12:F$36))/(SUM('Entry capacity'!$F$12:$F$36)-IFERROR(VLOOKUP($A353,'Entry capacity'!$A$12:$G$36,6,FALSE),0))</f>
        <v>758.3374556871413</v>
      </c>
      <c r="G353" s="52">
        <f t="array" ref="G353">SUMPRODUCT('Distance Matrix_ex'!$B100:$Z100,TRANSPOSE('Entry capacity'!G$12:G$36))/(SUM('Entry capacity'!$G$12:$G$36)-IFERROR(VLOOKUP($A353,'Entry capacity'!$A$12:$G$36,7,FALSE),0))</f>
        <v>761.17494049221568</v>
      </c>
    </row>
    <row r="354" spans="1:7" s="5" customFormat="1" ht="15" customHeight="1" x14ac:dyDescent="0.45">
      <c r="A354" s="42" t="str">
        <f t="shared" ref="A354:B354" si="87">A101</f>
        <v>A5A</v>
      </c>
      <c r="B354" s="4" t="str">
        <f t="shared" si="87"/>
        <v>Salida Nacional / National exit</v>
      </c>
      <c r="C354" s="47">
        <f t="array" ref="C354">SUMPRODUCT('Distance Matrix_ex'!$B101:$Z101,TRANSPOSE('Entry capacity'!C$12:C$36))/(SUM('Entry capacity'!$C$12:$C$36)-IFERROR(VLOOKUP($A354,'Entry capacity'!$A$12:$G$36,3,FALSE),0))</f>
        <v>719.53338701417067</v>
      </c>
      <c r="D354" s="47">
        <f t="array" ref="D354">SUMPRODUCT('Distance Matrix_ex'!$B101:$Z101,TRANSPOSE('Entry capacity'!D$12:D$36))/(SUM('Entry capacity'!$D$12:$D$36)-IFERROR(VLOOKUP($A354,'Entry capacity'!$A$12:$G$36,4,FALSE),0))</f>
        <v>718.27181883836909</v>
      </c>
      <c r="E354" s="47">
        <f t="array" ref="E354">SUMPRODUCT('Distance Matrix_ex'!$B101:$Z101,TRANSPOSE('Entry capacity'!E$12:E$36))/(SUM('Entry capacity'!$E$12:$E$36)-IFERROR(VLOOKUP($A354,'Entry capacity'!$A$12:$G$36,5,FALSE),0))</f>
        <v>715.93106401432294</v>
      </c>
      <c r="F354" s="47">
        <f t="array" ref="F354">SUMPRODUCT('Distance Matrix_ex'!$B101:$Z101,TRANSPOSE('Entry capacity'!F$12:F$36))/(SUM('Entry capacity'!$F$12:$F$36)-IFERROR(VLOOKUP($A354,'Entry capacity'!$A$12:$G$36,6,FALSE),0))</f>
        <v>713.47121103283382</v>
      </c>
      <c r="G354" s="52">
        <f t="array" ref="G354">SUMPRODUCT('Distance Matrix_ex'!$B101:$Z101,TRANSPOSE('Entry capacity'!G$12:G$36))/(SUM('Entry capacity'!$G$12:$G$36)-IFERROR(VLOOKUP($A354,'Entry capacity'!$A$12:$G$36,7,FALSE),0))</f>
        <v>714.64290141642175</v>
      </c>
    </row>
    <row r="355" spans="1:7" s="5" customFormat="1" ht="15" customHeight="1" x14ac:dyDescent="0.45">
      <c r="A355" s="42" t="str">
        <f t="shared" ref="A355:B355" si="88">A102</f>
        <v>A6</v>
      </c>
      <c r="B355" s="4" t="str">
        <f t="shared" si="88"/>
        <v>Salida Nacional / National exit</v>
      </c>
      <c r="C355" s="47">
        <f t="array" ref="C355">SUMPRODUCT('Distance Matrix_ex'!$B102:$Z102,TRANSPOSE('Entry capacity'!C$12:C$36))/(SUM('Entry capacity'!$C$12:$C$36)-IFERROR(VLOOKUP($A355,'Entry capacity'!$A$12:$G$36,3,FALSE),0))</f>
        <v>705.83588885490565</v>
      </c>
      <c r="D355" s="47">
        <f t="array" ref="D355">SUMPRODUCT('Distance Matrix_ex'!$B102:$Z102,TRANSPOSE('Entry capacity'!D$12:D$36))/(SUM('Entry capacity'!$D$12:$D$36)-IFERROR(VLOOKUP($A355,'Entry capacity'!$A$12:$G$36,4,FALSE),0))</f>
        <v>704.62514447418187</v>
      </c>
      <c r="E355" s="47">
        <f t="array" ref="E355">SUMPRODUCT('Distance Matrix_ex'!$B102:$Z102,TRANSPOSE('Entry capacity'!E$12:E$36))/(SUM('Entry capacity'!$E$12:$E$36)-IFERROR(VLOOKUP($A355,'Entry capacity'!$A$12:$G$36,5,FALSE),0))</f>
        <v>702.29609950537372</v>
      </c>
      <c r="F355" s="47">
        <f t="array" ref="F355">SUMPRODUCT('Distance Matrix_ex'!$B102:$Z102,TRANSPOSE('Entry capacity'!F$12:F$36))/(SUM('Entry capacity'!$F$12:$F$36)-IFERROR(VLOOKUP($A355,'Entry capacity'!$A$12:$G$36,6,FALSE),0))</f>
        <v>699.84374830597358</v>
      </c>
      <c r="G355" s="52">
        <f t="array" ref="G355">SUMPRODUCT('Distance Matrix_ex'!$B102:$Z102,TRANSPOSE('Entry capacity'!G$12:G$36))/(SUM('Entry capacity'!$G$12:$G$36)-IFERROR(VLOOKUP($A355,'Entry capacity'!$A$12:$G$36,7,FALSE),0))</f>
        <v>701.0234769982078</v>
      </c>
    </row>
    <row r="356" spans="1:7" s="5" customFormat="1" ht="15" customHeight="1" x14ac:dyDescent="0.45">
      <c r="A356" s="42" t="str">
        <f t="shared" ref="A356:B356" si="89">A103</f>
        <v>A7</v>
      </c>
      <c r="B356" s="4" t="str">
        <f t="shared" si="89"/>
        <v>Salida Nacional / National exit</v>
      </c>
      <c r="C356" s="47">
        <f t="array" ref="C356">SUMPRODUCT('Distance Matrix_ex'!$B103:$Z103,TRANSPOSE('Entry capacity'!C$12:C$36))/(SUM('Entry capacity'!$C$12:$C$36)-IFERROR(VLOOKUP($A356,'Entry capacity'!$A$12:$G$36,3,FALSE),0))</f>
        <v>691.39753809441788</v>
      </c>
      <c r="D356" s="47">
        <f t="array" ref="D356">SUMPRODUCT('Distance Matrix_ex'!$B103:$Z103,TRANSPOSE('Entry capacity'!D$12:D$36))/(SUM('Entry capacity'!$D$12:$D$36)-IFERROR(VLOOKUP($A356,'Entry capacity'!$A$12:$G$36,4,FALSE),0))</f>
        <v>690.24036640060228</v>
      </c>
      <c r="E356" s="47">
        <f t="array" ref="E356">SUMPRODUCT('Distance Matrix_ex'!$B103:$Z103,TRANSPOSE('Entry capacity'!E$12:E$36))/(SUM('Entry capacity'!$E$12:$E$36)-IFERROR(VLOOKUP($A356,'Entry capacity'!$A$12:$G$36,5,FALSE),0))</f>
        <v>687.92366463456858</v>
      </c>
      <c r="F356" s="47">
        <f t="array" ref="F356">SUMPRODUCT('Distance Matrix_ex'!$B103:$Z103,TRANSPOSE('Entry capacity'!F$12:F$36))/(SUM('Entry capacity'!$F$12:$F$36)-IFERROR(VLOOKUP($A356,'Entry capacity'!$A$12:$G$36,6,FALSE),0))</f>
        <v>685.47922096396462</v>
      </c>
      <c r="G356" s="52">
        <f t="array" ref="G356">SUMPRODUCT('Distance Matrix_ex'!$B103:$Z103,TRANSPOSE('Entry capacity'!G$12:G$36))/(SUM('Entry capacity'!$G$12:$G$36)-IFERROR(VLOOKUP($A356,'Entry capacity'!$A$12:$G$36,7,FALSE),0))</f>
        <v>686.66742273050841</v>
      </c>
    </row>
    <row r="357" spans="1:7" s="5" customFormat="1" ht="15" customHeight="1" x14ac:dyDescent="0.45">
      <c r="A357" s="42" t="str">
        <f t="shared" ref="A357:B357" si="90">A104</f>
        <v>A8</v>
      </c>
      <c r="B357" s="4" t="str">
        <f t="shared" si="90"/>
        <v>Salida Nacional / National exit</v>
      </c>
      <c r="C357" s="47">
        <f t="array" ref="C357">SUMPRODUCT('Distance Matrix_ex'!$B104:$Z104,TRANSPOSE('Entry capacity'!C$12:C$36))/(SUM('Entry capacity'!$C$12:$C$36)-IFERROR(VLOOKUP($A357,'Entry capacity'!$A$12:$G$36,3,FALSE),0))</f>
        <v>686.67691488373725</v>
      </c>
      <c r="D357" s="47">
        <f t="array" ref="D357">SUMPRODUCT('Distance Matrix_ex'!$B104:$Z104,TRANSPOSE('Entry capacity'!D$12:D$36))/(SUM('Entry capacity'!$D$12:$D$36)-IFERROR(VLOOKUP($A357,'Entry capacity'!$A$12:$G$36,4,FALSE),0))</f>
        <v>685.53725879634192</v>
      </c>
      <c r="E357" s="47">
        <f t="array" ref="E357">SUMPRODUCT('Distance Matrix_ex'!$B104:$Z104,TRANSPOSE('Entry capacity'!E$12:E$36))/(SUM('Entry capacity'!$E$12:$E$36)-IFERROR(VLOOKUP($A357,'Entry capacity'!$A$12:$G$36,5,FALSE),0))</f>
        <v>683.22459264424185</v>
      </c>
      <c r="F357" s="47">
        <f t="array" ref="F357">SUMPRODUCT('Distance Matrix_ex'!$B104:$Z104,TRANSPOSE('Entry capacity'!F$12:F$36))/(SUM('Entry capacity'!$F$12:$F$36)-IFERROR(VLOOKUP($A357,'Entry capacity'!$A$12:$G$36,6,FALSE),0))</f>
        <v>680.78273434260393</v>
      </c>
      <c r="G357" s="52">
        <f t="array" ref="G357">SUMPRODUCT('Distance Matrix_ex'!$B104:$Z104,TRANSPOSE('Entry capacity'!G$12:G$36))/(SUM('Entry capacity'!$G$12:$G$36)-IFERROR(VLOOKUP($A357,'Entry capacity'!$A$12:$G$36,7,FALSE),0))</f>
        <v>681.9737063833926</v>
      </c>
    </row>
    <row r="358" spans="1:7" s="5" customFormat="1" ht="15" customHeight="1" x14ac:dyDescent="0.45">
      <c r="A358" s="42" t="str">
        <f t="shared" ref="A358:B358" si="91">A105</f>
        <v>A9</v>
      </c>
      <c r="B358" s="4" t="str">
        <f t="shared" si="91"/>
        <v>Salida Nacional / National exit</v>
      </c>
      <c r="C358" s="47">
        <f t="array" ref="C358">SUMPRODUCT('Distance Matrix_ex'!$B105:$Z105,TRANSPOSE('Entry capacity'!C$12:C$36))/(SUM('Entry capacity'!$C$12:$C$36)-IFERROR(VLOOKUP($A358,'Entry capacity'!$A$12:$G$36,3,FALSE),0))</f>
        <v>678.96464904026163</v>
      </c>
      <c r="D358" s="47">
        <f t="array" ref="D358">SUMPRODUCT('Distance Matrix_ex'!$B105:$Z105,TRANSPOSE('Entry capacity'!D$12:D$36))/(SUM('Entry capacity'!$D$12:$D$36)-IFERROR(VLOOKUP($A358,'Entry capacity'!$A$12:$G$36,4,FALSE),0))</f>
        <v>677.85360888069874</v>
      </c>
      <c r="E358" s="47">
        <f t="array" ref="E358">SUMPRODUCT('Distance Matrix_ex'!$B105:$Z105,TRANSPOSE('Entry capacity'!E$12:E$36))/(SUM('Entry capacity'!$E$12:$E$36)-IFERROR(VLOOKUP($A358,'Entry capacity'!$A$12:$G$36,5,FALSE),0))</f>
        <v>675.54753586812944</v>
      </c>
      <c r="F358" s="47">
        <f t="array" ref="F358">SUMPRODUCT('Distance Matrix_ex'!$B105:$Z105,TRANSPOSE('Entry capacity'!F$12:F$36))/(SUM('Entry capacity'!$F$12:$F$36)-IFERROR(VLOOKUP($A358,'Entry capacity'!$A$12:$G$36,6,FALSE),0))</f>
        <v>673.10990138438115</v>
      </c>
      <c r="G358" s="52">
        <f t="array" ref="G358">SUMPRODUCT('Distance Matrix_ex'!$B105:$Z105,TRANSPOSE('Entry capacity'!G$12:G$36))/(SUM('Entry capacity'!$G$12:$G$36)-IFERROR(VLOOKUP($A358,'Entry capacity'!$A$12:$G$36,7,FALSE),0))</f>
        <v>674.30539933000978</v>
      </c>
    </row>
    <row r="359" spans="1:7" s="5" customFormat="1" ht="15" customHeight="1" x14ac:dyDescent="0.45">
      <c r="A359" s="42" t="str">
        <f t="shared" ref="A359:B359" si="92">A106</f>
        <v>A9A</v>
      </c>
      <c r="B359" s="4" t="str">
        <f t="shared" si="92"/>
        <v>Salida Nacional / National exit</v>
      </c>
      <c r="C359" s="47">
        <f t="array" ref="C359">SUMPRODUCT('Distance Matrix_ex'!$B106:$Z106,TRANSPOSE('Entry capacity'!C$12:C$36))/(SUM('Entry capacity'!$C$12:$C$36)-IFERROR(VLOOKUP($A359,'Entry capacity'!$A$12:$G$36,3,FALSE),0))</f>
        <v>677.30478874448727</v>
      </c>
      <c r="D359" s="47">
        <f t="array" ref="D359">SUMPRODUCT('Distance Matrix_ex'!$B106:$Z106,TRANSPOSE('Entry capacity'!D$12:D$36))/(SUM('Entry capacity'!$D$12:$D$36)-IFERROR(VLOOKUP($A359,'Entry capacity'!$A$12:$G$36,4,FALSE),0))</f>
        <v>676.19990740302035</v>
      </c>
      <c r="E359" s="47">
        <f t="array" ref="E359">SUMPRODUCT('Distance Matrix_ex'!$B106:$Z106,TRANSPOSE('Entry capacity'!E$12:E$36))/(SUM('Entry capacity'!$E$12:$E$36)-IFERROR(VLOOKUP($A359,'Entry capacity'!$A$12:$G$36,5,FALSE),0))</f>
        <v>673.89525338854469</v>
      </c>
      <c r="F359" s="47">
        <f t="array" ref="F359">SUMPRODUCT('Distance Matrix_ex'!$B106:$Z106,TRANSPOSE('Entry capacity'!F$12:F$36))/(SUM('Entry capacity'!$F$12:$F$36)-IFERROR(VLOOKUP($A359,'Entry capacity'!$A$12:$G$36,6,FALSE),0))</f>
        <v>671.4585279693639</v>
      </c>
      <c r="G359" s="52">
        <f t="array" ref="G359">SUMPRODUCT('Distance Matrix_ex'!$B106:$Z106,TRANSPOSE('Entry capacity'!G$12:G$36))/(SUM('Entry capacity'!$G$12:$G$36)-IFERROR(VLOOKUP($A359,'Entry capacity'!$A$12:$G$36,7,FALSE),0))</f>
        <v>672.65499999574865</v>
      </c>
    </row>
    <row r="360" spans="1:7" s="5" customFormat="1" ht="15" customHeight="1" x14ac:dyDescent="0.45">
      <c r="A360" s="42" t="str">
        <f t="shared" ref="A360:B360" si="93">A107</f>
        <v>A9B</v>
      </c>
      <c r="B360" s="4" t="str">
        <f t="shared" si="93"/>
        <v>Salida Nacional / National exit</v>
      </c>
      <c r="C360" s="47">
        <f t="array" ref="C360">SUMPRODUCT('Distance Matrix_ex'!$B107:$Z107,TRANSPOSE('Entry capacity'!C$12:C$36))/(SUM('Entry capacity'!$C$12:$C$36)-IFERROR(VLOOKUP($A360,'Entry capacity'!$A$12:$G$36,3,FALSE),0))</f>
        <v>670.5777303023749</v>
      </c>
      <c r="D360" s="47">
        <f t="array" ref="D360">SUMPRODUCT('Distance Matrix_ex'!$B107:$Z107,TRANSPOSE('Entry capacity'!D$12:D$36))/(SUM('Entry capacity'!$D$12:$D$36)-IFERROR(VLOOKUP($A360,'Entry capacity'!$A$12:$G$36,4,FALSE),0))</f>
        <v>669.49780933219336</v>
      </c>
      <c r="E360" s="47">
        <f t="array" ref="E360">SUMPRODUCT('Distance Matrix_ex'!$B107:$Z107,TRANSPOSE('Entry capacity'!E$12:E$36))/(SUM('Entry capacity'!$E$12:$E$36)-IFERROR(VLOOKUP($A360,'Entry capacity'!$A$12:$G$36,5,FALSE),0))</f>
        <v>667.19890621321838</v>
      </c>
      <c r="F360" s="47">
        <f t="array" ref="F360">SUMPRODUCT('Distance Matrix_ex'!$B107:$Z107,TRANSPOSE('Entry capacity'!F$12:F$36))/(SUM('Entry capacity'!$F$12:$F$36)-IFERROR(VLOOKUP($A360,'Entry capacity'!$A$12:$G$36,6,FALSE),0))</f>
        <v>664.76586503811961</v>
      </c>
      <c r="G360" s="52">
        <f t="array" ref="G360">SUMPRODUCT('Distance Matrix_ex'!$B107:$Z107,TRANSPOSE('Entry capacity'!G$12:G$36))/(SUM('Entry capacity'!$G$12:$G$36)-IFERROR(VLOOKUP($A360,'Entry capacity'!$A$12:$G$36,7,FALSE),0))</f>
        <v>665.9662848052825</v>
      </c>
    </row>
    <row r="361" spans="1:7" s="5" customFormat="1" ht="15" customHeight="1" x14ac:dyDescent="0.45">
      <c r="A361" s="42" t="str">
        <f t="shared" ref="A361:B361" si="94">A108</f>
        <v>B02</v>
      </c>
      <c r="B361" s="4" t="str">
        <f t="shared" si="94"/>
        <v>Salida Nacional / National exit</v>
      </c>
      <c r="C361" s="47">
        <f t="array" ref="C361">SUMPRODUCT('Distance Matrix_ex'!$B108:$Z108,TRANSPOSE('Entry capacity'!C$12:C$36))/(SUM('Entry capacity'!$C$12:$C$36)-IFERROR(VLOOKUP($A361,'Entry capacity'!$A$12:$G$36,3,FALSE),0))</f>
        <v>622.05194706991506</v>
      </c>
      <c r="D361" s="47">
        <f t="array" ref="D361">SUMPRODUCT('Distance Matrix_ex'!$B108:$Z108,TRANSPOSE('Entry capacity'!D$12:D$36))/(SUM('Entry capacity'!$D$12:$D$36)-IFERROR(VLOOKUP($A361,'Entry capacity'!$A$12:$G$36,4,FALSE),0))</f>
        <v>636.65088582026192</v>
      </c>
      <c r="E361" s="47">
        <f t="array" ref="E361">SUMPRODUCT('Distance Matrix_ex'!$B108:$Z108,TRANSPOSE('Entry capacity'!E$12:E$36))/(SUM('Entry capacity'!$E$12:$E$36)-IFERROR(VLOOKUP($A361,'Entry capacity'!$A$12:$G$36,5,FALSE),0))</f>
        <v>642.16418672320071</v>
      </c>
      <c r="F361" s="47">
        <f t="array" ref="F361">SUMPRODUCT('Distance Matrix_ex'!$B108:$Z108,TRANSPOSE('Entry capacity'!F$12:F$36))/(SUM('Entry capacity'!$F$12:$F$36)-IFERROR(VLOOKUP($A361,'Entry capacity'!$A$12:$G$36,6,FALSE),0))</f>
        <v>647.61433872161581</v>
      </c>
      <c r="G361" s="52">
        <f t="array" ref="G361">SUMPRODUCT('Distance Matrix_ex'!$B108:$Z108,TRANSPOSE('Entry capacity'!G$12:G$36))/(SUM('Entry capacity'!$G$12:$G$36)-IFERROR(VLOOKUP($A361,'Entry capacity'!$A$12:$G$36,7,FALSE),0))</f>
        <v>647.6253685344351</v>
      </c>
    </row>
    <row r="362" spans="1:7" s="5" customFormat="1" ht="15" customHeight="1" x14ac:dyDescent="0.45">
      <c r="A362" s="42" t="str">
        <f t="shared" ref="A362:B362" si="95">A109</f>
        <v>B04</v>
      </c>
      <c r="B362" s="4" t="str">
        <f t="shared" si="95"/>
        <v>Salida Nacional / National exit</v>
      </c>
      <c r="C362" s="47">
        <f t="array" ref="C362">SUMPRODUCT('Distance Matrix_ex'!$B109:$Z109,TRANSPOSE('Entry capacity'!C$12:C$36))/(SUM('Entry capacity'!$C$12:$C$36)-IFERROR(VLOOKUP($A362,'Entry capacity'!$A$12:$G$36,3,FALSE),0))</f>
        <v>616.48385183123094</v>
      </c>
      <c r="D362" s="47">
        <f t="array" ref="D362">SUMPRODUCT('Distance Matrix_ex'!$B109:$Z109,TRANSPOSE('Entry capacity'!D$12:D$36))/(SUM('Entry capacity'!$D$12:$D$36)-IFERROR(VLOOKUP($A362,'Entry capacity'!$A$12:$G$36,4,FALSE),0))</f>
        <v>631.21291916466384</v>
      </c>
      <c r="E362" s="47">
        <f t="array" ref="E362">SUMPRODUCT('Distance Matrix_ex'!$B109:$Z109,TRANSPOSE('Entry capacity'!E$12:E$36))/(SUM('Entry capacity'!$E$12:$E$36)-IFERROR(VLOOKUP($A362,'Entry capacity'!$A$12:$G$36,5,FALSE),0))</f>
        <v>636.93401655167656</v>
      </c>
      <c r="F362" s="47">
        <f t="array" ref="F362">SUMPRODUCT('Distance Matrix_ex'!$B109:$Z109,TRANSPOSE('Entry capacity'!F$12:F$36))/(SUM('Entry capacity'!$F$12:$F$36)-IFERROR(VLOOKUP($A362,'Entry capacity'!$A$12:$G$36,6,FALSE),0))</f>
        <v>642.61613046959224</v>
      </c>
      <c r="G362" s="52">
        <f t="array" ref="G362">SUMPRODUCT('Distance Matrix_ex'!$B109:$Z109,TRANSPOSE('Entry capacity'!G$12:G$36))/(SUM('Entry capacity'!$G$12:$G$36)-IFERROR(VLOOKUP($A362,'Entry capacity'!$A$12:$G$36,7,FALSE),0))</f>
        <v>642.50849300145569</v>
      </c>
    </row>
    <row r="363" spans="1:7" s="5" customFormat="1" ht="15" customHeight="1" x14ac:dyDescent="0.45">
      <c r="A363" s="42" t="str">
        <f t="shared" ref="A363:B363" si="96">A110</f>
        <v>B05</v>
      </c>
      <c r="B363" s="4" t="str">
        <f t="shared" si="96"/>
        <v>Salida Nacional / National exit</v>
      </c>
      <c r="C363" s="47">
        <f t="array" ref="C363">SUMPRODUCT('Distance Matrix_ex'!$B110:$Z110,TRANSPOSE('Entry capacity'!C$12:C$36))/(SUM('Entry capacity'!$C$12:$C$36)-IFERROR(VLOOKUP($A363,'Entry capacity'!$A$12:$G$36,3,FALSE),0))</f>
        <v>616.01463539036286</v>
      </c>
      <c r="D363" s="47">
        <f t="array" ref="D363">SUMPRODUCT('Distance Matrix_ex'!$B110:$Z110,TRANSPOSE('Entry capacity'!D$12:D$36))/(SUM('Entry capacity'!$D$12:$D$36)-IFERROR(VLOOKUP($A363,'Entry capacity'!$A$12:$G$36,4,FALSE),0))</f>
        <v>630.56532189034181</v>
      </c>
      <c r="E363" s="47">
        <f t="array" ref="E363">SUMPRODUCT('Distance Matrix_ex'!$B110:$Z110,TRANSPOSE('Entry capacity'!E$12:E$36))/(SUM('Entry capacity'!$E$12:$E$36)-IFERROR(VLOOKUP($A363,'Entry capacity'!$A$12:$G$36,5,FALSE),0))</f>
        <v>636.23672628185852</v>
      </c>
      <c r="F363" s="47">
        <f t="array" ref="F363">SUMPRODUCT('Distance Matrix_ex'!$B110:$Z110,TRANSPOSE('Entry capacity'!F$12:F$36))/(SUM('Entry capacity'!$F$12:$F$36)-IFERROR(VLOOKUP($A363,'Entry capacity'!$A$12:$G$36,6,FALSE),0))</f>
        <v>641.88085779234507</v>
      </c>
      <c r="G363" s="52">
        <f t="array" ref="G363">SUMPRODUCT('Distance Matrix_ex'!$B110:$Z110,TRANSPOSE('Entry capacity'!G$12:G$36))/(SUM('Entry capacity'!$G$12:$G$36)-IFERROR(VLOOKUP($A363,'Entry capacity'!$A$12:$G$36,7,FALSE),0))</f>
        <v>641.73494413081198</v>
      </c>
    </row>
    <row r="364" spans="1:7" s="5" customFormat="1" ht="15" customHeight="1" x14ac:dyDescent="0.45">
      <c r="A364" s="42" t="str">
        <f t="shared" ref="A364:B364" si="97">A111</f>
        <v>B07</v>
      </c>
      <c r="B364" s="4" t="str">
        <f t="shared" si="97"/>
        <v>Salida Nacional / National exit</v>
      </c>
      <c r="C364" s="47">
        <f t="array" ref="C364">SUMPRODUCT('Distance Matrix_ex'!$B111:$Z111,TRANSPOSE('Entry capacity'!C$12:C$36))/(SUM('Entry capacity'!$C$12:$C$36)-IFERROR(VLOOKUP($A364,'Entry capacity'!$A$12:$G$36,3,FALSE),0))</f>
        <v>614.11404207830503</v>
      </c>
      <c r="D364" s="47">
        <f t="array" ref="D364">SUMPRODUCT('Distance Matrix_ex'!$B111:$Z111,TRANSPOSE('Entry capacity'!D$12:D$36))/(SUM('Entry capacity'!$D$12:$D$36)-IFERROR(VLOOKUP($A364,'Entry capacity'!$A$12:$G$36,4,FALSE),0))</f>
        <v>627.94218480203767</v>
      </c>
      <c r="E364" s="47">
        <f t="array" ref="E364">SUMPRODUCT('Distance Matrix_ex'!$B111:$Z111,TRANSPOSE('Entry capacity'!E$12:E$36))/(SUM('Entry capacity'!$E$12:$E$36)-IFERROR(VLOOKUP($A364,'Entry capacity'!$A$12:$G$36,5,FALSE),0))</f>
        <v>633.41230431376277</v>
      </c>
      <c r="F364" s="47">
        <f t="array" ref="F364">SUMPRODUCT('Distance Matrix_ex'!$B111:$Z111,TRANSPOSE('Entry capacity'!F$12:F$36))/(SUM('Entry capacity'!$F$12:$F$36)-IFERROR(VLOOKUP($A364,'Entry capacity'!$A$12:$G$36,6,FALSE),0))</f>
        <v>638.90258548302552</v>
      </c>
      <c r="G364" s="52">
        <f t="array" ref="G364">SUMPRODUCT('Distance Matrix_ex'!$B111:$Z111,TRANSPOSE('Entry capacity'!G$12:G$36))/(SUM('Entry capacity'!$G$12:$G$36)-IFERROR(VLOOKUP($A364,'Entry capacity'!$A$12:$G$36,7,FALSE),0))</f>
        <v>638.60163148009701</v>
      </c>
    </row>
    <row r="365" spans="1:7" s="5" customFormat="1" ht="15" customHeight="1" x14ac:dyDescent="0.45">
      <c r="A365" s="42" t="str">
        <f t="shared" ref="A365:B365" si="98">A112</f>
        <v>B08</v>
      </c>
      <c r="B365" s="4" t="str">
        <f t="shared" si="98"/>
        <v>Salida Nacional / National exit</v>
      </c>
      <c r="C365" s="47">
        <f t="array" ref="C365">SUMPRODUCT('Distance Matrix_ex'!$B112:$Z112,TRANSPOSE('Entry capacity'!C$12:C$36))/(SUM('Entry capacity'!$C$12:$C$36)-IFERROR(VLOOKUP($A365,'Entry capacity'!$A$12:$G$36,3,FALSE),0))</f>
        <v>613.60331631942051</v>
      </c>
      <c r="D365" s="47">
        <f t="array" ref="D365">SUMPRODUCT('Distance Matrix_ex'!$B112:$Z112,TRANSPOSE('Entry capacity'!D$12:D$36))/(SUM('Entry capacity'!$D$12:$D$36)-IFERROR(VLOOKUP($A365,'Entry capacity'!$A$12:$G$36,4,FALSE),0))</f>
        <v>627.23729771673504</v>
      </c>
      <c r="E365" s="47">
        <f t="array" ref="E365">SUMPRODUCT('Distance Matrix_ex'!$B112:$Z112,TRANSPOSE('Entry capacity'!E$12:E$36))/(SUM('Entry capacity'!$E$12:$E$36)-IFERROR(VLOOKUP($A365,'Entry capacity'!$A$12:$G$36,5,FALSE),0))</f>
        <v>632.65332813305474</v>
      </c>
      <c r="F365" s="47">
        <f t="array" ref="F365">SUMPRODUCT('Distance Matrix_ex'!$B112:$Z112,TRANSPOSE('Entry capacity'!F$12:F$36))/(SUM('Entry capacity'!$F$12:$F$36)-IFERROR(VLOOKUP($A365,'Entry capacity'!$A$12:$G$36,6,FALSE),0))</f>
        <v>638.10226677428784</v>
      </c>
      <c r="G365" s="52">
        <f t="array" ref="G365">SUMPRODUCT('Distance Matrix_ex'!$B112:$Z112,TRANSPOSE('Entry capacity'!G$12:G$36))/(SUM('Entry capacity'!$G$12:$G$36)-IFERROR(VLOOKUP($A365,'Entry capacity'!$A$12:$G$36,7,FALSE),0))</f>
        <v>637.75965046753299</v>
      </c>
    </row>
    <row r="366" spans="1:7" s="5" customFormat="1" ht="15" customHeight="1" x14ac:dyDescent="0.45">
      <c r="A366" s="42" t="str">
        <f t="shared" ref="A366:B366" si="99">A113</f>
        <v>B10</v>
      </c>
      <c r="B366" s="4" t="str">
        <f t="shared" si="99"/>
        <v>Salida Nacional / National exit</v>
      </c>
      <c r="C366" s="47">
        <f t="array" ref="C366">SUMPRODUCT('Distance Matrix_ex'!$B113:$Z113,TRANSPOSE('Entry capacity'!C$12:C$36))/(SUM('Entry capacity'!$C$12:$C$36)-IFERROR(VLOOKUP($A366,'Entry capacity'!$A$12:$G$36,3,FALSE),0))</f>
        <v>610.38741473371135</v>
      </c>
      <c r="D366" s="47">
        <f t="array" ref="D366">SUMPRODUCT('Distance Matrix_ex'!$B113:$Z113,TRANSPOSE('Entry capacity'!D$12:D$36))/(SUM('Entry capacity'!$D$12:$D$36)-IFERROR(VLOOKUP($A366,'Entry capacity'!$A$12:$G$36,4,FALSE),0))</f>
        <v>622.88305612161366</v>
      </c>
      <c r="E366" s="47">
        <f t="array" ref="E366">SUMPRODUCT('Distance Matrix_ex'!$B113:$Z113,TRANSPOSE('Entry capacity'!E$12:E$36))/(SUM('Entry capacity'!$E$12:$E$36)-IFERROR(VLOOKUP($A366,'Entry capacity'!$A$12:$G$36,5,FALSE),0))</f>
        <v>627.93293937788167</v>
      </c>
      <c r="F366" s="47">
        <f t="array" ref="F366">SUMPRODUCT('Distance Matrix_ex'!$B113:$Z113,TRANSPOSE('Entry capacity'!F$12:F$36))/(SUM('Entry capacity'!$F$12:$F$36)-IFERROR(VLOOKUP($A366,'Entry capacity'!$A$12:$G$36,6,FALSE),0))</f>
        <v>633.07017428633378</v>
      </c>
      <c r="G366" s="52">
        <f t="array" ref="G366">SUMPRODUCT('Distance Matrix_ex'!$B113:$Z113,TRANSPOSE('Entry capacity'!G$12:G$36))/(SUM('Entry capacity'!$G$12:$G$36)-IFERROR(VLOOKUP($A366,'Entry capacity'!$A$12:$G$36,7,FALSE),0))</f>
        <v>632.56589112884365</v>
      </c>
    </row>
    <row r="367" spans="1:7" s="5" customFormat="1" ht="15" customHeight="1" x14ac:dyDescent="0.45">
      <c r="A367" s="42" t="str">
        <f t="shared" ref="A367:B367" si="100">A114</f>
        <v>B14</v>
      </c>
      <c r="B367" s="4" t="str">
        <f t="shared" si="100"/>
        <v>Salida Nacional / National exit</v>
      </c>
      <c r="C367" s="47">
        <f t="array" ref="C367">SUMPRODUCT('Distance Matrix_ex'!$B114:$Z114,TRANSPOSE('Entry capacity'!C$12:C$36))/(SUM('Entry capacity'!$C$12:$C$36)-IFERROR(VLOOKUP($A367,'Entry capacity'!$A$12:$G$36,3,FALSE),0))</f>
        <v>603.22473710172494</v>
      </c>
      <c r="D367" s="47">
        <f t="array" ref="D367">SUMPRODUCT('Distance Matrix_ex'!$B114:$Z114,TRANSPOSE('Entry capacity'!D$12:D$36))/(SUM('Entry capacity'!$D$12:$D$36)-IFERROR(VLOOKUP($A367,'Entry capacity'!$A$12:$G$36,4,FALSE),0))</f>
        <v>613.26010609284208</v>
      </c>
      <c r="E367" s="47">
        <f t="array" ref="E367">SUMPRODUCT('Distance Matrix_ex'!$B114:$Z114,TRANSPOSE('Entry capacity'!E$12:E$36))/(SUM('Entry capacity'!$E$12:$E$36)-IFERROR(VLOOKUP($A367,'Entry capacity'!$A$12:$G$36,5,FALSE),0))</f>
        <v>617.35003509032344</v>
      </c>
      <c r="F367" s="47">
        <f t="array" ref="F367">SUMPRODUCT('Distance Matrix_ex'!$B114:$Z114,TRANSPOSE('Entry capacity'!F$12:F$36))/(SUM('Entry capacity'!$F$12:$F$36)-IFERROR(VLOOKUP($A367,'Entry capacity'!$A$12:$G$36,6,FALSE),0))</f>
        <v>621.58194162427424</v>
      </c>
      <c r="G367" s="52">
        <f t="array" ref="G367">SUMPRODUCT('Distance Matrix_ex'!$B114:$Z114,TRANSPOSE('Entry capacity'!G$12:G$36))/(SUM('Entry capacity'!$G$12:$G$36)-IFERROR(VLOOKUP($A367,'Entry capacity'!$A$12:$G$36,7,FALSE),0))</f>
        <v>620.98886716569484</v>
      </c>
    </row>
    <row r="368" spans="1:7" s="5" customFormat="1" ht="15" customHeight="1" x14ac:dyDescent="0.45">
      <c r="A368" s="42" t="str">
        <f t="shared" ref="A368:B368" si="101">A115</f>
        <v>B18</v>
      </c>
      <c r="B368" s="4" t="str">
        <f t="shared" si="101"/>
        <v>Salida Nacional / National exit</v>
      </c>
      <c r="C368" s="47">
        <f t="array" ref="C368">SUMPRODUCT('Distance Matrix_ex'!$B115:$Z115,TRANSPOSE('Entry capacity'!C$12:C$36))/(SUM('Entry capacity'!$C$12:$C$36)-IFERROR(VLOOKUP($A368,'Entry capacity'!$A$12:$G$36,3,FALSE),0))</f>
        <v>587.21404244543191</v>
      </c>
      <c r="D368" s="47">
        <f t="array" ref="D368">SUMPRODUCT('Distance Matrix_ex'!$B115:$Z115,TRANSPOSE('Entry capacity'!D$12:D$36))/(SUM('Entry capacity'!$D$12:$D$36)-IFERROR(VLOOKUP($A368,'Entry capacity'!$A$12:$G$36,4,FALSE),0))</f>
        <v>593.12415605982267</v>
      </c>
      <c r="E368" s="47">
        <f t="array" ref="E368">SUMPRODUCT('Distance Matrix_ex'!$B115:$Z115,TRANSPOSE('Entry capacity'!E$12:E$36))/(SUM('Entry capacity'!$E$12:$E$36)-IFERROR(VLOOKUP($A368,'Entry capacity'!$A$12:$G$36,5,FALSE),0))</f>
        <v>595.5527568059199</v>
      </c>
      <c r="F368" s="47">
        <f t="array" ref="F368">SUMPRODUCT('Distance Matrix_ex'!$B115:$Z115,TRANSPOSE('Entry capacity'!F$12:F$36))/(SUM('Entry capacity'!$F$12:$F$36)-IFERROR(VLOOKUP($A368,'Entry capacity'!$A$12:$G$36,6,FALSE),0))</f>
        <v>598.20430570356439</v>
      </c>
      <c r="G368" s="52">
        <f t="array" ref="G368">SUMPRODUCT('Distance Matrix_ex'!$B115:$Z115,TRANSPOSE('Entry capacity'!G$12:G$36))/(SUM('Entry capacity'!$G$12:$G$36)-IFERROR(VLOOKUP($A368,'Entry capacity'!$A$12:$G$36,7,FALSE),0))</f>
        <v>597.50670340161457</v>
      </c>
    </row>
    <row r="369" spans="1:7" s="5" customFormat="1" ht="15" customHeight="1" x14ac:dyDescent="0.45">
      <c r="A369" s="42" t="str">
        <f t="shared" ref="A369:B369" si="102">A116</f>
        <v>B19</v>
      </c>
      <c r="B369" s="4" t="str">
        <f t="shared" si="102"/>
        <v>Salida Nacional / National exit</v>
      </c>
      <c r="C369" s="47">
        <f t="array" ref="C369">SUMPRODUCT('Distance Matrix_ex'!$B116:$Z116,TRANSPOSE('Entry capacity'!C$12:C$36))/(SUM('Entry capacity'!$C$12:$C$36)-IFERROR(VLOOKUP($A369,'Entry capacity'!$A$12:$G$36,3,FALSE),0))</f>
        <v>585.6524735580382</v>
      </c>
      <c r="D369" s="47">
        <f t="array" ref="D369">SUMPRODUCT('Distance Matrix_ex'!$B116:$Z116,TRANSPOSE('Entry capacity'!D$12:D$36))/(SUM('Entry capacity'!$D$12:$D$36)-IFERROR(VLOOKUP($A369,'Entry capacity'!$A$12:$G$36,4,FALSE),0))</f>
        <v>590.95002899975714</v>
      </c>
      <c r="E369" s="47">
        <f t="array" ref="E369">SUMPRODUCT('Distance Matrix_ex'!$B116:$Z116,TRANSPOSE('Entry capacity'!E$12:E$36))/(SUM('Entry capacity'!$E$12:$E$36)-IFERROR(VLOOKUP($A369,'Entry capacity'!$A$12:$G$36,5,FALSE),0))</f>
        <v>593.13308863838802</v>
      </c>
      <c r="F369" s="47">
        <f t="array" ref="F369">SUMPRODUCT('Distance Matrix_ex'!$B116:$Z116,TRANSPOSE('Entry capacity'!F$12:F$36))/(SUM('Entry capacity'!$F$12:$F$36)-IFERROR(VLOOKUP($A369,'Entry capacity'!$A$12:$G$36,6,FALSE),0))</f>
        <v>595.54972694760193</v>
      </c>
      <c r="G369" s="52">
        <f t="array" ref="G369">SUMPRODUCT('Distance Matrix_ex'!$B116:$Z116,TRANSPOSE('Entry capacity'!G$12:G$36))/(SUM('Entry capacity'!$G$12:$G$36)-IFERROR(VLOOKUP($A369,'Entry capacity'!$A$12:$G$36,7,FALSE),0))</f>
        <v>594.83595239570684</v>
      </c>
    </row>
    <row r="370" spans="1:7" s="5" customFormat="1" ht="15" customHeight="1" x14ac:dyDescent="0.45">
      <c r="A370" s="42" t="str">
        <f t="shared" ref="A370:B370" si="103">A117</f>
        <v>B20</v>
      </c>
      <c r="B370" s="4" t="str">
        <f t="shared" si="103"/>
        <v>Salida Nacional / National exit</v>
      </c>
      <c r="C370" s="47">
        <f t="array" ref="C370">SUMPRODUCT('Distance Matrix_ex'!$B117:$Z117,TRANSPOSE('Entry capacity'!C$12:C$36))/(SUM('Entry capacity'!$C$12:$C$36)-IFERROR(VLOOKUP($A370,'Entry capacity'!$A$12:$G$36,3,FALSE),0))</f>
        <v>584.48371515834322</v>
      </c>
      <c r="D370" s="47">
        <f t="array" ref="D370">SUMPRODUCT('Distance Matrix_ex'!$B117:$Z117,TRANSPOSE('Entry capacity'!D$12:D$36))/(SUM('Entry capacity'!$D$12:$D$36)-IFERROR(VLOOKUP($A370,'Entry capacity'!$A$12:$G$36,4,FALSE),0))</f>
        <v>589.32280058609638</v>
      </c>
      <c r="E370" s="47">
        <f t="array" ref="E370">SUMPRODUCT('Distance Matrix_ex'!$B117:$Z117,TRANSPOSE('Entry capacity'!E$12:E$36))/(SUM('Entry capacity'!$E$12:$E$36)-IFERROR(VLOOKUP($A370,'Entry capacity'!$A$12:$G$36,5,FALSE),0))</f>
        <v>591.32208464227438</v>
      </c>
      <c r="F370" s="47">
        <f t="array" ref="F370">SUMPRODUCT('Distance Matrix_ex'!$B117:$Z117,TRANSPOSE('Entry capacity'!F$12:F$36))/(SUM('Entry capacity'!$F$12:$F$36)-IFERROR(VLOOKUP($A370,'Entry capacity'!$A$12:$G$36,6,FALSE),0))</f>
        <v>593.56290379575171</v>
      </c>
      <c r="G370" s="52">
        <f t="array" ref="G370">SUMPRODUCT('Distance Matrix_ex'!$B117:$Z117,TRANSPOSE('Entry capacity'!G$12:G$36))/(SUM('Entry capacity'!$G$12:$G$36)-IFERROR(VLOOKUP($A370,'Entry capacity'!$A$12:$G$36,7,FALSE),0))</f>
        <v>592.83702510095407</v>
      </c>
    </row>
    <row r="371" spans="1:7" s="5" customFormat="1" ht="15" customHeight="1" x14ac:dyDescent="0.45">
      <c r="A371" s="42" t="str">
        <f t="shared" ref="A371:B371" si="104">A118</f>
        <v>B21</v>
      </c>
      <c r="B371" s="4" t="str">
        <f t="shared" si="104"/>
        <v>Salida Nacional / National exit</v>
      </c>
      <c r="C371" s="47">
        <f t="array" ref="C371">SUMPRODUCT('Distance Matrix_ex'!$B118:$Z118,TRANSPOSE('Entry capacity'!C$12:C$36))/(SUM('Entry capacity'!$C$12:$C$36)-IFERROR(VLOOKUP($A371,'Entry capacity'!$A$12:$G$36,3,FALSE),0))</f>
        <v>583.916556709715</v>
      </c>
      <c r="D371" s="47">
        <f t="array" ref="D371">SUMPRODUCT('Distance Matrix_ex'!$B118:$Z118,TRANSPOSE('Entry capacity'!D$12:D$36))/(SUM('Entry capacity'!$D$12:$D$36)-IFERROR(VLOOKUP($A371,'Entry capacity'!$A$12:$G$36,4,FALSE),0))</f>
        <v>588.4762809328621</v>
      </c>
      <c r="E371" s="47">
        <f t="array" ref="E371">SUMPRODUCT('Distance Matrix_ex'!$B118:$Z118,TRANSPOSE('Entry capacity'!E$12:E$36))/(SUM('Entry capacity'!$E$12:$E$36)-IFERROR(VLOOKUP($A371,'Entry capacity'!$A$12:$G$36,5,FALSE),0))</f>
        <v>590.365686910264</v>
      </c>
      <c r="F371" s="47">
        <f t="array" ref="F371">SUMPRODUCT('Distance Matrix_ex'!$B118:$Z118,TRANSPOSE('Entry capacity'!F$12:F$36))/(SUM('Entry capacity'!$F$12:$F$36)-IFERROR(VLOOKUP($A371,'Entry capacity'!$A$12:$G$36,6,FALSE),0))</f>
        <v>592.50090852196206</v>
      </c>
      <c r="G371" s="52">
        <f t="array" ref="G371">SUMPRODUCT('Distance Matrix_ex'!$B118:$Z118,TRANSPOSE('Entry capacity'!G$12:G$36))/(SUM('Entry capacity'!$G$12:$G$36)-IFERROR(VLOOKUP($A371,'Entry capacity'!$A$12:$G$36,7,FALSE),0))</f>
        <v>591.77007224431691</v>
      </c>
    </row>
    <row r="372" spans="1:7" s="5" customFormat="1" ht="15" customHeight="1" x14ac:dyDescent="0.45">
      <c r="A372" s="42" t="str">
        <f t="shared" ref="A372:B372" si="105">A119</f>
        <v>B22</v>
      </c>
      <c r="B372" s="4" t="str">
        <f t="shared" si="105"/>
        <v>Salida Nacional / National exit</v>
      </c>
      <c r="C372" s="47">
        <f t="array" ref="C372">SUMPRODUCT('Distance Matrix_ex'!$B119:$Z119,TRANSPOSE('Entry capacity'!C$12:C$36))/(SUM('Entry capacity'!$C$12:$C$36)-IFERROR(VLOOKUP($A372,'Entry capacity'!$A$12:$G$36,3,FALSE),0))</f>
        <v>583.1817901585149</v>
      </c>
      <c r="D372" s="47">
        <f t="array" ref="D372">SUMPRODUCT('Distance Matrix_ex'!$B119:$Z119,TRANSPOSE('Entry capacity'!D$12:D$36))/(SUM('Entry capacity'!$D$12:$D$36)-IFERROR(VLOOKUP($A372,'Entry capacity'!$A$12:$G$36,4,FALSE),0))</f>
        <v>587.50905250805101</v>
      </c>
      <c r="E372" s="47">
        <f t="array" ref="E372">SUMPRODUCT('Distance Matrix_ex'!$B119:$Z119,TRANSPOSE('Entry capacity'!E$12:E$36))/(SUM('Entry capacity'!$E$12:$E$36)-IFERROR(VLOOKUP($A372,'Entry capacity'!$A$12:$G$36,5,FALSE),0))</f>
        <v>589.30321435474946</v>
      </c>
      <c r="F372" s="47">
        <f t="array" ref="F372">SUMPRODUCT('Distance Matrix_ex'!$B119:$Z119,TRANSPOSE('Entry capacity'!F$12:F$36))/(SUM('Entry capacity'!$F$12:$F$36)-IFERROR(VLOOKUP($A372,'Entry capacity'!$A$12:$G$36,6,FALSE),0))</f>
        <v>591.34778104798875</v>
      </c>
      <c r="G372" s="52">
        <f t="array" ref="G372">SUMPRODUCT('Distance Matrix_ex'!$B119:$Z119,TRANSPOSE('Entry capacity'!G$12:G$36))/(SUM('Entry capacity'!$G$12:$G$36)-IFERROR(VLOOKUP($A372,'Entry capacity'!$A$12:$G$36,7,FALSE),0))</f>
        <v>590.60843964697278</v>
      </c>
    </row>
    <row r="373" spans="1:7" s="5" customFormat="1" ht="15" customHeight="1" x14ac:dyDescent="0.45">
      <c r="A373" s="42" t="str">
        <f t="shared" ref="A373:B373" si="106">A120</f>
        <v>C1.01</v>
      </c>
      <c r="B373" s="4" t="str">
        <f t="shared" si="106"/>
        <v>Salida Nacional / National exit</v>
      </c>
      <c r="C373" s="47">
        <f t="array" ref="C373">SUMPRODUCT('Distance Matrix_ex'!$B120:$Z120,TRANSPOSE('Entry capacity'!C$12:C$36))/(SUM('Entry capacity'!$C$12:$C$36)-IFERROR(VLOOKUP($A373,'Entry capacity'!$A$12:$G$36,3,FALSE),0))</f>
        <v>706.47304362052046</v>
      </c>
      <c r="D373" s="47">
        <f t="array" ref="D373">SUMPRODUCT('Distance Matrix_ex'!$B120:$Z120,TRANSPOSE('Entry capacity'!D$12:D$36))/(SUM('Entry capacity'!$D$12:$D$36)-IFERROR(VLOOKUP($A373,'Entry capacity'!$A$12:$G$36,4,FALSE),0))</f>
        <v>727.72324444034996</v>
      </c>
      <c r="E373" s="47">
        <f t="array" ref="E373">SUMPRODUCT('Distance Matrix_ex'!$B120:$Z120,TRANSPOSE('Entry capacity'!E$12:E$36))/(SUM('Entry capacity'!$E$12:$E$36)-IFERROR(VLOOKUP($A373,'Entry capacity'!$A$12:$G$36,5,FALSE),0))</f>
        <v>735.66284088542704</v>
      </c>
      <c r="F373" s="47">
        <f t="array" ref="F373">SUMPRODUCT('Distance Matrix_ex'!$B120:$Z120,TRANSPOSE('Entry capacity'!F$12:F$36))/(SUM('Entry capacity'!$F$12:$F$36)-IFERROR(VLOOKUP($A373,'Entry capacity'!$A$12:$G$36,6,FALSE),0))</f>
        <v>743.43155050616679</v>
      </c>
      <c r="G373" s="52">
        <f t="array" ref="G373">SUMPRODUCT('Distance Matrix_ex'!$B120:$Z120,TRANSPOSE('Entry capacity'!G$12:G$36))/(SUM('Entry capacity'!$G$12:$G$36)-IFERROR(VLOOKUP($A373,'Entry capacity'!$A$12:$G$36,7,FALSE),0))</f>
        <v>743.59803240633937</v>
      </c>
    </row>
    <row r="374" spans="1:7" s="5" customFormat="1" ht="15" customHeight="1" x14ac:dyDescent="0.45">
      <c r="A374" s="42" t="str">
        <f t="shared" ref="A374:B374" si="107">A121</f>
        <v>C2X.01</v>
      </c>
      <c r="B374" s="4" t="str">
        <f t="shared" si="107"/>
        <v>Salida Nacional / National exit</v>
      </c>
      <c r="C374" s="47">
        <f t="array" ref="C374">SUMPRODUCT('Distance Matrix_ex'!$B121:$Z121,TRANSPOSE('Entry capacity'!C$12:C$36))/(SUM('Entry capacity'!$C$12:$C$36)-IFERROR(VLOOKUP($A374,'Entry capacity'!$A$12:$G$36,3,FALSE),0))</f>
        <v>713.5223340042395</v>
      </c>
      <c r="D374" s="47">
        <f t="array" ref="D374">SUMPRODUCT('Distance Matrix_ex'!$B121:$Z121,TRANSPOSE('Entry capacity'!D$12:D$36))/(SUM('Entry capacity'!$D$12:$D$36)-IFERROR(VLOOKUP($A374,'Entry capacity'!$A$12:$G$36,4,FALSE),0))</f>
        <v>734.84116511723562</v>
      </c>
      <c r="E374" s="47">
        <f t="array" ref="E374">SUMPRODUCT('Distance Matrix_ex'!$B121:$Z121,TRANSPOSE('Entry capacity'!E$12:E$36))/(SUM('Entry capacity'!$E$12:$E$36)-IFERROR(VLOOKUP($A374,'Entry capacity'!$A$12:$G$36,5,FALSE),0))</f>
        <v>742.77442486667087</v>
      </c>
      <c r="F374" s="47">
        <f t="array" ref="F374">SUMPRODUCT('Distance Matrix_ex'!$B121:$Z121,TRANSPOSE('Entry capacity'!F$12:F$36))/(SUM('Entry capacity'!$F$12:$F$36)-IFERROR(VLOOKUP($A374,'Entry capacity'!$A$12:$G$36,6,FALSE),0))</f>
        <v>750.53907495730493</v>
      </c>
      <c r="G374" s="52">
        <f t="array" ref="G374">SUMPRODUCT('Distance Matrix_ex'!$B121:$Z121,TRANSPOSE('Entry capacity'!G$12:G$36))/(SUM('Entry capacity'!$G$12:$G$36)-IFERROR(VLOOKUP($A374,'Entry capacity'!$A$12:$G$36,7,FALSE),0))</f>
        <v>750.70120699026415</v>
      </c>
    </row>
    <row r="375" spans="1:7" s="5" customFormat="1" ht="15" customHeight="1" x14ac:dyDescent="0.45">
      <c r="A375" s="42" t="str">
        <f t="shared" ref="A375:B375" si="108">A122</f>
        <v>CC.BE</v>
      </c>
      <c r="B375" s="4" t="str">
        <f t="shared" si="108"/>
        <v>Salida Nacional / National exit</v>
      </c>
      <c r="C375" s="47">
        <f t="array" ref="C375">SUMPRODUCT('Distance Matrix_ex'!$B122:$Z122,TRANSPOSE('Entry capacity'!C$12:C$36))/(SUM('Entry capacity'!$C$12:$C$36)-IFERROR(VLOOKUP($A375,'Entry capacity'!$A$12:$G$36,3,FALSE),0))</f>
        <v>788.26162746788452</v>
      </c>
      <c r="D375" s="47">
        <f t="array" ref="D375">SUMPRODUCT('Distance Matrix_ex'!$B122:$Z122,TRANSPOSE('Entry capacity'!D$12:D$36))/(SUM('Entry capacity'!$D$12:$D$36)-IFERROR(VLOOKUP($A375,'Entry capacity'!$A$12:$G$36,4,FALSE),0))</f>
        <v>768.2683916611777</v>
      </c>
      <c r="E375" s="47">
        <f t="array" ref="E375">SUMPRODUCT('Distance Matrix_ex'!$B122:$Z122,TRANSPOSE('Entry capacity'!E$12:E$36))/(SUM('Entry capacity'!$E$12:$E$36)-IFERROR(VLOOKUP($A375,'Entry capacity'!$A$12:$G$36,5,FALSE),0))</f>
        <v>756.82323875271186</v>
      </c>
      <c r="F375" s="47">
        <f t="array" ref="F375">SUMPRODUCT('Distance Matrix_ex'!$B122:$Z122,TRANSPOSE('Entry capacity'!F$12:F$36))/(SUM('Entry capacity'!$F$12:$F$36)-IFERROR(VLOOKUP($A375,'Entry capacity'!$A$12:$G$36,6,FALSE),0))</f>
        <v>745.04676142009828</v>
      </c>
      <c r="G375" s="52">
        <f t="array" ref="G375">SUMPRODUCT('Distance Matrix_ex'!$B122:$Z122,TRANSPOSE('Entry capacity'!G$12:G$36))/(SUM('Entry capacity'!$G$12:$G$36)-IFERROR(VLOOKUP($A375,'Entry capacity'!$A$12:$G$36,7,FALSE),0))</f>
        <v>747.88422000433502</v>
      </c>
    </row>
    <row r="376" spans="1:7" s="5" customFormat="1" ht="15" customHeight="1" x14ac:dyDescent="0.45">
      <c r="A376" s="42" t="str">
        <f t="shared" ref="A376:B376" si="109">A123</f>
        <v>CC.CT.E</v>
      </c>
      <c r="B376" s="4" t="str">
        <f t="shared" si="109"/>
        <v>Salida Nacional / National exit</v>
      </c>
      <c r="C376" s="47">
        <f t="array" ref="C376">SUMPRODUCT('Distance Matrix_ex'!$B123:$Z123,TRANSPOSE('Entry capacity'!C$12:C$36))/(SUM('Entry capacity'!$C$12:$C$36)-IFERROR(VLOOKUP($A376,'Entry capacity'!$A$12:$G$36,3,FALSE),0))</f>
        <v>833.82284916571211</v>
      </c>
      <c r="D376" s="47">
        <f t="array" ref="D376">SUMPRODUCT('Distance Matrix_ex'!$B123:$Z123,TRANSPOSE('Entry capacity'!D$12:D$36))/(SUM('Entry capacity'!$D$12:$D$36)-IFERROR(VLOOKUP($A376,'Entry capacity'!$A$12:$G$36,4,FALSE),0))</f>
        <v>811.17613563601401</v>
      </c>
      <c r="E376" s="47">
        <f t="array" ref="E376">SUMPRODUCT('Distance Matrix_ex'!$B123:$Z123,TRANSPOSE('Entry capacity'!E$12:E$36))/(SUM('Entry capacity'!$E$12:$E$36)-IFERROR(VLOOKUP($A376,'Entry capacity'!$A$12:$G$36,5,FALSE),0))</f>
        <v>799.59199775159652</v>
      </c>
      <c r="F376" s="47">
        <f t="array" ref="F376">SUMPRODUCT('Distance Matrix_ex'!$B123:$Z123,TRANSPOSE('Entry capacity'!F$12:F$36))/(SUM('Entry capacity'!$F$12:$F$36)-IFERROR(VLOOKUP($A376,'Entry capacity'!$A$12:$G$36,6,FALSE),0))</f>
        <v>788.07899459496946</v>
      </c>
      <c r="G376" s="52">
        <f t="array" ref="G376">SUMPRODUCT('Distance Matrix_ex'!$B123:$Z123,TRANSPOSE('Entry capacity'!G$12:G$36))/(SUM('Entry capacity'!$G$12:$G$36)-IFERROR(VLOOKUP($A376,'Entry capacity'!$A$12:$G$36,7,FALSE),0))</f>
        <v>789.35233673837558</v>
      </c>
    </row>
    <row r="377" spans="1:7" s="5" customFormat="1" ht="15" customHeight="1" x14ac:dyDescent="0.45">
      <c r="A377" s="42" t="str">
        <f t="shared" ref="A377:B377" si="110">A124</f>
        <v>CC.IB.E</v>
      </c>
      <c r="B377" s="4" t="str">
        <f t="shared" si="110"/>
        <v>Salida Nacional / National exit</v>
      </c>
      <c r="C377" s="47">
        <f t="array" ref="C377">SUMPRODUCT('Distance Matrix_ex'!$B124:$Z124,TRANSPOSE('Entry capacity'!C$12:C$36))/(SUM('Entry capacity'!$C$12:$C$36)-IFERROR(VLOOKUP($A377,'Entry capacity'!$A$12:$G$36,3,FALSE),0))</f>
        <v>831.02284916571227</v>
      </c>
      <c r="D377" s="47">
        <f t="array" ref="D377">SUMPRODUCT('Distance Matrix_ex'!$B124:$Z124,TRANSPOSE('Entry capacity'!D$12:D$36))/(SUM('Entry capacity'!$D$12:$D$36)-IFERROR(VLOOKUP($A377,'Entry capacity'!$A$12:$G$36,4,FALSE),0))</f>
        <v>808.37613563601428</v>
      </c>
      <c r="E377" s="47">
        <f t="array" ref="E377">SUMPRODUCT('Distance Matrix_ex'!$B124:$Z124,TRANSPOSE('Entry capacity'!E$12:E$36))/(SUM('Entry capacity'!$E$12:$E$36)-IFERROR(VLOOKUP($A377,'Entry capacity'!$A$12:$G$36,5,FALSE),0))</f>
        <v>796.79199775159645</v>
      </c>
      <c r="F377" s="47">
        <f t="array" ref="F377">SUMPRODUCT('Distance Matrix_ex'!$B124:$Z124,TRANSPOSE('Entry capacity'!F$12:F$36))/(SUM('Entry capacity'!$F$12:$F$36)-IFERROR(VLOOKUP($A377,'Entry capacity'!$A$12:$G$36,6,FALSE),0))</f>
        <v>785.27899459496962</v>
      </c>
      <c r="G377" s="52">
        <f t="array" ref="G377">SUMPRODUCT('Distance Matrix_ex'!$B124:$Z124,TRANSPOSE('Entry capacity'!G$12:G$36))/(SUM('Entry capacity'!$G$12:$G$36)-IFERROR(VLOOKUP($A377,'Entry capacity'!$A$12:$G$36,7,FALSE),0))</f>
        <v>786.55233673837574</v>
      </c>
    </row>
    <row r="378" spans="1:7" s="5" customFormat="1" ht="15" customHeight="1" x14ac:dyDescent="0.45">
      <c r="A378" s="42" t="str">
        <f t="shared" ref="A378:B378" si="111">A125</f>
        <v>CC.SG.UF</v>
      </c>
      <c r="B378" s="4" t="str">
        <f t="shared" si="111"/>
        <v>Salida Nacional / National exit</v>
      </c>
      <c r="C378" s="47">
        <f t="array" ref="C378">SUMPRODUCT('Distance Matrix_ex'!$B125:$Z125,TRANSPOSE('Entry capacity'!C$12:C$36))/(SUM('Entry capacity'!$C$12:$C$36)-IFERROR(VLOOKUP($A378,'Entry capacity'!$A$12:$G$36,3,FALSE),0))</f>
        <v>641.471206948146</v>
      </c>
      <c r="D378" s="47">
        <f t="array" ref="D378">SUMPRODUCT('Distance Matrix_ex'!$B125:$Z125,TRANSPOSE('Entry capacity'!D$12:D$36))/(SUM('Entry capacity'!$D$12:$D$36)-IFERROR(VLOOKUP($A378,'Entry capacity'!$A$12:$G$36,4,FALSE),0))</f>
        <v>620.35397483618829</v>
      </c>
      <c r="E378" s="47">
        <f t="array" ref="E378">SUMPRODUCT('Distance Matrix_ex'!$B125:$Z125,TRANSPOSE('Entry capacity'!E$12:E$36))/(SUM('Entry capacity'!$E$12:$E$36)-IFERROR(VLOOKUP($A378,'Entry capacity'!$A$12:$G$36,5,FALSE),0))</f>
        <v>608.9994591539471</v>
      </c>
      <c r="F378" s="47">
        <f t="array" ref="F378">SUMPRODUCT('Distance Matrix_ex'!$B125:$Z125,TRANSPOSE('Entry capacity'!F$12:F$36))/(SUM('Entry capacity'!$F$12:$F$36)-IFERROR(VLOOKUP($A378,'Entry capacity'!$A$12:$G$36,6,FALSE),0))</f>
        <v>597.57421896888582</v>
      </c>
      <c r="G378" s="52">
        <f t="array" ref="G378">SUMPRODUCT('Distance Matrix_ex'!$B125:$Z125,TRANSPOSE('Entry capacity'!G$12:G$36))/(SUM('Entry capacity'!$G$12:$G$36)-IFERROR(VLOOKUP($A378,'Entry capacity'!$A$12:$G$36,7,FALSE),0))</f>
        <v>599.35846888323181</v>
      </c>
    </row>
    <row r="379" spans="1:7" s="5" customFormat="1" ht="15" customHeight="1" x14ac:dyDescent="0.45">
      <c r="A379" s="42" t="str">
        <f t="shared" ref="A379:B379" si="112">A126</f>
        <v>D03A</v>
      </c>
      <c r="B379" s="4" t="str">
        <f t="shared" si="112"/>
        <v>Salida Nacional / National exit</v>
      </c>
      <c r="C379" s="47">
        <f t="array" ref="C379">SUMPRODUCT('Distance Matrix_ex'!$B126:$Z126,TRANSPOSE('Entry capacity'!C$12:C$36))/(SUM('Entry capacity'!$C$12:$C$36)-IFERROR(VLOOKUP($A379,'Entry capacity'!$A$12:$G$36,3,FALSE),0))</f>
        <v>684.10021666279806</v>
      </c>
      <c r="D379" s="47">
        <f t="array" ref="D379">SUMPRODUCT('Distance Matrix_ex'!$B126:$Z126,TRANSPOSE('Entry capacity'!D$12:D$36))/(SUM('Entry capacity'!$D$12:$D$36)-IFERROR(VLOOKUP($A379,'Entry capacity'!$A$12:$G$36,4,FALSE),0))</f>
        <v>700.7296967806069</v>
      </c>
      <c r="E379" s="47">
        <f t="array" ref="E379">SUMPRODUCT('Distance Matrix_ex'!$B126:$Z126,TRANSPOSE('Entry capacity'!E$12:E$36))/(SUM('Entry capacity'!$E$12:$E$36)-IFERROR(VLOOKUP($A379,'Entry capacity'!$A$12:$G$36,5,FALSE),0))</f>
        <v>707.36880137608841</v>
      </c>
      <c r="F379" s="47">
        <f t="array" ref="F379">SUMPRODUCT('Distance Matrix_ex'!$B126:$Z126,TRANSPOSE('Entry capacity'!F$12:F$36))/(SUM('Entry capacity'!$F$12:$F$36)-IFERROR(VLOOKUP($A379,'Entry capacity'!$A$12:$G$36,6,FALSE),0))</f>
        <v>713.91825414201094</v>
      </c>
      <c r="G379" s="52">
        <f t="array" ref="G379">SUMPRODUCT('Distance Matrix_ex'!$B126:$Z126,TRANSPOSE('Entry capacity'!G$12:G$36))/(SUM('Entry capacity'!$G$12:$G$36)-IFERROR(VLOOKUP($A379,'Entry capacity'!$A$12:$G$36,7,FALSE),0))</f>
        <v>713.88633644963909</v>
      </c>
    </row>
    <row r="380" spans="1:7" s="5" customFormat="1" ht="15" customHeight="1" x14ac:dyDescent="0.45">
      <c r="A380" s="42" t="str">
        <f t="shared" ref="A380:B380" si="113">A127</f>
        <v>D04</v>
      </c>
      <c r="B380" s="4" t="str">
        <f t="shared" si="113"/>
        <v>Salida Nacional / National exit</v>
      </c>
      <c r="C380" s="47">
        <f t="array" ref="C380">SUMPRODUCT('Distance Matrix_ex'!$B127:$Z127,TRANSPOSE('Entry capacity'!C$12:C$36))/(SUM('Entry capacity'!$C$12:$C$36)-IFERROR(VLOOKUP($A380,'Entry capacity'!$A$12:$G$36,3,FALSE),0))</f>
        <v>694.45804809365791</v>
      </c>
      <c r="D380" s="47">
        <f t="array" ref="D380">SUMPRODUCT('Distance Matrix_ex'!$B127:$Z127,TRANSPOSE('Entry capacity'!D$12:D$36))/(SUM('Entry capacity'!$D$12:$D$36)-IFERROR(VLOOKUP($A380,'Entry capacity'!$A$12:$G$36,4,FALSE),0))</f>
        <v>711.37864346616357</v>
      </c>
      <c r="E380" s="47">
        <f t="array" ref="E380">SUMPRODUCT('Distance Matrix_ex'!$B127:$Z127,TRANSPOSE('Entry capacity'!E$12:E$36))/(SUM('Entry capacity'!$E$12:$E$36)-IFERROR(VLOOKUP($A380,'Entry capacity'!$A$12:$G$36,5,FALSE),0))</f>
        <v>718.15837324818597</v>
      </c>
      <c r="F380" s="47">
        <f t="array" ref="F380">SUMPRODUCT('Distance Matrix_ex'!$B127:$Z127,TRANSPOSE('Entry capacity'!F$12:F$36))/(SUM('Entry capacity'!$F$12:$F$36)-IFERROR(VLOOKUP($A380,'Entry capacity'!$A$12:$G$36,6,FALSE),0))</f>
        <v>724.84068955392547</v>
      </c>
      <c r="G380" s="52">
        <f t="array" ref="G380">SUMPRODUCT('Distance Matrix_ex'!$B127:$Z127,TRANSPOSE('Entry capacity'!G$12:G$36))/(SUM('Entry capacity'!$G$12:$G$36)-IFERROR(VLOOKUP($A380,'Entry capacity'!$A$12:$G$36,7,FALSE),0))</f>
        <v>724.82037101621552</v>
      </c>
    </row>
    <row r="381" spans="1:7" s="5" customFormat="1" ht="15" customHeight="1" x14ac:dyDescent="0.45">
      <c r="A381" s="42" t="str">
        <f t="shared" ref="A381:B381" si="114">A128</f>
        <v>D06</v>
      </c>
      <c r="B381" s="4" t="str">
        <f t="shared" si="114"/>
        <v>Salida Nacional / National exit</v>
      </c>
      <c r="C381" s="47">
        <f t="array" ref="C381">SUMPRODUCT('Distance Matrix_ex'!$B128:$Z128,TRANSPOSE('Entry capacity'!C$12:C$36))/(SUM('Entry capacity'!$C$12:$C$36)-IFERROR(VLOOKUP($A381,'Entry capacity'!$A$12:$G$36,3,FALSE),0))</f>
        <v>728.39611485101193</v>
      </c>
      <c r="D381" s="47">
        <f t="array" ref="D381">SUMPRODUCT('Distance Matrix_ex'!$B128:$Z128,TRANSPOSE('Entry capacity'!D$12:D$36))/(SUM('Entry capacity'!$D$12:$D$36)-IFERROR(VLOOKUP($A381,'Entry capacity'!$A$12:$G$36,4,FALSE),0))</f>
        <v>746.27056712048875</v>
      </c>
      <c r="E381" s="47">
        <f t="array" ref="E381">SUMPRODUCT('Distance Matrix_ex'!$B128:$Z128,TRANSPOSE('Entry capacity'!E$12:E$36))/(SUM('Entry capacity'!$E$12:$E$36)-IFERROR(VLOOKUP($A381,'Entry capacity'!$A$12:$G$36,5,FALSE),0))</f>
        <v>753.51106390769303</v>
      </c>
      <c r="F381" s="47">
        <f t="array" ref="F381">SUMPRODUCT('Distance Matrix_ex'!$B128:$Z128,TRANSPOSE('Entry capacity'!F$12:F$36))/(SUM('Entry capacity'!$F$12:$F$36)-IFERROR(VLOOKUP($A381,'Entry capacity'!$A$12:$G$36,6,FALSE),0))</f>
        <v>760.62871570948062</v>
      </c>
      <c r="G381" s="52">
        <f t="array" ref="G381">SUMPRODUCT('Distance Matrix_ex'!$B128:$Z128,TRANSPOSE('Entry capacity'!G$12:G$36))/(SUM('Entry capacity'!$G$12:$G$36)-IFERROR(VLOOKUP($A381,'Entry capacity'!$A$12:$G$36,7,FALSE),0))</f>
        <v>760.64640250984439</v>
      </c>
    </row>
    <row r="382" spans="1:7" s="5" customFormat="1" ht="15" customHeight="1" x14ac:dyDescent="0.45">
      <c r="A382" s="42" t="str">
        <f t="shared" ref="A382:B382" si="115">A129</f>
        <v>D06A</v>
      </c>
      <c r="B382" s="4" t="str">
        <f t="shared" si="115"/>
        <v>Salida Nacional / National exit</v>
      </c>
      <c r="C382" s="47">
        <f t="array" ref="C382">SUMPRODUCT('Distance Matrix_ex'!$B129:$Z129,TRANSPOSE('Entry capacity'!C$12:C$36))/(SUM('Entry capacity'!$C$12:$C$36)-IFERROR(VLOOKUP($A382,'Entry capacity'!$A$12:$G$36,3,FALSE),0))</f>
        <v>738.45058627861465</v>
      </c>
      <c r="D382" s="47">
        <f t="array" ref="D382">SUMPRODUCT('Distance Matrix_ex'!$B129:$Z129,TRANSPOSE('Entry capacity'!D$12:D$36))/(SUM('Entry capacity'!$D$12:$D$36)-IFERROR(VLOOKUP($A382,'Entry capacity'!$A$12:$G$36,4,FALSE),0))</f>
        <v>756.60762762380932</v>
      </c>
      <c r="E382" s="47">
        <f t="array" ref="E382">SUMPRODUCT('Distance Matrix_ex'!$B129:$Z129,TRANSPOSE('Entry capacity'!E$12:E$36))/(SUM('Entry capacity'!$E$12:$E$36)-IFERROR(VLOOKUP($A382,'Entry capacity'!$A$12:$G$36,5,FALSE),0))</f>
        <v>763.984630969313</v>
      </c>
      <c r="F382" s="47">
        <f t="array" ref="F382">SUMPRODUCT('Distance Matrix_ex'!$B129:$Z129,TRANSPOSE('Entry capacity'!F$12:F$36))/(SUM('Entry capacity'!$F$12:$F$36)-IFERROR(VLOOKUP($A382,'Entry capacity'!$A$12:$G$36,6,FALSE),0))</f>
        <v>771.23125500566334</v>
      </c>
      <c r="G382" s="52">
        <f t="array" ref="G382">SUMPRODUCT('Distance Matrix_ex'!$B129:$Z129,TRANSPOSE('Entry capacity'!G$12:G$36))/(SUM('Entry capacity'!$G$12:$G$36)-IFERROR(VLOOKUP($A382,'Entry capacity'!$A$12:$G$36,7,FALSE),0))</f>
        <v>771.26020124483057</v>
      </c>
    </row>
    <row r="383" spans="1:7" s="5" customFormat="1" ht="15" customHeight="1" x14ac:dyDescent="0.45">
      <c r="A383" s="42" t="str">
        <f t="shared" ref="A383:B383" si="116">A130</f>
        <v>D07</v>
      </c>
      <c r="B383" s="4" t="str">
        <f t="shared" si="116"/>
        <v>Salida Nacional / National exit</v>
      </c>
      <c r="C383" s="47">
        <f t="array" ref="C383">SUMPRODUCT('Distance Matrix_ex'!$B130:$Z130,TRANSPOSE('Entry capacity'!C$12:C$36))/(SUM('Entry capacity'!$C$12:$C$36)-IFERROR(VLOOKUP($A383,'Entry capacity'!$A$12:$G$36,3,FALSE),0))</f>
        <v>741.20840449004334</v>
      </c>
      <c r="D383" s="47">
        <f t="array" ref="D383">SUMPRODUCT('Distance Matrix_ex'!$B130:$Z130,TRANSPOSE('Entry capacity'!D$12:D$36))/(SUM('Entry capacity'!$D$12:$D$36)-IFERROR(VLOOKUP($A383,'Entry capacity'!$A$12:$G$36,4,FALSE),0))</f>
        <v>759.44295655322844</v>
      </c>
      <c r="E383" s="47">
        <f t="array" ref="E383">SUMPRODUCT('Distance Matrix_ex'!$B130:$Z130,TRANSPOSE('Entry capacity'!E$12:E$36))/(SUM('Entry capacity'!$E$12:$E$36)-IFERROR(VLOOKUP($A383,'Entry capacity'!$A$12:$G$36,5,FALSE),0))</f>
        <v>766.85740197365055</v>
      </c>
      <c r="F383" s="47">
        <f t="array" ref="F383">SUMPRODUCT('Distance Matrix_ex'!$B130:$Z130,TRANSPOSE('Entry capacity'!F$12:F$36))/(SUM('Entry capacity'!$F$12:$F$36)-IFERROR(VLOOKUP($A383,'Entry capacity'!$A$12:$G$36,6,FALSE),0))</f>
        <v>774.13940151231418</v>
      </c>
      <c r="G383" s="52">
        <f t="array" ref="G383">SUMPRODUCT('Distance Matrix_ex'!$B130:$Z130,TRANSPOSE('Entry capacity'!G$12:G$36))/(SUM('Entry capacity'!$G$12:$G$36)-IFERROR(VLOOKUP($A383,'Entry capacity'!$A$12:$G$36,7,FALSE),0))</f>
        <v>774.17143607746721</v>
      </c>
    </row>
    <row r="384" spans="1:7" s="5" customFormat="1" ht="15" customHeight="1" x14ac:dyDescent="0.45">
      <c r="A384" s="42" t="str">
        <f t="shared" ref="A384:B384" si="117">A131</f>
        <v>D07.14</v>
      </c>
      <c r="B384" s="4" t="str">
        <f t="shared" si="117"/>
        <v>Salida Nacional / National exit</v>
      </c>
      <c r="C384" s="47">
        <f t="array" ref="C384">SUMPRODUCT('Distance Matrix_ex'!$B131:$Z131,TRANSPOSE('Entry capacity'!C$12:C$36))/(SUM('Entry capacity'!$C$12:$C$36)-IFERROR(VLOOKUP($A384,'Entry capacity'!$A$12:$G$36,3,FALSE),0))</f>
        <v>777.11145273164414</v>
      </c>
      <c r="D384" s="47">
        <f t="array" ref="D384">SUMPRODUCT('Distance Matrix_ex'!$B131:$Z131,TRANSPOSE('Entry capacity'!D$12:D$36))/(SUM('Entry capacity'!$D$12:$D$36)-IFERROR(VLOOKUP($A384,'Entry capacity'!$A$12:$G$36,4,FALSE),0))</f>
        <v>801.22321250210143</v>
      </c>
      <c r="E384" s="47">
        <f t="array" ref="E384">SUMPRODUCT('Distance Matrix_ex'!$B131:$Z131,TRANSPOSE('Entry capacity'!E$12:E$36))/(SUM('Entry capacity'!$E$12:$E$36)-IFERROR(VLOOKUP($A384,'Entry capacity'!$A$12:$G$36,5,FALSE),0))</f>
        <v>810.6221316373036</v>
      </c>
      <c r="F384" s="47">
        <f t="array" ref="F384">SUMPRODUCT('Distance Matrix_ex'!$B131:$Z131,TRANSPOSE('Entry capacity'!F$12:F$36))/(SUM('Entry capacity'!$F$12:$F$36)-IFERROR(VLOOKUP($A384,'Entry capacity'!$A$12:$G$36,6,FALSE),0))</f>
        <v>819.77350088060507</v>
      </c>
      <c r="G384" s="52">
        <f t="array" ref="G384">SUMPRODUCT('Distance Matrix_ex'!$B131:$Z131,TRANSPOSE('Entry capacity'!G$12:G$36))/(SUM('Entry capacity'!$G$12:$G$36)-IFERROR(VLOOKUP($A384,'Entry capacity'!$A$12:$G$36,7,FALSE),0))</f>
        <v>820.03914709202252</v>
      </c>
    </row>
    <row r="385" spans="1:7" s="5" customFormat="1" ht="15" customHeight="1" x14ac:dyDescent="0.45">
      <c r="A385" s="42" t="str">
        <f t="shared" ref="A385:B385" si="118">A132</f>
        <v>D12A</v>
      </c>
      <c r="B385" s="4" t="str">
        <f t="shared" si="118"/>
        <v>Salida Nacional / National exit</v>
      </c>
      <c r="C385" s="47">
        <f t="array" ref="C385">SUMPRODUCT('Distance Matrix_ex'!$B132:$Z132,TRANSPOSE('Entry capacity'!C$12:C$36))/(SUM('Entry capacity'!$C$12:$C$36)-IFERROR(VLOOKUP($A385,'Entry capacity'!$A$12:$G$36,3,FALSE),0))</f>
        <v>821.29752985275866</v>
      </c>
      <c r="D385" s="47">
        <f t="array" ref="D385">SUMPRODUCT('Distance Matrix_ex'!$B132:$Z132,TRANSPOSE('Entry capacity'!D$12:D$36))/(SUM('Entry capacity'!$D$12:$D$36)-IFERROR(VLOOKUP($A385,'Entry capacity'!$A$12:$G$36,4,FALSE),0))</f>
        <v>841.68506057652507</v>
      </c>
      <c r="E385" s="47">
        <f t="array" ref="E385">SUMPRODUCT('Distance Matrix_ex'!$B132:$Z132,TRANSPOSE('Entry capacity'!E$12:E$36))/(SUM('Entry capacity'!$E$12:$E$36)-IFERROR(VLOOKUP($A385,'Entry capacity'!$A$12:$G$36,5,FALSE),0))</f>
        <v>850.18519216181198</v>
      </c>
      <c r="F385" s="47">
        <f t="array" ref="F385">SUMPRODUCT('Distance Matrix_ex'!$B132:$Z132,TRANSPOSE('Entry capacity'!F$12:F$36))/(SUM('Entry capacity'!$F$12:$F$36)-IFERROR(VLOOKUP($A385,'Entry capacity'!$A$12:$G$36,6,FALSE),0))</f>
        <v>858.49762540441304</v>
      </c>
      <c r="G385" s="52">
        <f t="array" ref="G385">SUMPRODUCT('Distance Matrix_ex'!$B132:$Z132,TRANSPOSE('Entry capacity'!G$12:G$36))/(SUM('Entry capacity'!$G$12:$G$36)-IFERROR(VLOOKUP($A385,'Entry capacity'!$A$12:$G$36,7,FALSE),0))</f>
        <v>858.59822405787747</v>
      </c>
    </row>
    <row r="386" spans="1:7" s="5" customFormat="1" ht="15" customHeight="1" x14ac:dyDescent="0.45">
      <c r="A386" s="42" t="str">
        <f t="shared" ref="A386:B386" si="119">A133</f>
        <v>D13</v>
      </c>
      <c r="B386" s="4" t="str">
        <f t="shared" si="119"/>
        <v>Salida Nacional / National exit</v>
      </c>
      <c r="C386" s="47">
        <f t="array" ref="C386">SUMPRODUCT('Distance Matrix_ex'!$B133:$Z133,TRANSPOSE('Entry capacity'!C$12:C$36))/(SUM('Entry capacity'!$C$12:$C$36)-IFERROR(VLOOKUP($A386,'Entry capacity'!$A$12:$G$36,3,FALSE),0))</f>
        <v>832.39685204787918</v>
      </c>
      <c r="D386" s="47">
        <f t="array" ref="D386">SUMPRODUCT('Distance Matrix_ex'!$B133:$Z133,TRANSPOSE('Entry capacity'!D$12:D$36))/(SUM('Entry capacity'!$D$12:$D$36)-IFERROR(VLOOKUP($A386,'Entry capacity'!$A$12:$G$36,4,FALSE),0))</f>
        <v>853.08246078816569</v>
      </c>
      <c r="E386" s="47">
        <f t="array" ref="E386">SUMPRODUCT('Distance Matrix_ex'!$B133:$Z133,TRANSPOSE('Entry capacity'!E$12:E$36))/(SUM('Entry capacity'!$E$12:$E$36)-IFERROR(VLOOKUP($A386,'Entry capacity'!$A$12:$G$36,5,FALSE),0))</f>
        <v>861.73304947208328</v>
      </c>
      <c r="F386" s="47">
        <f t="array" ref="F386">SUMPRODUCT('Distance Matrix_ex'!$B133:$Z133,TRANSPOSE('Entry capacity'!F$12:F$36))/(SUM('Entry capacity'!$F$12:$F$36)-IFERROR(VLOOKUP($A386,'Entry capacity'!$A$12:$G$36,6,FALSE),0))</f>
        <v>870.18829697331296</v>
      </c>
      <c r="G386" s="52">
        <f t="array" ref="G386">SUMPRODUCT('Distance Matrix_ex'!$B133:$Z133,TRANSPOSE('Entry capacity'!G$12:G$36))/(SUM('Entry capacity'!$G$12:$G$36)-IFERROR(VLOOKUP($A386,'Entry capacity'!$A$12:$G$36,7,FALSE),0))</f>
        <v>870.29833367886113</v>
      </c>
    </row>
    <row r="387" spans="1:7" s="5" customFormat="1" ht="15" customHeight="1" x14ac:dyDescent="0.45">
      <c r="A387" s="42" t="str">
        <f t="shared" ref="A387:B387" si="120">A134</f>
        <v>D13A</v>
      </c>
      <c r="B387" s="4" t="str">
        <f t="shared" si="120"/>
        <v>Salida Nacional / National exit</v>
      </c>
      <c r="C387" s="47">
        <f t="array" ref="C387">SUMPRODUCT('Distance Matrix_ex'!$B134:$Z134,TRANSPOSE('Entry capacity'!C$12:C$36))/(SUM('Entry capacity'!$C$12:$C$36)-IFERROR(VLOOKUP($A387,'Entry capacity'!$A$12:$G$36,3,FALSE),0))</f>
        <v>838.14029969980243</v>
      </c>
      <c r="D387" s="47">
        <f t="array" ref="D387">SUMPRODUCT('Distance Matrix_ex'!$B134:$Z134,TRANSPOSE('Entry capacity'!D$12:D$36))/(SUM('Entry capacity'!$D$12:$D$36)-IFERROR(VLOOKUP($A387,'Entry capacity'!$A$12:$G$36,4,FALSE),0))</f>
        <v>858.98015168611551</v>
      </c>
      <c r="E387" s="47">
        <f t="array" ref="E387">SUMPRODUCT('Distance Matrix_ex'!$B134:$Z134,TRANSPOSE('Entry capacity'!E$12:E$36))/(SUM('Entry capacity'!$E$12:$E$36)-IFERROR(VLOOKUP($A387,'Entry capacity'!$A$12:$G$36,5,FALSE),0))</f>
        <v>867.70859579711725</v>
      </c>
      <c r="F387" s="47">
        <f t="array" ref="F387">SUMPRODUCT('Distance Matrix_ex'!$B134:$Z134,TRANSPOSE('Entry capacity'!F$12:F$36))/(SUM('Entry capacity'!$F$12:$F$36)-IFERROR(VLOOKUP($A387,'Entry capacity'!$A$12:$G$36,6,FALSE),0))</f>
        <v>876.23774386668504</v>
      </c>
      <c r="G387" s="52">
        <f t="array" ref="G387">SUMPRODUCT('Distance Matrix_ex'!$B134:$Z134,TRANSPOSE('Entry capacity'!G$12:G$36))/(SUM('Entry capacity'!$G$12:$G$36)-IFERROR(VLOOKUP($A387,'Entry capacity'!$A$12:$G$36,7,FALSE),0))</f>
        <v>876.35266438019198</v>
      </c>
    </row>
    <row r="388" spans="1:7" s="5" customFormat="1" ht="15" customHeight="1" x14ac:dyDescent="0.45">
      <c r="A388" s="42" t="str">
        <f t="shared" ref="A388:B388" si="121">A135</f>
        <v>D16</v>
      </c>
      <c r="B388" s="4" t="str">
        <f t="shared" si="121"/>
        <v>Salida Nacional / National exit</v>
      </c>
      <c r="C388" s="47">
        <f t="array" ref="C388">SUMPRODUCT('Distance Matrix_ex'!$B135:$Z135,TRANSPOSE('Entry capacity'!C$12:C$36))/(SUM('Entry capacity'!$C$12:$C$36)-IFERROR(VLOOKUP($A388,'Entry capacity'!$A$12:$G$36,3,FALSE),0))</f>
        <v>855.88084391619248</v>
      </c>
      <c r="D388" s="47">
        <f t="array" ref="D388">SUMPRODUCT('Distance Matrix_ex'!$B135:$Z135,TRANSPOSE('Entry capacity'!D$12:D$36))/(SUM('Entry capacity'!$D$12:$D$36)-IFERROR(VLOOKUP($A388,'Entry capacity'!$A$12:$G$36,4,FALSE),0))</f>
        <v>877.07630253444268</v>
      </c>
      <c r="E388" s="47">
        <f t="array" ref="E388">SUMPRODUCT('Distance Matrix_ex'!$B135:$Z135,TRANSPOSE('Entry capacity'!E$12:E$36))/(SUM('Entry capacity'!$E$12:$E$36)-IFERROR(VLOOKUP($A388,'Entry capacity'!$A$12:$G$36,5,FALSE),0))</f>
        <v>886.3832553256633</v>
      </c>
      <c r="F388" s="47">
        <f t="array" ref="F388">SUMPRODUCT('Distance Matrix_ex'!$B135:$Z135,TRANSPOSE('Entry capacity'!F$12:F$36))/(SUM('Entry capacity'!$F$12:$F$36)-IFERROR(VLOOKUP($A388,'Entry capacity'!$A$12:$G$36,6,FALSE),0))</f>
        <v>895.47063305662039</v>
      </c>
      <c r="G388" s="52">
        <f t="array" ref="G388">SUMPRODUCT('Distance Matrix_ex'!$B135:$Z135,TRANSPOSE('Entry capacity'!G$12:G$36))/(SUM('Entry capacity'!$G$12:$G$36)-IFERROR(VLOOKUP($A388,'Entry capacity'!$A$12:$G$36,7,FALSE),0))</f>
        <v>895.55313098332431</v>
      </c>
    </row>
    <row r="389" spans="1:7" s="5" customFormat="1" ht="15" customHeight="1" x14ac:dyDescent="0.45">
      <c r="A389" s="42" t="str">
        <f t="shared" ref="A389:B389" si="122">A136</f>
        <v>E01</v>
      </c>
      <c r="B389" s="4" t="str">
        <f t="shared" si="122"/>
        <v>Salida Nacional / National exit</v>
      </c>
      <c r="C389" s="47">
        <f t="array" ref="C389">SUMPRODUCT('Distance Matrix_ex'!$B136:$Z136,TRANSPOSE('Entry capacity'!C$12:C$36))/(SUM('Entry capacity'!$C$12:$C$36)-IFERROR(VLOOKUP($A389,'Entry capacity'!$A$12:$G$36,3,FALSE),0))</f>
        <v>627.40651149504299</v>
      </c>
      <c r="D389" s="47">
        <f t="array" ref="D389">SUMPRODUCT('Distance Matrix_ex'!$B136:$Z136,TRANSPOSE('Entry capacity'!D$12:D$36))/(SUM('Entry capacity'!$D$12:$D$36)-IFERROR(VLOOKUP($A389,'Entry capacity'!$A$12:$G$36,4,FALSE),0))</f>
        <v>634.67348420594135</v>
      </c>
      <c r="E389" s="47">
        <f t="array" ref="E389">SUMPRODUCT('Distance Matrix_ex'!$B136:$Z136,TRANSPOSE('Entry capacity'!E$12:E$36))/(SUM('Entry capacity'!$E$12:$E$36)-IFERROR(VLOOKUP($A389,'Entry capacity'!$A$12:$G$36,5,FALSE),0))</f>
        <v>636.57054760396318</v>
      </c>
      <c r="F389" s="47">
        <f t="array" ref="F389">SUMPRODUCT('Distance Matrix_ex'!$B136:$Z136,TRANSPOSE('Entry capacity'!F$12:F$36))/(SUM('Entry capacity'!$F$12:$F$36)-IFERROR(VLOOKUP($A389,'Entry capacity'!$A$12:$G$36,6,FALSE),0))</f>
        <v>638.42290476533776</v>
      </c>
      <c r="G389" s="52">
        <f t="array" ref="G389">SUMPRODUCT('Distance Matrix_ex'!$B136:$Z136,TRANSPOSE('Entry capacity'!G$12:G$36))/(SUM('Entry capacity'!$G$12:$G$36)-IFERROR(VLOOKUP($A389,'Entry capacity'!$A$12:$G$36,7,FALSE),0))</f>
        <v>638.79190816832636</v>
      </c>
    </row>
    <row r="390" spans="1:7" s="5" customFormat="1" ht="15" customHeight="1" x14ac:dyDescent="0.45">
      <c r="A390" s="42" t="str">
        <f t="shared" ref="A390:B390" si="123">A137</f>
        <v>E02</v>
      </c>
      <c r="B390" s="4" t="str">
        <f t="shared" si="123"/>
        <v>Salida Nacional / National exit</v>
      </c>
      <c r="C390" s="47">
        <f t="array" ref="C390">SUMPRODUCT('Distance Matrix_ex'!$B137:$Z137,TRANSPOSE('Entry capacity'!C$12:C$36))/(SUM('Entry capacity'!$C$12:$C$36)-IFERROR(VLOOKUP($A390,'Entry capacity'!$A$12:$G$36,3,FALSE),0))</f>
        <v>631.28141897851435</v>
      </c>
      <c r="D390" s="47">
        <f t="array" ref="D390">SUMPRODUCT('Distance Matrix_ex'!$B137:$Z137,TRANSPOSE('Entry capacity'!D$12:D$36))/(SUM('Entry capacity'!$D$12:$D$36)-IFERROR(VLOOKUP($A390,'Entry capacity'!$A$12:$G$36,4,FALSE),0))</f>
        <v>638.52096169731328</v>
      </c>
      <c r="E390" s="47">
        <f t="array" ref="E390">SUMPRODUCT('Distance Matrix_ex'!$B137:$Z137,TRANSPOSE('Entry capacity'!E$12:E$36))/(SUM('Entry capacity'!$E$12:$E$36)-IFERROR(VLOOKUP($A390,'Entry capacity'!$A$12:$G$36,5,FALSE),0))</f>
        <v>640.40414656323298</v>
      </c>
      <c r="F390" s="47">
        <f t="array" ref="F390">SUMPRODUCT('Distance Matrix_ex'!$B137:$Z137,TRANSPOSE('Entry capacity'!F$12:F$36))/(SUM('Entry capacity'!$F$12:$F$36)-IFERROR(VLOOKUP($A390,'Entry capacity'!$A$12:$G$36,6,FALSE),0))</f>
        <v>642.24717319134447</v>
      </c>
      <c r="G390" s="52">
        <f t="array" ref="G390">SUMPRODUCT('Distance Matrix_ex'!$B137:$Z137,TRANSPOSE('Entry capacity'!G$12:G$36))/(SUM('Entry capacity'!$G$12:$G$36)-IFERROR(VLOOKUP($A390,'Entry capacity'!$A$12:$G$36,7,FALSE),0))</f>
        <v>642.59803885920383</v>
      </c>
    </row>
    <row r="391" spans="1:7" s="5" customFormat="1" ht="15" customHeight="1" x14ac:dyDescent="0.45">
      <c r="A391" s="42" t="str">
        <f t="shared" ref="A391:B391" si="124">A138</f>
        <v>E15</v>
      </c>
      <c r="B391" s="4" t="str">
        <f t="shared" si="124"/>
        <v>Salida Nacional / National exit</v>
      </c>
      <c r="C391" s="47">
        <f t="array" ref="C391">SUMPRODUCT('Distance Matrix_ex'!$B138:$Z138,TRANSPOSE('Entry capacity'!C$12:C$36))/(SUM('Entry capacity'!$C$12:$C$36)-IFERROR(VLOOKUP($A391,'Entry capacity'!$A$12:$G$36,3,FALSE),0))</f>
        <v>668.85594228316495</v>
      </c>
      <c r="D391" s="47">
        <f t="array" ref="D391">SUMPRODUCT('Distance Matrix_ex'!$B138:$Z138,TRANSPOSE('Entry capacity'!D$12:D$36))/(SUM('Entry capacity'!$D$12:$D$36)-IFERROR(VLOOKUP($A391,'Entry capacity'!$A$12:$G$36,4,FALSE),0))</f>
        <v>675.8294995863713</v>
      </c>
      <c r="E391" s="47">
        <f t="array" ref="E391">SUMPRODUCT('Distance Matrix_ex'!$B138:$Z138,TRANSPOSE('Entry capacity'!E$12:E$36))/(SUM('Entry capacity'!$E$12:$E$36)-IFERROR(VLOOKUP($A391,'Entry capacity'!$A$12:$G$36,5,FALSE),0))</f>
        <v>677.57810595457761</v>
      </c>
      <c r="F391" s="47">
        <f t="array" ref="F391">SUMPRODUCT('Distance Matrix_ex'!$B138:$Z138,TRANSPOSE('Entry capacity'!F$12:F$36))/(SUM('Entry capacity'!$F$12:$F$36)-IFERROR(VLOOKUP($A391,'Entry capacity'!$A$12:$G$36,6,FALSE),0))</f>
        <v>679.33065549619346</v>
      </c>
      <c r="G391" s="52">
        <f t="array" ref="G391">SUMPRODUCT('Distance Matrix_ex'!$B138:$Z138,TRANSPOSE('Entry capacity'!G$12:G$36))/(SUM('Entry capacity'!$G$12:$G$36)-IFERROR(VLOOKUP($A391,'Entry capacity'!$A$12:$G$36,7,FALSE),0))</f>
        <v>679.50564167422965</v>
      </c>
    </row>
    <row r="392" spans="1:7" s="5" customFormat="1" ht="15" customHeight="1" x14ac:dyDescent="0.45">
      <c r="A392" s="42" t="str">
        <f t="shared" ref="A392:B392" si="125">A139</f>
        <v>EG01</v>
      </c>
      <c r="B392" s="4" t="str">
        <f t="shared" si="125"/>
        <v>Salida Nacional / National exit</v>
      </c>
      <c r="C392" s="47">
        <f t="array" ref="C392">SUMPRODUCT('Distance Matrix_ex'!$B139:$Z139,TRANSPOSE('Entry capacity'!C$12:C$36))/(SUM('Entry capacity'!$C$12:$C$36)-IFERROR(VLOOKUP($A392,'Entry capacity'!$A$12:$G$36,3,FALSE),0))</f>
        <v>645.40623555177376</v>
      </c>
      <c r="D392" s="47">
        <f t="array" ref="D392">SUMPRODUCT('Distance Matrix_ex'!$B139:$Z139,TRANSPOSE('Entry capacity'!D$12:D$36))/(SUM('Entry capacity'!$D$12:$D$36)-IFERROR(VLOOKUP($A392,'Entry capacity'!$A$12:$G$36,4,FALSE),0))</f>
        <v>652.54579043637068</v>
      </c>
      <c r="E392" s="47">
        <f t="array" ref="E392">SUMPRODUCT('Distance Matrix_ex'!$B139:$Z139,TRANSPOSE('Entry capacity'!E$12:E$36))/(SUM('Entry capacity'!$E$12:$E$36)-IFERROR(VLOOKUP($A392,'Entry capacity'!$A$12:$G$36,5,FALSE),0))</f>
        <v>654.37838526340977</v>
      </c>
      <c r="F392" s="47">
        <f t="array" ref="F392">SUMPRODUCT('Distance Matrix_ex'!$B139:$Z139,TRANSPOSE('Entry capacity'!F$12:F$36))/(SUM('Entry capacity'!$F$12:$F$36)-IFERROR(VLOOKUP($A392,'Entry capacity'!$A$12:$G$36,6,FALSE),0))</f>
        <v>656.18740022248494</v>
      </c>
      <c r="G392" s="52">
        <f t="array" ref="G392">SUMPRODUCT('Distance Matrix_ex'!$B139:$Z139,TRANSPOSE('Entry capacity'!G$12:G$36))/(SUM('Entry capacity'!$G$12:$G$36)-IFERROR(VLOOKUP($A392,'Entry capacity'!$A$12:$G$36,7,FALSE),0))</f>
        <v>656.4721502003963</v>
      </c>
    </row>
    <row r="393" spans="1:7" s="5" customFormat="1" ht="15" customHeight="1" x14ac:dyDescent="0.45">
      <c r="A393" s="42" t="str">
        <f t="shared" ref="A393:B393" si="126">A140</f>
        <v>F00</v>
      </c>
      <c r="B393" s="4" t="str">
        <f t="shared" si="126"/>
        <v>Salida Nacional / National exit</v>
      </c>
      <c r="C393" s="47">
        <f t="array" ref="C393">SUMPRODUCT('Distance Matrix_ex'!$B140:$Z140,TRANSPOSE('Entry capacity'!C$12:C$36))/(SUM('Entry capacity'!$C$12:$C$36)-IFERROR(VLOOKUP($A393,'Entry capacity'!$A$12:$G$36,3,FALSE),0))</f>
        <v>851.52568578277805</v>
      </c>
      <c r="D393" s="47">
        <f t="array" ref="D393">SUMPRODUCT('Distance Matrix_ex'!$B140:$Z140,TRANSPOSE('Entry capacity'!D$12:D$36))/(SUM('Entry capacity'!$D$12:$D$36)-IFERROR(VLOOKUP($A393,'Entry capacity'!$A$12:$G$36,4,FALSE),0))</f>
        <v>846.77213553632225</v>
      </c>
      <c r="E393" s="47">
        <f t="array" ref="E393">SUMPRODUCT('Distance Matrix_ex'!$B140:$Z140,TRANSPOSE('Entry capacity'!E$12:E$36))/(SUM('Entry capacity'!$E$12:$E$36)-IFERROR(VLOOKUP($A393,'Entry capacity'!$A$12:$G$36,5,FALSE),0))</f>
        <v>846.62447937748857</v>
      </c>
      <c r="F393" s="47">
        <f t="array" ref="F393">SUMPRODUCT('Distance Matrix_ex'!$B140:$Z140,TRANSPOSE('Entry capacity'!F$12:F$36))/(SUM('Entry capacity'!$F$12:$F$36)-IFERROR(VLOOKUP($A393,'Entry capacity'!$A$12:$G$36,6,FALSE),0))</f>
        <v>846.48791682145895</v>
      </c>
      <c r="G393" s="52">
        <f t="array" ref="G393">SUMPRODUCT('Distance Matrix_ex'!$B140:$Z140,TRANSPOSE('Entry capacity'!G$12:G$36))/(SUM('Entry capacity'!$G$12:$G$36)-IFERROR(VLOOKUP($A393,'Entry capacity'!$A$12:$G$36,7,FALSE),0))</f>
        <v>846.67097957802412</v>
      </c>
    </row>
    <row r="394" spans="1:7" s="5" customFormat="1" ht="15" customHeight="1" x14ac:dyDescent="0.45">
      <c r="A394" s="42" t="str">
        <f t="shared" ref="A394:B394" si="127">A141</f>
        <v>F02</v>
      </c>
      <c r="B394" s="4" t="str">
        <f t="shared" si="127"/>
        <v>Salida Nacional / National exit</v>
      </c>
      <c r="C394" s="47">
        <f t="array" ref="C394">SUMPRODUCT('Distance Matrix_ex'!$B141:$Z141,TRANSPOSE('Entry capacity'!C$12:C$36))/(SUM('Entry capacity'!$C$12:$C$36)-IFERROR(VLOOKUP($A394,'Entry capacity'!$A$12:$G$36,3,FALSE),0))</f>
        <v>850.00104641771406</v>
      </c>
      <c r="D394" s="47">
        <f t="array" ref="D394">SUMPRODUCT('Distance Matrix_ex'!$B141:$Z141,TRANSPOSE('Entry capacity'!D$12:D$36))/(SUM('Entry capacity'!$D$12:$D$36)-IFERROR(VLOOKUP($A394,'Entry capacity'!$A$12:$G$36,4,FALSE),0))</f>
        <v>845.22807655314637</v>
      </c>
      <c r="E394" s="47">
        <f t="array" ref="E394">SUMPRODUCT('Distance Matrix_ex'!$B141:$Z141,TRANSPOSE('Entry capacity'!E$12:E$36))/(SUM('Entry capacity'!$E$12:$E$36)-IFERROR(VLOOKUP($A394,'Entry capacity'!$A$12:$G$36,5,FALSE),0))</f>
        <v>845.07130664380554</v>
      </c>
      <c r="F394" s="47">
        <f t="array" ref="F394">SUMPRODUCT('Distance Matrix_ex'!$B141:$Z141,TRANSPOSE('Entry capacity'!F$12:F$36))/(SUM('Entry capacity'!$F$12:$F$36)-IFERROR(VLOOKUP($A394,'Entry capacity'!$A$12:$G$36,6,FALSE),0))</f>
        <v>844.92803847260348</v>
      </c>
      <c r="G394" s="52">
        <f t="array" ref="G394">SUMPRODUCT('Distance Matrix_ex'!$B141:$Z141,TRANSPOSE('Entry capacity'!G$12:G$36))/(SUM('Entry capacity'!$G$12:$G$36)-IFERROR(VLOOKUP($A394,'Entry capacity'!$A$12:$G$36,7,FALSE),0))</f>
        <v>845.10322690982389</v>
      </c>
    </row>
    <row r="395" spans="1:7" s="5" customFormat="1" ht="15" customHeight="1" x14ac:dyDescent="0.45">
      <c r="A395" s="42" t="str">
        <f t="shared" ref="A395:B395" si="128">A142</f>
        <v>F06.2</v>
      </c>
      <c r="B395" s="4" t="str">
        <f t="shared" si="128"/>
        <v>Salida Nacional / National exit</v>
      </c>
      <c r="C395" s="47">
        <f t="array" ref="C395">SUMPRODUCT('Distance Matrix_ex'!$B142:$Z142,TRANSPOSE('Entry capacity'!C$12:C$36))/(SUM('Entry capacity'!$C$12:$C$36)-IFERROR(VLOOKUP($A395,'Entry capacity'!$A$12:$G$36,3,FALSE),0))</f>
        <v>790.91450132680768</v>
      </c>
      <c r="D395" s="47">
        <f t="array" ref="D395">SUMPRODUCT('Distance Matrix_ex'!$B142:$Z142,TRANSPOSE('Entry capacity'!D$12:D$36))/(SUM('Entry capacity'!$D$12:$D$36)-IFERROR(VLOOKUP($A395,'Entry capacity'!$A$12:$G$36,4,FALSE),0))</f>
        <v>785.53678577361404</v>
      </c>
      <c r="E395" s="47">
        <f t="array" ref="E395">SUMPRODUCT('Distance Matrix_ex'!$B142:$Z142,TRANSPOSE('Entry capacity'!E$12:E$36))/(SUM('Entry capacity'!$E$12:$E$36)-IFERROR(VLOOKUP($A395,'Entry capacity'!$A$12:$G$36,5,FALSE),0))</f>
        <v>785.03356893396858</v>
      </c>
      <c r="F395" s="47">
        <f t="array" ref="F395">SUMPRODUCT('Distance Matrix_ex'!$B142:$Z142,TRANSPOSE('Entry capacity'!F$12:F$36))/(SUM('Entry capacity'!$F$12:$F$36)-IFERROR(VLOOKUP($A395,'Entry capacity'!$A$12:$G$36,6,FALSE),0))</f>
        <v>784.63468862255581</v>
      </c>
      <c r="G395" s="52">
        <f t="array" ref="G395">SUMPRODUCT('Distance Matrix_ex'!$B142:$Z142,TRANSPOSE('Entry capacity'!G$12:G$36))/(SUM('Entry capacity'!$G$12:$G$36)-IFERROR(VLOOKUP($A395,'Entry capacity'!$A$12:$G$36,7,FALSE),0))</f>
        <v>784.50968278952018</v>
      </c>
    </row>
    <row r="396" spans="1:7" s="5" customFormat="1" ht="15" customHeight="1" x14ac:dyDescent="0.45">
      <c r="A396" s="42" t="str">
        <f t="shared" ref="A396:B396" si="129">A143</f>
        <v>F07</v>
      </c>
      <c r="B396" s="4" t="str">
        <f t="shared" si="129"/>
        <v>Salida Nacional / National exit</v>
      </c>
      <c r="C396" s="47">
        <f t="array" ref="C396">SUMPRODUCT('Distance Matrix_ex'!$B143:$Z143,TRANSPOSE('Entry capacity'!C$12:C$36))/(SUM('Entry capacity'!$C$12:$C$36)-IFERROR(VLOOKUP($A396,'Entry capacity'!$A$12:$G$36,3,FALSE),0))</f>
        <v>785.04314813852363</v>
      </c>
      <c r="D396" s="47">
        <f t="array" ref="D396">SUMPRODUCT('Distance Matrix_ex'!$B143:$Z143,TRANSPOSE('Entry capacity'!D$12:D$36))/(SUM('Entry capacity'!$D$12:$D$36)-IFERROR(VLOOKUP($A396,'Entry capacity'!$A$12:$G$36,4,FALSE),0))</f>
        <v>779.79816374544737</v>
      </c>
      <c r="E396" s="47">
        <f t="array" ref="E396">SUMPRODUCT('Distance Matrix_ex'!$B143:$Z143,TRANSPOSE('Entry capacity'!E$12:E$36))/(SUM('Entry capacity'!$E$12:$E$36)-IFERROR(VLOOKUP($A396,'Entry capacity'!$A$12:$G$36,5,FALSE),0))</f>
        <v>779.26347242689189</v>
      </c>
      <c r="F396" s="47">
        <f t="array" ref="F396">SUMPRODUCT('Distance Matrix_ex'!$B143:$Z143,TRANSPOSE('Entry capacity'!F$12:F$36))/(SUM('Entry capacity'!$F$12:$F$36)-IFERROR(VLOOKUP($A396,'Entry capacity'!$A$12:$G$36,6,FALSE),0))</f>
        <v>778.84113205670792</v>
      </c>
      <c r="G396" s="52">
        <f t="array" ref="G396">SUMPRODUCT('Distance Matrix_ex'!$B143:$Z143,TRANSPOSE('Entry capacity'!G$12:G$36))/(SUM('Entry capacity'!$G$12:$G$36)-IFERROR(VLOOKUP($A396,'Entry capacity'!$A$12:$G$36,7,FALSE),0))</f>
        <v>778.68984788594696</v>
      </c>
    </row>
    <row r="397" spans="1:7" s="5" customFormat="1" ht="15" customHeight="1" x14ac:dyDescent="0.45">
      <c r="A397" s="42" t="str">
        <f t="shared" ref="A397:B397" si="130">A144</f>
        <v>F07.01</v>
      </c>
      <c r="B397" s="4" t="str">
        <f t="shared" si="130"/>
        <v>Salida Nacional / National exit</v>
      </c>
      <c r="C397" s="47">
        <f t="array" ref="C397">SUMPRODUCT('Distance Matrix_ex'!$B144:$Z144,TRANSPOSE('Entry capacity'!C$12:C$36))/(SUM('Entry capacity'!$C$12:$C$36)-IFERROR(VLOOKUP($A397,'Entry capacity'!$A$12:$G$36,3,FALSE),0))</f>
        <v>776.95573018146149</v>
      </c>
      <c r="D397" s="47">
        <f t="array" ref="D397">SUMPRODUCT('Distance Matrix_ex'!$B144:$Z144,TRANSPOSE('Entry capacity'!D$12:D$36))/(SUM('Entry capacity'!$D$12:$D$36)-IFERROR(VLOOKUP($A397,'Entry capacity'!$A$12:$G$36,4,FALSE),0))</f>
        <v>771.46488657270697</v>
      </c>
      <c r="E397" s="47">
        <f t="array" ref="E397">SUMPRODUCT('Distance Matrix_ex'!$B144:$Z144,TRANSPOSE('Entry capacity'!E$12:E$36))/(SUM('Entry capacity'!$E$12:$E$36)-IFERROR(VLOOKUP($A397,'Entry capacity'!$A$12:$G$36,5,FALSE),0))</f>
        <v>770.87153026844067</v>
      </c>
      <c r="F397" s="47">
        <f t="array" ref="F397">SUMPRODUCT('Distance Matrix_ex'!$B144:$Z144,TRANSPOSE('Entry capacity'!F$12:F$36))/(SUM('Entry capacity'!$F$12:$F$36)-IFERROR(VLOOKUP($A397,'Entry capacity'!$A$12:$G$36,6,FALSE),0))</f>
        <v>770.40594428175564</v>
      </c>
      <c r="G397" s="52">
        <f t="array" ref="G397">SUMPRODUCT('Distance Matrix_ex'!$B144:$Z144,TRANSPOSE('Entry capacity'!G$12:G$36))/(SUM('Entry capacity'!$G$12:$G$36)-IFERROR(VLOOKUP($A397,'Entry capacity'!$A$12:$G$36,7,FALSE),0))</f>
        <v>770.20253048765744</v>
      </c>
    </row>
    <row r="398" spans="1:7" s="5" customFormat="1" ht="15" customHeight="1" x14ac:dyDescent="0.45">
      <c r="A398" s="42" t="str">
        <f t="shared" ref="A398:B398" si="131">A145</f>
        <v>F08</v>
      </c>
      <c r="B398" s="4" t="str">
        <f t="shared" si="131"/>
        <v>Salida Nacional / National exit</v>
      </c>
      <c r="C398" s="47">
        <f t="array" ref="C398">SUMPRODUCT('Distance Matrix_ex'!$B145:$Z145,TRANSPOSE('Entry capacity'!C$12:C$36))/(SUM('Entry capacity'!$C$12:$C$36)-IFERROR(VLOOKUP($A398,'Entry capacity'!$A$12:$G$36,3,FALSE),0))</f>
        <v>773.07034503962927</v>
      </c>
      <c r="D398" s="47">
        <f t="array" ref="D398">SUMPRODUCT('Distance Matrix_ex'!$B145:$Z145,TRANSPOSE('Entry capacity'!D$12:D$36))/(SUM('Entry capacity'!$D$12:$D$36)-IFERROR(VLOOKUP($A398,'Entry capacity'!$A$12:$G$36,4,FALSE),0))</f>
        <v>767.56450652601052</v>
      </c>
      <c r="E398" s="47">
        <f t="array" ref="E398">SUMPRODUCT('Distance Matrix_ex'!$B145:$Z145,TRANSPOSE('Entry capacity'!E$12:E$36))/(SUM('Entry capacity'!$E$12:$E$36)-IFERROR(VLOOKUP($A398,'Entry capacity'!$A$12:$G$36,5,FALSE),0))</f>
        <v>766.95883488170648</v>
      </c>
      <c r="F398" s="47">
        <f t="array" ref="F398">SUMPRODUCT('Distance Matrix_ex'!$B145:$Z145,TRANSPOSE('Entry capacity'!F$12:F$36))/(SUM('Entry capacity'!$F$12:$F$36)-IFERROR(VLOOKUP($A398,'Entry capacity'!$A$12:$G$36,6,FALSE),0))</f>
        <v>766.48413477692543</v>
      </c>
      <c r="G398" s="52">
        <f t="array" ref="G398">SUMPRODUCT('Distance Matrix_ex'!$B145:$Z145,TRANSPOSE('Entry capacity'!G$12:G$36))/(SUM('Entry capacity'!$G$12:$G$36)-IFERROR(VLOOKUP($A398,'Entry capacity'!$A$12:$G$36,7,FALSE),0))</f>
        <v>766.27001123114314</v>
      </c>
    </row>
    <row r="399" spans="1:7" s="5" customFormat="1" ht="15" customHeight="1" x14ac:dyDescent="0.45">
      <c r="A399" s="42" t="str">
        <f t="shared" ref="A399:B399" si="132">A146</f>
        <v>F11</v>
      </c>
      <c r="B399" s="4" t="str">
        <f t="shared" si="132"/>
        <v>Salida Nacional / National exit</v>
      </c>
      <c r="C399" s="47">
        <f t="array" ref="C399">SUMPRODUCT('Distance Matrix_ex'!$B146:$Z146,TRANSPOSE('Entry capacity'!C$12:C$36))/(SUM('Entry capacity'!$C$12:$C$36)-IFERROR(VLOOKUP($A399,'Entry capacity'!$A$12:$G$36,3,FALSE),0))</f>
        <v>718.53586714066523</v>
      </c>
      <c r="D399" s="47">
        <f t="array" ref="D399">SUMPRODUCT('Distance Matrix_ex'!$B146:$Z146,TRANSPOSE('Entry capacity'!D$12:D$36))/(SUM('Entry capacity'!$D$12:$D$36)-IFERROR(VLOOKUP($A399,'Entry capacity'!$A$12:$G$36,4,FALSE),0))</f>
        <v>712.64895543165767</v>
      </c>
      <c r="E399" s="47">
        <f t="array" ref="E399">SUMPRODUCT('Distance Matrix_ex'!$B146:$Z146,TRANSPOSE('Entry capacity'!E$12:E$36))/(SUM('Entry capacity'!$E$12:$E$36)-IFERROR(VLOOKUP($A399,'Entry capacity'!$A$12:$G$36,5,FALSE),0))</f>
        <v>711.73030774497192</v>
      </c>
      <c r="F399" s="47">
        <f t="array" ref="F399">SUMPRODUCT('Distance Matrix_ex'!$B146:$Z146,TRANSPOSE('Entry capacity'!F$12:F$36))/(SUM('Entry capacity'!$F$12:$F$36)-IFERROR(VLOOKUP($A399,'Entry capacity'!$A$12:$G$36,6,FALSE),0))</f>
        <v>711.02398589017321</v>
      </c>
      <c r="G399" s="52">
        <f t="array" ref="G399">SUMPRODUCT('Distance Matrix_ex'!$B146:$Z146,TRANSPOSE('Entry capacity'!G$12:G$36))/(SUM('Entry capacity'!$G$12:$G$36)-IFERROR(VLOOKUP($A399,'Entry capacity'!$A$12:$G$36,7,FALSE),0))</f>
        <v>710.53768994097379</v>
      </c>
    </row>
    <row r="400" spans="1:7" s="5" customFormat="1" ht="15" customHeight="1" x14ac:dyDescent="0.45">
      <c r="A400" s="42" t="str">
        <f t="shared" ref="A400:B400" si="133">A147</f>
        <v>F13</v>
      </c>
      <c r="B400" s="4" t="str">
        <f t="shared" si="133"/>
        <v>Salida Nacional / National exit</v>
      </c>
      <c r="C400" s="47">
        <f t="array" ref="C400">SUMPRODUCT('Distance Matrix_ex'!$B147:$Z147,TRANSPOSE('Entry capacity'!C$12:C$36))/(SUM('Entry capacity'!$C$12:$C$36)-IFERROR(VLOOKUP($A400,'Entry capacity'!$A$12:$G$36,3,FALSE),0))</f>
        <v>685.80227632834567</v>
      </c>
      <c r="D400" s="47">
        <f t="array" ref="D400">SUMPRODUCT('Distance Matrix_ex'!$B147:$Z147,TRANSPOSE('Entry capacity'!D$12:D$36))/(SUM('Entry capacity'!$D$12:$D$36)-IFERROR(VLOOKUP($A400,'Entry capacity'!$A$12:$G$36,4,FALSE),0))</f>
        <v>679.68663053169314</v>
      </c>
      <c r="E400" s="47">
        <f t="array" ref="E400">SUMPRODUCT('Distance Matrix_ex'!$B147:$Z147,TRANSPOSE('Entry capacity'!E$12:E$36))/(SUM('Entry capacity'!$E$12:$E$36)-IFERROR(VLOOKUP($A400,'Entry capacity'!$A$12:$G$36,5,FALSE),0))</f>
        <v>678.58012316247084</v>
      </c>
      <c r="F400" s="47">
        <f t="array" ref="F400">SUMPRODUCT('Distance Matrix_ex'!$B147:$Z147,TRANSPOSE('Entry capacity'!F$12:F$36))/(SUM('Entry capacity'!$F$12:$F$36)-IFERROR(VLOOKUP($A400,'Entry capacity'!$A$12:$G$36,6,FALSE),0))</f>
        <v>677.73477345079334</v>
      </c>
      <c r="G400" s="52">
        <f t="array" ref="G400">SUMPRODUCT('Distance Matrix_ex'!$B147:$Z147,TRANSPOSE('Entry capacity'!G$12:G$36))/(SUM('Entry capacity'!$G$12:$G$36)-IFERROR(VLOOKUP($A400,'Entry capacity'!$A$12:$G$36,7,FALSE),0))</f>
        <v>677.08510965748656</v>
      </c>
    </row>
    <row r="401" spans="1:7" s="5" customFormat="1" ht="15" customHeight="1" x14ac:dyDescent="0.45">
      <c r="A401" s="42" t="str">
        <f t="shared" ref="A401:B401" si="134">A148</f>
        <v>F14</v>
      </c>
      <c r="B401" s="4" t="str">
        <f t="shared" si="134"/>
        <v>Salida Nacional / National exit</v>
      </c>
      <c r="C401" s="47">
        <f t="array" ref="C401">SUMPRODUCT('Distance Matrix_ex'!$B148:$Z148,TRANSPOSE('Entry capacity'!C$12:C$36))/(SUM('Entry capacity'!$C$12:$C$36)-IFERROR(VLOOKUP($A401,'Entry capacity'!$A$12:$G$36,3,FALSE),0))</f>
        <v>666.23572668509348</v>
      </c>
      <c r="D401" s="47">
        <f t="array" ref="D401">SUMPRODUCT('Distance Matrix_ex'!$B148:$Z148,TRANSPOSE('Entry capacity'!D$12:D$36))/(SUM('Entry capacity'!$D$12:$D$36)-IFERROR(VLOOKUP($A401,'Entry capacity'!$A$12:$G$36,4,FALSE),0))</f>
        <v>659.98334778021729</v>
      </c>
      <c r="E401" s="47">
        <f t="array" ref="E401">SUMPRODUCT('Distance Matrix_ex'!$B148:$Z148,TRANSPOSE('Entry capacity'!E$12:E$36))/(SUM('Entry capacity'!$E$12:$E$36)-IFERROR(VLOOKUP($A401,'Entry capacity'!$A$12:$G$36,5,FALSE),0))</f>
        <v>658.76454128423325</v>
      </c>
      <c r="F401" s="47">
        <f t="array" ref="F401">SUMPRODUCT('Distance Matrix_ex'!$B148:$Z148,TRANSPOSE('Entry capacity'!F$12:F$36))/(SUM('Entry capacity'!$F$12:$F$36)-IFERROR(VLOOKUP($A401,'Entry capacity'!$A$12:$G$36,6,FALSE),0))</f>
        <v>657.83608322960379</v>
      </c>
      <c r="G401" s="52">
        <f t="array" ref="G401">SUMPRODUCT('Distance Matrix_ex'!$B148:$Z148,TRANSPOSE('Entry capacity'!G$12:G$36))/(SUM('Entry capacity'!$G$12:$G$36)-IFERROR(VLOOKUP($A401,'Entry capacity'!$A$12:$G$36,7,FALSE),0))</f>
        <v>657.08876108839388</v>
      </c>
    </row>
    <row r="402" spans="1:7" s="5" customFormat="1" ht="15" customHeight="1" x14ac:dyDescent="0.45">
      <c r="A402" s="42" t="str">
        <f t="shared" ref="A402:B402" si="135">A149</f>
        <v>F19</v>
      </c>
      <c r="B402" s="4" t="str">
        <f t="shared" si="135"/>
        <v>Salida Nacional / National exit</v>
      </c>
      <c r="C402" s="47">
        <f t="array" ref="C402">SUMPRODUCT('Distance Matrix_ex'!$B149:$Z149,TRANSPOSE('Entry capacity'!C$12:C$36))/(SUM('Entry capacity'!$C$12:$C$36)-IFERROR(VLOOKUP($A402,'Entry capacity'!$A$12:$G$36,3,FALSE),0))</f>
        <v>679.15916749883627</v>
      </c>
      <c r="D402" s="47">
        <f t="array" ref="D402">SUMPRODUCT('Distance Matrix_ex'!$B149:$Z149,TRANSPOSE('Entry capacity'!D$12:D$36))/(SUM('Entry capacity'!$D$12:$D$36)-IFERROR(VLOOKUP($A402,'Entry capacity'!$A$12:$G$36,4,FALSE),0))</f>
        <v>680.38248599276187</v>
      </c>
      <c r="E402" s="47">
        <f t="array" ref="E402">SUMPRODUCT('Distance Matrix_ex'!$B149:$Z149,TRANSPOSE('Entry capacity'!E$12:E$36))/(SUM('Entry capacity'!$E$12:$E$36)-IFERROR(VLOOKUP($A402,'Entry capacity'!$A$12:$G$36,5,FALSE),0))</f>
        <v>682.22652544167386</v>
      </c>
      <c r="F402" s="47">
        <f t="array" ref="F402">SUMPRODUCT('Distance Matrix_ex'!$B149:$Z149,TRANSPOSE('Entry capacity'!F$12:F$36))/(SUM('Entry capacity'!$F$12:$F$36)-IFERROR(VLOOKUP($A402,'Entry capacity'!$A$12:$G$36,6,FALSE),0))</f>
        <v>684.37990437376857</v>
      </c>
      <c r="G402" s="52">
        <f t="array" ref="G402">SUMPRODUCT('Distance Matrix_ex'!$B149:$Z149,TRANSPOSE('Entry capacity'!G$12:G$36))/(SUM('Entry capacity'!$G$12:$G$36)-IFERROR(VLOOKUP($A402,'Entry capacity'!$A$12:$G$36,7,FALSE),0))</f>
        <v>683.3620664375876</v>
      </c>
    </row>
    <row r="403" spans="1:7" s="5" customFormat="1" ht="15" customHeight="1" x14ac:dyDescent="0.45">
      <c r="A403" s="42" t="str">
        <f t="shared" ref="A403:B403" si="136">A150</f>
        <v>F21</v>
      </c>
      <c r="B403" s="4" t="str">
        <f t="shared" si="136"/>
        <v>Salida Nacional / National exit</v>
      </c>
      <c r="C403" s="47">
        <f t="array" ref="C403">SUMPRODUCT('Distance Matrix_ex'!$B150:$Z150,TRANSPOSE('Entry capacity'!C$12:C$36))/(SUM('Entry capacity'!$C$12:$C$36)-IFERROR(VLOOKUP($A403,'Entry capacity'!$A$12:$G$36,3,FALSE),0))</f>
        <v>660.17907321851874</v>
      </c>
      <c r="D403" s="47">
        <f t="array" ref="D403">SUMPRODUCT('Distance Matrix_ex'!$B150:$Z150,TRANSPOSE('Entry capacity'!D$12:D$36))/(SUM('Entry capacity'!$D$12:$D$36)-IFERROR(VLOOKUP($A403,'Entry capacity'!$A$12:$G$36,4,FALSE),0))</f>
        <v>662.01621497635176</v>
      </c>
      <c r="E403" s="47">
        <f t="array" ref="E403">SUMPRODUCT('Distance Matrix_ex'!$B150:$Z150,TRANSPOSE('Entry capacity'!E$12:E$36))/(SUM('Entry capacity'!$E$12:$E$36)-IFERROR(VLOOKUP($A403,'Entry capacity'!$A$12:$G$36,5,FALSE),0))</f>
        <v>663.84534611872232</v>
      </c>
      <c r="F403" s="47">
        <f t="array" ref="F403">SUMPRODUCT('Distance Matrix_ex'!$B150:$Z150,TRANSPOSE('Entry capacity'!F$12:F$36))/(SUM('Entry capacity'!$F$12:$F$36)-IFERROR(VLOOKUP($A403,'Entry capacity'!$A$12:$G$36,6,FALSE),0))</f>
        <v>665.97716163147015</v>
      </c>
      <c r="G403" s="52">
        <f t="array" ref="G403">SUMPRODUCT('Distance Matrix_ex'!$B150:$Z150,TRANSPOSE('Entry capacity'!G$12:G$36))/(SUM('Entry capacity'!$G$12:$G$36)-IFERROR(VLOOKUP($A403,'Entry capacity'!$A$12:$G$36,7,FALSE),0))</f>
        <v>665.01431025517707</v>
      </c>
    </row>
    <row r="404" spans="1:7" s="5" customFormat="1" ht="15" customHeight="1" x14ac:dyDescent="0.45">
      <c r="A404" s="42" t="str">
        <f t="shared" ref="A404:B404" si="137">A151</f>
        <v>F23</v>
      </c>
      <c r="B404" s="4" t="str">
        <f t="shared" si="137"/>
        <v>Salida Nacional / National exit</v>
      </c>
      <c r="C404" s="47">
        <f t="array" ref="C404">SUMPRODUCT('Distance Matrix_ex'!$B151:$Z151,TRANSPOSE('Entry capacity'!C$12:C$36))/(SUM('Entry capacity'!$C$12:$C$36)-IFERROR(VLOOKUP($A404,'Entry capacity'!$A$12:$G$36,3,FALSE),0))</f>
        <v>652.27778550921153</v>
      </c>
      <c r="D404" s="47">
        <f t="array" ref="D404">SUMPRODUCT('Distance Matrix_ex'!$B151:$Z151,TRANSPOSE('Entry capacity'!D$12:D$36))/(SUM('Entry capacity'!$D$12:$D$36)-IFERROR(VLOOKUP($A404,'Entry capacity'!$A$12:$G$36,4,FALSE),0))</f>
        <v>654.3704578318127</v>
      </c>
      <c r="E404" s="47">
        <f t="array" ref="E404">SUMPRODUCT('Distance Matrix_ex'!$B151:$Z151,TRANSPOSE('Entry capacity'!E$12:E$36))/(SUM('Entry capacity'!$E$12:$E$36)-IFERROR(VLOOKUP($A404,'Entry capacity'!$A$12:$G$36,5,FALSE),0))</f>
        <v>656.19338274477752</v>
      </c>
      <c r="F404" s="47">
        <f t="array" ref="F404">SUMPRODUCT('Distance Matrix_ex'!$B151:$Z151,TRANSPOSE('Entry capacity'!F$12:F$36))/(SUM('Entry capacity'!$F$12:$F$36)-IFERROR(VLOOKUP($A404,'Entry capacity'!$A$12:$G$36,6,FALSE),0))</f>
        <v>658.31622154867739</v>
      </c>
      <c r="G404" s="52">
        <f t="array" ref="G404">SUMPRODUCT('Distance Matrix_ex'!$B151:$Z151,TRANSPOSE('Entry capacity'!G$12:G$36))/(SUM('Entry capacity'!$G$12:$G$36)-IFERROR(VLOOKUP($A404,'Entry capacity'!$A$12:$G$36,7,FALSE),0))</f>
        <v>657.37626071356954</v>
      </c>
    </row>
    <row r="405" spans="1:7" s="5" customFormat="1" ht="15" customHeight="1" x14ac:dyDescent="0.45">
      <c r="A405" s="42" t="str">
        <f t="shared" ref="A405:B405" si="138">A152</f>
        <v>F25</v>
      </c>
      <c r="B405" s="4" t="str">
        <f t="shared" si="138"/>
        <v>Salida Nacional / National exit</v>
      </c>
      <c r="C405" s="47">
        <f t="array" ref="C405">SUMPRODUCT('Distance Matrix_ex'!$B152:$Z152,TRANSPOSE('Entry capacity'!C$12:C$36))/(SUM('Entry capacity'!$C$12:$C$36)-IFERROR(VLOOKUP($A405,'Entry capacity'!$A$12:$G$36,3,FALSE),0))</f>
        <v>619.36403982860861</v>
      </c>
      <c r="D405" s="47">
        <f t="array" ref="D405">SUMPRODUCT('Distance Matrix_ex'!$B152:$Z152,TRANSPOSE('Entry capacity'!D$12:D$36))/(SUM('Entry capacity'!$D$12:$D$36)-IFERROR(VLOOKUP($A405,'Entry capacity'!$A$12:$G$36,4,FALSE),0))</f>
        <v>622.52115485116155</v>
      </c>
      <c r="E405" s="47">
        <f t="array" ref="E405">SUMPRODUCT('Distance Matrix_ex'!$B152:$Z152,TRANSPOSE('Entry capacity'!E$12:E$36))/(SUM('Entry capacity'!$E$12:$E$36)-IFERROR(VLOOKUP($A405,'Entry capacity'!$A$12:$G$36,5,FALSE),0))</f>
        <v>624.42766875023347</v>
      </c>
      <c r="F405" s="47">
        <f t="array" ref="F405">SUMPRODUCT('Distance Matrix_ex'!$B152:$Z152,TRANSPOSE('Entry capacity'!F$12:F$36))/(SUM('Entry capacity'!$F$12:$F$36)-IFERROR(VLOOKUP($A405,'Entry capacity'!$A$12:$G$36,6,FALSE),0))</f>
        <v>626.51446264888284</v>
      </c>
      <c r="G405" s="52">
        <f t="array" ref="G405">SUMPRODUCT('Distance Matrix_ex'!$B152:$Z152,TRANSPOSE('Entry capacity'!G$12:G$36))/(SUM('Entry capacity'!$G$12:$G$36)-IFERROR(VLOOKUP($A405,'Entry capacity'!$A$12:$G$36,7,FALSE),0))</f>
        <v>625.67161409208529</v>
      </c>
    </row>
    <row r="406" spans="1:7" s="5" customFormat="1" ht="15" customHeight="1" x14ac:dyDescent="0.45">
      <c r="A406" s="42" t="str">
        <f t="shared" ref="A406:B406" si="139">A153</f>
        <v>F26</v>
      </c>
      <c r="B406" s="4" t="str">
        <f t="shared" si="139"/>
        <v>Salida Nacional / National exit</v>
      </c>
      <c r="C406" s="47">
        <f t="array" ref="C406">SUMPRODUCT('Distance Matrix_ex'!$B153:$Z153,TRANSPOSE('Entry capacity'!C$12:C$36))/(SUM('Entry capacity'!$C$12:$C$36)-IFERROR(VLOOKUP($A406,'Entry capacity'!$A$12:$G$36,3,FALSE),0))</f>
        <v>608.64718502278674</v>
      </c>
      <c r="D406" s="47">
        <f t="array" ref="D406">SUMPRODUCT('Distance Matrix_ex'!$B153:$Z153,TRANSPOSE('Entry capacity'!D$12:D$36))/(SUM('Entry capacity'!$D$12:$D$36)-IFERROR(VLOOKUP($A406,'Entry capacity'!$A$12:$G$36,4,FALSE),0))</f>
        <v>612.15088709061854</v>
      </c>
      <c r="E406" s="47">
        <f t="array" ref="E406">SUMPRODUCT('Distance Matrix_ex'!$B153:$Z153,TRANSPOSE('Entry capacity'!E$12:E$36))/(SUM('Entry capacity'!$E$12:$E$36)-IFERROR(VLOOKUP($A406,'Entry capacity'!$A$12:$G$36,5,FALSE),0))</f>
        <v>613.94709722283244</v>
      </c>
      <c r="F406" s="47">
        <f t="array" ref="F406">SUMPRODUCT('Distance Matrix_ex'!$B153:$Z153,TRANSPOSE('Entry capacity'!F$12:F$36))/(SUM('Entry capacity'!$F$12:$F$36)-IFERROR(VLOOKUP($A406,'Entry capacity'!$A$12:$G$36,6,FALSE),0))</f>
        <v>616.02043462469305</v>
      </c>
      <c r="G406" s="52">
        <f t="array" ref="G406">SUMPRODUCT('Distance Matrix_ex'!$B153:$Z153,TRANSPOSE('Entry capacity'!G$12:G$36))/(SUM('Entry capacity'!$G$12:$G$36)-IFERROR(VLOOKUP($A406,'Entry capacity'!$A$12:$G$36,7,FALSE),0))</f>
        <v>615.20700592937317</v>
      </c>
    </row>
    <row r="407" spans="1:7" s="5" customFormat="1" ht="15" customHeight="1" x14ac:dyDescent="0.45">
      <c r="A407" s="42" t="str">
        <f t="shared" ref="A407:B407" si="140">A154</f>
        <v>F26.02</v>
      </c>
      <c r="B407" s="4" t="str">
        <f t="shared" si="140"/>
        <v>Salida Nacional / National exit</v>
      </c>
      <c r="C407" s="47">
        <f t="array" ref="C407">SUMPRODUCT('Distance Matrix_ex'!$B154:$Z154,TRANSPOSE('Entry capacity'!C$12:C$36))/(SUM('Entry capacity'!$C$12:$C$36)-IFERROR(VLOOKUP($A407,'Entry capacity'!$A$12:$G$36,3,FALSE),0))</f>
        <v>606.69970553893609</v>
      </c>
      <c r="D407" s="47">
        <f t="array" ref="D407">SUMPRODUCT('Distance Matrix_ex'!$B154:$Z154,TRANSPOSE('Entry capacity'!D$12:D$36))/(SUM('Entry capacity'!$D$12:$D$36)-IFERROR(VLOOKUP($A407,'Entry capacity'!$A$12:$G$36,4,FALSE),0))</f>
        <v>610.26638981304734</v>
      </c>
      <c r="E407" s="47">
        <f t="array" ref="E407">SUMPRODUCT('Distance Matrix_ex'!$B154:$Z154,TRANSPOSE('Entry capacity'!E$12:E$36))/(SUM('Entry capacity'!$E$12:$E$36)-IFERROR(VLOOKUP($A407,'Entry capacity'!$A$12:$G$36,5,FALSE),0))</f>
        <v>612.06244330154789</v>
      </c>
      <c r="F407" s="47">
        <f t="array" ref="F407">SUMPRODUCT('Distance Matrix_ex'!$B154:$Z154,TRANSPOSE('Entry capacity'!F$12:F$36))/(SUM('Entry capacity'!$F$12:$F$36)-IFERROR(VLOOKUP($A407,'Entry capacity'!$A$12:$G$36,6,FALSE),0))</f>
        <v>614.13358044831421</v>
      </c>
      <c r="G407" s="52">
        <f t="array" ref="G407">SUMPRODUCT('Distance Matrix_ex'!$B154:$Z154,TRANSPOSE('Entry capacity'!G$12:G$36))/(SUM('Entry capacity'!$G$12:$G$36)-IFERROR(VLOOKUP($A407,'Entry capacity'!$A$12:$G$36,7,FALSE),0))</f>
        <v>613.32581761784479</v>
      </c>
    </row>
    <row r="408" spans="1:7" s="5" customFormat="1" ht="15" customHeight="1" x14ac:dyDescent="0.45">
      <c r="A408" s="42" t="str">
        <f t="shared" ref="A408:B408" si="141">A155</f>
        <v>F26A</v>
      </c>
      <c r="B408" s="4" t="str">
        <f t="shared" si="141"/>
        <v>Salida Nacional / National exit</v>
      </c>
      <c r="C408" s="47">
        <f t="array" ref="C408">SUMPRODUCT('Distance Matrix_ex'!$B155:$Z155,TRANSPOSE('Entry capacity'!C$12:C$36))/(SUM('Entry capacity'!$C$12:$C$36)-IFERROR(VLOOKUP($A408,'Entry capacity'!$A$12:$G$36,3,FALSE),0))</f>
        <v>603.05333981655644</v>
      </c>
      <c r="D408" s="47">
        <f t="array" ref="D408">SUMPRODUCT('Distance Matrix_ex'!$B155:$Z155,TRANSPOSE('Entry capacity'!D$12:D$36))/(SUM('Entry capacity'!$D$12:$D$36)-IFERROR(VLOOKUP($A408,'Entry capacity'!$A$12:$G$36,4,FALSE),0))</f>
        <v>606.73794890579507</v>
      </c>
      <c r="E408" s="47">
        <f t="array" ref="E408">SUMPRODUCT('Distance Matrix_ex'!$B155:$Z155,TRANSPOSE('Entry capacity'!E$12:E$36))/(SUM('Entry capacity'!$E$12:$E$36)-IFERROR(VLOOKUP($A408,'Entry capacity'!$A$12:$G$36,5,FALSE),0))</f>
        <v>608.53370910223657</v>
      </c>
      <c r="F408" s="47">
        <f t="array" ref="F408">SUMPRODUCT('Distance Matrix_ex'!$B155:$Z155,TRANSPOSE('Entry capacity'!F$12:F$36))/(SUM('Entry capacity'!$F$12:$F$36)-IFERROR(VLOOKUP($A408,'Entry capacity'!$A$12:$G$36,6,FALSE),0))</f>
        <v>610.60072659854052</v>
      </c>
      <c r="G408" s="52">
        <f t="array" ref="G408">SUMPRODUCT('Distance Matrix_ex'!$B155:$Z155,TRANSPOSE('Entry capacity'!G$12:G$36))/(SUM('Entry capacity'!$G$12:$G$36)-IFERROR(VLOOKUP($A408,'Entry capacity'!$A$12:$G$36,7,FALSE),0))</f>
        <v>609.8035722574291</v>
      </c>
    </row>
    <row r="409" spans="1:7" s="5" customFormat="1" ht="15" customHeight="1" x14ac:dyDescent="0.45">
      <c r="A409" s="42" t="str">
        <f t="shared" ref="A409:B409" si="142">A156</f>
        <v>F27</v>
      </c>
      <c r="B409" s="4" t="str">
        <f t="shared" si="142"/>
        <v>Salida Nacional / National exit</v>
      </c>
      <c r="C409" s="47">
        <f t="array" ref="C409">SUMPRODUCT('Distance Matrix_ex'!$B156:$Z156,TRANSPOSE('Entry capacity'!C$12:C$36))/(SUM('Entry capacity'!$C$12:$C$36)-IFERROR(VLOOKUP($A409,'Entry capacity'!$A$12:$G$36,3,FALSE),0))</f>
        <v>596.98169839281729</v>
      </c>
      <c r="D409" s="47">
        <f t="array" ref="D409">SUMPRODUCT('Distance Matrix_ex'!$B156:$Z156,TRANSPOSE('Entry capacity'!D$12:D$36))/(SUM('Entry capacity'!$D$12:$D$36)-IFERROR(VLOOKUP($A409,'Entry capacity'!$A$12:$G$36,4,FALSE),0))</f>
        <v>600.86266660972694</v>
      </c>
      <c r="E409" s="47">
        <f t="array" ref="E409">SUMPRODUCT('Distance Matrix_ex'!$B156:$Z156,TRANSPOSE('Entry capacity'!E$12:E$36))/(SUM('Entry capacity'!$E$12:$E$36)-IFERROR(VLOOKUP($A409,'Entry capacity'!$A$12:$G$36,5,FALSE),0))</f>
        <v>602.6579384392985</v>
      </c>
      <c r="F409" s="47">
        <f t="array" ref="F409">SUMPRODUCT('Distance Matrix_ex'!$B156:$Z156,TRANSPOSE('Entry capacity'!F$12:F$36))/(SUM('Entry capacity'!$F$12:$F$36)-IFERROR(VLOOKUP($A409,'Entry capacity'!$A$12:$G$36,6,FALSE),0))</f>
        <v>604.71809621765237</v>
      </c>
      <c r="G409" s="52">
        <f t="array" ref="G409">SUMPRODUCT('Distance Matrix_ex'!$B156:$Z156,TRANSPOSE('Entry capacity'!G$12:G$36))/(SUM('Entry capacity'!$G$12:$G$36)-IFERROR(VLOOKUP($A409,'Entry capacity'!$A$12:$G$36,7,FALSE),0))</f>
        <v>603.93860629868993</v>
      </c>
    </row>
    <row r="410" spans="1:7" s="5" customFormat="1" ht="15" customHeight="1" x14ac:dyDescent="0.45">
      <c r="A410" s="42" t="str">
        <f t="shared" ref="A410:B410" si="143">A157</f>
        <v>F27A</v>
      </c>
      <c r="B410" s="4" t="str">
        <f t="shared" si="143"/>
        <v>Salida Nacional / National exit</v>
      </c>
      <c r="C410" s="47">
        <f t="array" ref="C410">SUMPRODUCT('Distance Matrix_ex'!$B157:$Z157,TRANSPOSE('Entry capacity'!C$12:C$36))/(SUM('Entry capacity'!$C$12:$C$36)-IFERROR(VLOOKUP($A410,'Entry capacity'!$A$12:$G$36,3,FALSE),0))</f>
        <v>592.95448781860455</v>
      </c>
      <c r="D410" s="47">
        <f t="array" ref="D410">SUMPRODUCT('Distance Matrix_ex'!$B157:$Z157,TRANSPOSE('Entry capacity'!D$12:D$36))/(SUM('Entry capacity'!$D$12:$D$36)-IFERROR(VLOOKUP($A410,'Entry capacity'!$A$12:$G$36,4,FALSE),0))</f>
        <v>596.965697513907</v>
      </c>
      <c r="E410" s="47">
        <f t="array" ref="E410">SUMPRODUCT('Distance Matrix_ex'!$B157:$Z157,TRANSPOSE('Entry capacity'!E$12:E$36))/(SUM('Entry capacity'!$E$12:$E$36)-IFERROR(VLOOKUP($A410,'Entry capacity'!$A$12:$G$36,5,FALSE),0))</f>
        <v>598.76064541851565</v>
      </c>
      <c r="F410" s="47">
        <f t="array" ref="F410">SUMPRODUCT('Distance Matrix_ex'!$B157:$Z157,TRANSPOSE('Entry capacity'!F$12:F$36))/(SUM('Entry capacity'!$F$12:$F$36)-IFERROR(VLOOKUP($A410,'Entry capacity'!$A$12:$G$36,6,FALSE),0))</f>
        <v>600.81625326930703</v>
      </c>
      <c r="G410" s="52">
        <f t="array" ref="G410">SUMPRODUCT('Distance Matrix_ex'!$B157:$Z157,TRANSPOSE('Entry capacity'!G$12:G$36))/(SUM('Entry capacity'!$G$12:$G$36)-IFERROR(VLOOKUP($A410,'Entry capacity'!$A$12:$G$36,7,FALSE),0))</f>
        <v>600.04847984390858</v>
      </c>
    </row>
    <row r="411" spans="1:7" s="5" customFormat="1" ht="15" customHeight="1" x14ac:dyDescent="0.45">
      <c r="A411" s="42" t="str">
        <f t="shared" ref="A411:B411" si="144">A158</f>
        <v>F28</v>
      </c>
      <c r="B411" s="4" t="str">
        <f t="shared" si="144"/>
        <v>Salida Nacional / National exit</v>
      </c>
      <c r="C411" s="47">
        <f t="array" ref="C411">SUMPRODUCT('Distance Matrix_ex'!$B158:$Z158,TRANSPOSE('Entry capacity'!C$12:C$36))/(SUM('Entry capacity'!$C$12:$C$36)-IFERROR(VLOOKUP($A411,'Entry capacity'!$A$12:$G$36,3,FALSE),0))</f>
        <v>588.08206021029764</v>
      </c>
      <c r="D411" s="47">
        <f t="array" ref="D411">SUMPRODUCT('Distance Matrix_ex'!$B158:$Z158,TRANSPOSE('Entry capacity'!D$12:D$36))/(SUM('Entry capacity'!$D$12:$D$36)-IFERROR(VLOOKUP($A411,'Entry capacity'!$A$12:$G$36,4,FALSE),0))</f>
        <v>592.250846015261</v>
      </c>
      <c r="E411" s="47">
        <f t="array" ref="E411">SUMPRODUCT('Distance Matrix_ex'!$B158:$Z158,TRANSPOSE('Entry capacity'!E$12:E$36))/(SUM('Entry capacity'!$E$12:$E$36)-IFERROR(VLOOKUP($A411,'Entry capacity'!$A$12:$G$36,5,FALSE),0))</f>
        <v>594.04540201065527</v>
      </c>
      <c r="F411" s="47">
        <f t="array" ref="F411">SUMPRODUCT('Distance Matrix_ex'!$B158:$Z158,TRANSPOSE('Entry capacity'!F$12:F$36))/(SUM('Entry capacity'!$F$12:$F$36)-IFERROR(VLOOKUP($A411,'Entry capacity'!$A$12:$G$36,6,FALSE),0))</f>
        <v>596.09550501081526</v>
      </c>
      <c r="G411" s="52">
        <f t="array" ref="G411">SUMPRODUCT('Distance Matrix_ex'!$B158:$Z158,TRANSPOSE('Entry capacity'!G$12:G$36))/(SUM('Entry capacity'!$G$12:$G$36)-IFERROR(VLOOKUP($A411,'Entry capacity'!$A$12:$G$36,7,FALSE),0))</f>
        <v>595.3419070961487</v>
      </c>
    </row>
    <row r="412" spans="1:7" s="5" customFormat="1" ht="15" customHeight="1" x14ac:dyDescent="0.45">
      <c r="A412" s="42" t="str">
        <f t="shared" ref="A412:B412" si="145">A159</f>
        <v>G03</v>
      </c>
      <c r="B412" s="4" t="str">
        <f t="shared" si="145"/>
        <v>Salida Nacional / National exit</v>
      </c>
      <c r="C412" s="47">
        <f t="array" ref="C412">SUMPRODUCT('Distance Matrix_ex'!$B159:$Z159,TRANSPOSE('Entry capacity'!C$12:C$36))/(SUM('Entry capacity'!$C$12:$C$36)-IFERROR(VLOOKUP($A412,'Entry capacity'!$A$12:$G$36,3,FALSE),0))</f>
        <v>682.62632720391662</v>
      </c>
      <c r="D412" s="47">
        <f t="array" ref="D412">SUMPRODUCT('Distance Matrix_ex'!$B159:$Z159,TRANSPOSE('Entry capacity'!D$12:D$36))/(SUM('Entry capacity'!$D$12:$D$36)-IFERROR(VLOOKUP($A412,'Entry capacity'!$A$12:$G$36,4,FALSE),0))</f>
        <v>689.50240565086949</v>
      </c>
      <c r="E412" s="47">
        <f t="array" ref="E412">SUMPRODUCT('Distance Matrix_ex'!$B159:$Z159,TRANSPOSE('Entry capacity'!E$12:E$36))/(SUM('Entry capacity'!$E$12:$E$36)-IFERROR(VLOOKUP($A412,'Entry capacity'!$A$12:$G$36,5,FALSE),0))</f>
        <v>691.20169142755299</v>
      </c>
      <c r="F412" s="47">
        <f t="array" ref="F412">SUMPRODUCT('Distance Matrix_ex'!$B159:$Z159,TRANSPOSE('Entry capacity'!F$12:F$36))/(SUM('Entry capacity'!$F$12:$F$36)-IFERROR(VLOOKUP($A412,'Entry capacity'!$A$12:$G$36,6,FALSE),0))</f>
        <v>692.92108274923771</v>
      </c>
      <c r="G412" s="52">
        <f t="array" ref="G412">SUMPRODUCT('Distance Matrix_ex'!$B159:$Z159,TRANSPOSE('Entry capacity'!G$12:G$36))/(SUM('Entry capacity'!$G$12:$G$36)-IFERROR(VLOOKUP($A412,'Entry capacity'!$A$12:$G$36,7,FALSE),0))</f>
        <v>693.03161226724126</v>
      </c>
    </row>
    <row r="413" spans="1:7" s="5" customFormat="1" ht="15" customHeight="1" x14ac:dyDescent="0.45">
      <c r="A413" s="42" t="str">
        <f t="shared" ref="A413:B413" si="146">A160</f>
        <v>G04</v>
      </c>
      <c r="B413" s="4" t="str">
        <f t="shared" si="146"/>
        <v>Salida Nacional / National exit</v>
      </c>
      <c r="C413" s="47">
        <f t="array" ref="C413">SUMPRODUCT('Distance Matrix_ex'!$B160:$Z160,TRANSPOSE('Entry capacity'!C$12:C$36))/(SUM('Entry capacity'!$C$12:$C$36)-IFERROR(VLOOKUP($A413,'Entry capacity'!$A$12:$G$36,3,FALSE),0))</f>
        <v>675.126044835377</v>
      </c>
      <c r="D413" s="47">
        <f t="array" ref="D413">SUMPRODUCT('Distance Matrix_ex'!$B160:$Z160,TRANSPOSE('Entry capacity'!D$12:D$36))/(SUM('Entry capacity'!$D$12:$D$36)-IFERROR(VLOOKUP($A413,'Entry capacity'!$A$12:$G$36,4,FALSE),0))</f>
        <v>682.05521685604401</v>
      </c>
      <c r="E413" s="47">
        <f t="array" ref="E413">SUMPRODUCT('Distance Matrix_ex'!$B160:$Z160,TRANSPOSE('Entry capacity'!E$12:E$36))/(SUM('Entry capacity'!$E$12:$E$36)-IFERROR(VLOOKUP($A413,'Entry capacity'!$A$12:$G$36,5,FALSE),0))</f>
        <v>683.78136596045113</v>
      </c>
      <c r="F413" s="47">
        <f t="array" ref="F413">SUMPRODUCT('Distance Matrix_ex'!$B160:$Z160,TRANSPOSE('Entry capacity'!F$12:F$36))/(SUM('Entry capacity'!$F$12:$F$36)-IFERROR(VLOOKUP($A413,'Entry capacity'!$A$12:$G$36,6,FALSE),0))</f>
        <v>685.51881748987523</v>
      </c>
      <c r="G413" s="52">
        <f t="array" ref="G413">SUMPRODUCT('Distance Matrix_ex'!$B160:$Z160,TRANSPOSE('Entry capacity'!G$12:G$36))/(SUM('Entry capacity'!$G$12:$G$36)-IFERROR(VLOOKUP($A413,'Entry capacity'!$A$12:$G$36,7,FALSE),0))</f>
        <v>685.6644544615599</v>
      </c>
    </row>
    <row r="414" spans="1:7" s="5" customFormat="1" ht="15" customHeight="1" x14ac:dyDescent="0.45">
      <c r="A414" s="42" t="str">
        <f t="shared" ref="A414:B414" si="147">A161</f>
        <v>G07</v>
      </c>
      <c r="B414" s="4" t="str">
        <f t="shared" si="147"/>
        <v>Salida Nacional / National exit</v>
      </c>
      <c r="C414" s="47">
        <f t="array" ref="C414">SUMPRODUCT('Distance Matrix_ex'!$B161:$Z161,TRANSPOSE('Entry capacity'!C$12:C$36))/(SUM('Entry capacity'!$C$12:$C$36)-IFERROR(VLOOKUP($A414,'Entry capacity'!$A$12:$G$36,3,FALSE),0))</f>
        <v>640.83998504426472</v>
      </c>
      <c r="D414" s="47">
        <f t="array" ref="D414">SUMPRODUCT('Distance Matrix_ex'!$B161:$Z161,TRANSPOSE('Entry capacity'!D$12:D$36))/(SUM('Entry capacity'!$D$12:$D$36)-IFERROR(VLOOKUP($A414,'Entry capacity'!$A$12:$G$36,4,FALSE),0))</f>
        <v>648.7339967395925</v>
      </c>
      <c r="E414" s="47">
        <f t="array" ref="E414">SUMPRODUCT('Distance Matrix_ex'!$B161:$Z161,TRANSPOSE('Entry capacity'!E$12:E$36))/(SUM('Entry capacity'!$E$12:$E$36)-IFERROR(VLOOKUP($A414,'Entry capacity'!$A$12:$G$36,5,FALSE),0))</f>
        <v>650.91658759411746</v>
      </c>
      <c r="F414" s="47">
        <f t="array" ref="F414">SUMPRODUCT('Distance Matrix_ex'!$B161:$Z161,TRANSPOSE('Entry capacity'!F$12:F$36))/(SUM('Entry capacity'!$F$12:$F$36)-IFERROR(VLOOKUP($A414,'Entry capacity'!$A$12:$G$36,6,FALSE),0))</f>
        <v>653.0751339069833</v>
      </c>
      <c r="G414" s="52">
        <f t="array" ref="G414">SUMPRODUCT('Distance Matrix_ex'!$B161:$Z161,TRANSPOSE('Entry capacity'!G$12:G$36))/(SUM('Entry capacity'!$G$12:$G$36)-IFERROR(VLOOKUP($A414,'Entry capacity'!$A$12:$G$36,7,FALSE),0))</f>
        <v>653.3251692424177</v>
      </c>
    </row>
    <row r="415" spans="1:7" s="5" customFormat="1" ht="15" customHeight="1" x14ac:dyDescent="0.45">
      <c r="A415" s="42" t="str">
        <f t="shared" ref="A415:B415" si="148">A162</f>
        <v>H1</v>
      </c>
      <c r="B415" s="4" t="str">
        <f t="shared" si="148"/>
        <v>Salida Nacional / National exit</v>
      </c>
      <c r="C415" s="47">
        <f t="array" ref="C415">SUMPRODUCT('Distance Matrix_ex'!$B162:$Z162,TRANSPOSE('Entry capacity'!C$12:C$36))/(SUM('Entry capacity'!$C$12:$C$36)-IFERROR(VLOOKUP($A415,'Entry capacity'!$A$12:$G$36,3,FALSE),0))</f>
        <v>709.87676505437196</v>
      </c>
      <c r="D415" s="47">
        <f t="array" ref="D415">SUMPRODUCT('Distance Matrix_ex'!$B162:$Z162,TRANSPOSE('Entry capacity'!D$12:D$36))/(SUM('Entry capacity'!$D$12:$D$36)-IFERROR(VLOOKUP($A415,'Entry capacity'!$A$12:$G$36,4,FALSE),0))</f>
        <v>687.263035284681</v>
      </c>
      <c r="E415" s="47">
        <f t="array" ref="E415">SUMPRODUCT('Distance Matrix_ex'!$B162:$Z162,TRANSPOSE('Entry capacity'!E$12:E$36))/(SUM('Entry capacity'!$E$12:$E$36)-IFERROR(VLOOKUP($A415,'Entry capacity'!$A$12:$G$36,5,FALSE),0))</f>
        <v>675.03521370633257</v>
      </c>
      <c r="F415" s="47">
        <f t="array" ref="F415">SUMPRODUCT('Distance Matrix_ex'!$B162:$Z162,TRANSPOSE('Entry capacity'!F$12:F$36))/(SUM('Entry capacity'!$F$12:$F$36)-IFERROR(VLOOKUP($A415,'Entry capacity'!$A$12:$G$36,6,FALSE),0))</f>
        <v>662.97377632866505</v>
      </c>
      <c r="G415" s="52">
        <f t="array" ref="G415">SUMPRODUCT('Distance Matrix_ex'!$B162:$Z162,TRANSPOSE('Entry capacity'!G$12:G$36))/(SUM('Entry capacity'!$G$12:$G$36)-IFERROR(VLOOKUP($A415,'Entry capacity'!$A$12:$G$36,7,FALSE),0))</f>
        <v>663.81623125740077</v>
      </c>
    </row>
    <row r="416" spans="1:7" s="5" customFormat="1" ht="15" customHeight="1" x14ac:dyDescent="0.45">
      <c r="A416" s="42" t="str">
        <f t="shared" ref="A416:B416" si="149">A163</f>
        <v>I001</v>
      </c>
      <c r="B416" s="4" t="str">
        <f t="shared" si="149"/>
        <v>Salida Nacional / National exit</v>
      </c>
      <c r="C416" s="47">
        <f t="array" ref="C416">SUMPRODUCT('Distance Matrix_ex'!$B163:$Z163,TRANSPOSE('Entry capacity'!C$12:C$36))/(SUM('Entry capacity'!$C$12:$C$36)-IFERROR(VLOOKUP($A416,'Entry capacity'!$A$12:$G$36,3,FALSE),0))</f>
        <v>865.78712305661645</v>
      </c>
      <c r="D416" s="47">
        <f t="array" ref="D416">SUMPRODUCT('Distance Matrix_ex'!$B163:$Z163,TRANSPOSE('Entry capacity'!D$12:D$36))/(SUM('Entry capacity'!$D$12:$D$36)-IFERROR(VLOOKUP($A416,'Entry capacity'!$A$12:$G$36,4,FALSE),0))</f>
        <v>887.26100264258889</v>
      </c>
      <c r="E416" s="47">
        <f t="array" ref="E416">SUMPRODUCT('Distance Matrix_ex'!$B163:$Z163,TRANSPOSE('Entry capacity'!E$12:E$36))/(SUM('Entry capacity'!$E$12:$E$36)-IFERROR(VLOOKUP($A416,'Entry capacity'!$A$12:$G$36,5,FALSE),0))</f>
        <v>896.70245722814923</v>
      </c>
      <c r="F416" s="47">
        <f t="array" ref="F416">SUMPRODUCT('Distance Matrix_ex'!$B163:$Z163,TRANSPOSE('Entry capacity'!F$12:F$36))/(SUM('Entry capacity'!$F$12:$F$36)-IFERROR(VLOOKUP($A416,'Entry capacity'!$A$12:$G$36,6,FALSE),0))</f>
        <v>905.91691332851155</v>
      </c>
      <c r="G416" s="52">
        <f t="array" ref="G416">SUMPRODUCT('Distance Matrix_ex'!$B163:$Z163,TRANSPOSE('Entry capacity'!G$12:G$36))/(SUM('Entry capacity'!$G$12:$G$36)-IFERROR(VLOOKUP($A416,'Entry capacity'!$A$12:$G$36,7,FALSE),0))</f>
        <v>906.01050362814783</v>
      </c>
    </row>
    <row r="417" spans="1:7" s="5" customFormat="1" ht="15" customHeight="1" x14ac:dyDescent="0.45">
      <c r="A417" s="42" t="str">
        <f t="shared" ref="A417:B417" si="150">A164</f>
        <v>I003</v>
      </c>
      <c r="B417" s="4" t="str">
        <f t="shared" si="150"/>
        <v>Salida Nacional / National exit</v>
      </c>
      <c r="C417" s="47">
        <f t="array" ref="C417">SUMPRODUCT('Distance Matrix_ex'!$B164:$Z164,TRANSPOSE('Entry capacity'!C$12:C$36))/(SUM('Entry capacity'!$C$12:$C$36)-IFERROR(VLOOKUP($A417,'Entry capacity'!$A$12:$G$36,3,FALSE),0))</f>
        <v>896.14002613911293</v>
      </c>
      <c r="D417" s="47">
        <f t="array" ref="D417">SUMPRODUCT('Distance Matrix_ex'!$B164:$Z164,TRANSPOSE('Entry capacity'!D$12:D$36))/(SUM('Entry capacity'!$D$12:$D$36)-IFERROR(VLOOKUP($A417,'Entry capacity'!$A$12:$G$36,4,FALSE),0))</f>
        <v>918.4669986886687</v>
      </c>
      <c r="E417" s="47">
        <f t="array" ref="E417">SUMPRODUCT('Distance Matrix_ex'!$B164:$Z164,TRANSPOSE('Entry capacity'!E$12:E$36))/(SUM('Entry capacity'!$E$12:$E$36)-IFERROR(VLOOKUP($A417,'Entry capacity'!$A$12:$G$36,5,FALSE),0))</f>
        <v>928.32054558201708</v>
      </c>
      <c r="F417" s="47">
        <f t="array" ref="F417">SUMPRODUCT('Distance Matrix_ex'!$B164:$Z164,TRANSPOSE('Entry capacity'!F$12:F$36))/(SUM('Entry capacity'!$F$12:$F$36)-IFERROR(VLOOKUP($A417,'Entry capacity'!$A$12:$G$36,6,FALSE),0))</f>
        <v>937.92434902542027</v>
      </c>
      <c r="G417" s="52">
        <f t="array" ref="G417">SUMPRODUCT('Distance Matrix_ex'!$B164:$Z164,TRANSPOSE('Entry capacity'!G$12:G$36))/(SUM('Entry capacity'!$G$12:$G$36)-IFERROR(VLOOKUP($A417,'Entry capacity'!$A$12:$G$36,7,FALSE),0))</f>
        <v>938.05192983934887</v>
      </c>
    </row>
    <row r="418" spans="1:7" s="5" customFormat="1" ht="15" customHeight="1" x14ac:dyDescent="0.45">
      <c r="A418" s="42" t="str">
        <f t="shared" ref="A418:B418" si="151">A165</f>
        <v>I006</v>
      </c>
      <c r="B418" s="4" t="str">
        <f t="shared" si="151"/>
        <v>Salida Nacional / National exit</v>
      </c>
      <c r="C418" s="47">
        <f t="array" ref="C418">SUMPRODUCT('Distance Matrix_ex'!$B165:$Z165,TRANSPOSE('Entry capacity'!C$12:C$36))/(SUM('Entry capacity'!$C$12:$C$36)-IFERROR(VLOOKUP($A418,'Entry capacity'!$A$12:$G$36,3,FALSE),0))</f>
        <v>936.55095912432398</v>
      </c>
      <c r="D418" s="47">
        <f t="array" ref="D418">SUMPRODUCT('Distance Matrix_ex'!$B165:$Z165,TRANSPOSE('Entry capacity'!D$12:D$36))/(SUM('Entry capacity'!$D$12:$D$36)-IFERROR(VLOOKUP($A418,'Entry capacity'!$A$12:$G$36,4,FALSE),0))</f>
        <v>960.01371372701078</v>
      </c>
      <c r="E418" s="47">
        <f t="array" ref="E418">SUMPRODUCT('Distance Matrix_ex'!$B165:$Z165,TRANSPOSE('Entry capacity'!E$12:E$36))/(SUM('Entry capacity'!$E$12:$E$36)-IFERROR(VLOOKUP($A418,'Entry capacity'!$A$12:$G$36,5,FALSE),0))</f>
        <v>970.41590779880153</v>
      </c>
      <c r="F418" s="47">
        <f t="array" ref="F418">SUMPRODUCT('Distance Matrix_ex'!$B165:$Z165,TRANSPOSE('Entry capacity'!F$12:F$36))/(SUM('Entry capacity'!$F$12:$F$36)-IFERROR(VLOOKUP($A418,'Entry capacity'!$A$12:$G$36,6,FALSE),0))</f>
        <v>980.53807646561734</v>
      </c>
      <c r="G418" s="52">
        <f t="array" ref="G418">SUMPRODUCT('Distance Matrix_ex'!$B165:$Z165,TRANSPOSE('Entry capacity'!G$12:G$36))/(SUM('Entry capacity'!$G$12:$G$36)-IFERROR(VLOOKUP($A418,'Entry capacity'!$A$12:$G$36,7,FALSE),0))</f>
        <v>980.71091121757865</v>
      </c>
    </row>
    <row r="419" spans="1:7" s="5" customFormat="1" ht="15" customHeight="1" x14ac:dyDescent="0.45">
      <c r="A419" s="42" t="str">
        <f t="shared" ref="A419:B419" si="152">A166</f>
        <v>I008X</v>
      </c>
      <c r="B419" s="4" t="str">
        <f t="shared" si="152"/>
        <v>Salida Nacional / National exit</v>
      </c>
      <c r="C419" s="47">
        <f t="array" ref="C419">SUMPRODUCT('Distance Matrix_ex'!$B166:$Z166,TRANSPOSE('Entry capacity'!C$12:C$36))/(SUM('Entry capacity'!$C$12:$C$36)-IFERROR(VLOOKUP($A419,'Entry capacity'!$A$12:$G$36,3,FALSE),0))</f>
        <v>1018.438588390646</v>
      </c>
      <c r="D419" s="47">
        <f t="array" ref="D419">SUMPRODUCT('Distance Matrix_ex'!$B166:$Z166,TRANSPOSE('Entry capacity'!D$12:D$36))/(SUM('Entry capacity'!$D$12:$D$36)-IFERROR(VLOOKUP($A419,'Entry capacity'!$A$12:$G$36,4,FALSE),0))</f>
        <v>1044.2028612415793</v>
      </c>
      <c r="E419" s="47">
        <f t="array" ref="E419">SUMPRODUCT('Distance Matrix_ex'!$B166:$Z166,TRANSPOSE('Entry capacity'!E$12:E$36))/(SUM('Entry capacity'!$E$12:$E$36)-IFERROR(VLOOKUP($A419,'Entry capacity'!$A$12:$G$36,5,FALSE),0))</f>
        <v>1055.7168192204977</v>
      </c>
      <c r="F419" s="47">
        <f t="array" ref="F419">SUMPRODUCT('Distance Matrix_ex'!$B166:$Z166,TRANSPOSE('Entry capacity'!F$12:F$36))/(SUM('Entry capacity'!$F$12:$F$36)-IFERROR(VLOOKUP($A419,'Entry capacity'!$A$12:$G$36,6,FALSE),0))</f>
        <v>1066.889389254065</v>
      </c>
      <c r="G419" s="52">
        <f t="array" ref="G419">SUMPRODUCT('Distance Matrix_ex'!$B166:$Z166,TRANSPOSE('Entry capacity'!G$12:G$36))/(SUM('Entry capacity'!$G$12:$G$36)-IFERROR(VLOOKUP($A419,'Entry capacity'!$A$12:$G$36,7,FALSE),0))</f>
        <v>1067.1539253706505</v>
      </c>
    </row>
    <row r="420" spans="1:7" s="5" customFormat="1" ht="15" customHeight="1" x14ac:dyDescent="0.45">
      <c r="A420" s="42" t="str">
        <f t="shared" ref="A420:B420" si="153">A167</f>
        <v>I012</v>
      </c>
      <c r="B420" s="4" t="str">
        <f t="shared" si="153"/>
        <v>Salida Nacional / National exit</v>
      </c>
      <c r="C420" s="47">
        <f t="array" ref="C420">SUMPRODUCT('Distance Matrix_ex'!$B167:$Z167,TRANSPOSE('Entry capacity'!C$12:C$36))/(SUM('Entry capacity'!$C$12:$C$36)-IFERROR(VLOOKUP($A420,'Entry capacity'!$A$12:$G$36,3,FALSE),0))</f>
        <v>1071.8183839197955</v>
      </c>
      <c r="D420" s="47">
        <f t="array" ref="D420">SUMPRODUCT('Distance Matrix_ex'!$B167:$Z167,TRANSPOSE('Entry capacity'!D$12:D$36))/(SUM('Entry capacity'!$D$12:$D$36)-IFERROR(VLOOKUP($A420,'Entry capacity'!$A$12:$G$36,4,FALSE),0))</f>
        <v>1099.0829392260732</v>
      </c>
      <c r="E420" s="47">
        <f t="array" ref="E420">SUMPRODUCT('Distance Matrix_ex'!$B167:$Z167,TRANSPOSE('Entry capacity'!E$12:E$36))/(SUM('Entry capacity'!$E$12:$E$36)-IFERROR(VLOOKUP($A420,'Entry capacity'!$A$12:$G$36,5,FALSE),0))</f>
        <v>1111.3216187602604</v>
      </c>
      <c r="F420" s="47">
        <f t="array" ref="F420">SUMPRODUCT('Distance Matrix_ex'!$B167:$Z167,TRANSPOSE('Entry capacity'!F$12:F$36))/(SUM('Entry capacity'!$F$12:$F$36)-IFERROR(VLOOKUP($A420,'Entry capacity'!$A$12:$G$36,6,FALSE),0))</f>
        <v>1123.1789101697316</v>
      </c>
      <c r="G420" s="52">
        <f t="array" ref="G420">SUMPRODUCT('Distance Matrix_ex'!$B167:$Z167,TRANSPOSE('Entry capacity'!G$12:G$36))/(SUM('Entry capacity'!$G$12:$G$36)-IFERROR(VLOOKUP($A420,'Entry capacity'!$A$12:$G$36,7,FALSE),0))</f>
        <v>1123.5032233263562</v>
      </c>
    </row>
    <row r="421" spans="1:7" s="5" customFormat="1" ht="15" customHeight="1" x14ac:dyDescent="0.45">
      <c r="A421" s="42" t="str">
        <f t="shared" ref="A421:B421" si="154">A168</f>
        <v>I014</v>
      </c>
      <c r="B421" s="4" t="str">
        <f t="shared" si="154"/>
        <v>Salida Nacional / National exit</v>
      </c>
      <c r="C421" s="47">
        <f t="array" ref="C421">SUMPRODUCT('Distance Matrix_ex'!$B168:$Z168,TRANSPOSE('Entry capacity'!C$12:C$36))/(SUM('Entry capacity'!$C$12:$C$36)-IFERROR(VLOOKUP($A421,'Entry capacity'!$A$12:$G$36,3,FALSE),0))</f>
        <v>1100.6715296324087</v>
      </c>
      <c r="D421" s="47">
        <f t="array" ref="D421">SUMPRODUCT('Distance Matrix_ex'!$B168:$Z168,TRANSPOSE('Entry capacity'!D$12:D$36))/(SUM('Entry capacity'!$D$12:$D$36)-IFERROR(VLOOKUP($A421,'Entry capacity'!$A$12:$G$36,4,FALSE),0))</f>
        <v>1128.4537905985283</v>
      </c>
      <c r="E421" s="47">
        <f t="array" ref="E421">SUMPRODUCT('Distance Matrix_ex'!$B168:$Z168,TRANSPOSE('Entry capacity'!E$12:E$36))/(SUM('Entry capacity'!$E$12:$E$36)-IFERROR(VLOOKUP($A421,'Entry capacity'!$A$12:$G$36,5,FALSE),0))</f>
        <v>1140.9449325836147</v>
      </c>
      <c r="F421" s="47">
        <f t="array" ref="F421">SUMPRODUCT('Distance Matrix_ex'!$B168:$Z168,TRANSPOSE('Entry capacity'!F$12:F$36))/(SUM('Entry capacity'!$F$12:$F$36)-IFERROR(VLOOKUP($A421,'Entry capacity'!$A$12:$G$36,6,FALSE),0))</f>
        <v>1153.0409955723546</v>
      </c>
      <c r="G421" s="52">
        <f t="array" ref="G421">SUMPRODUCT('Distance Matrix_ex'!$B168:$Z168,TRANSPOSE('Entry capacity'!G$12:G$36))/(SUM('Entry capacity'!$G$12:$G$36)-IFERROR(VLOOKUP($A421,'Entry capacity'!$A$12:$G$36,7,FALSE),0))</f>
        <v>1153.3850384281172</v>
      </c>
    </row>
    <row r="422" spans="1:7" s="5" customFormat="1" ht="15" customHeight="1" x14ac:dyDescent="0.45">
      <c r="A422" s="42" t="str">
        <f t="shared" ref="A422:B422" si="155">A169</f>
        <v>I015ERM</v>
      </c>
      <c r="B422" s="4" t="str">
        <f t="shared" si="155"/>
        <v>Salida Nacional / National exit</v>
      </c>
      <c r="C422" s="47">
        <f t="array" ref="C422">SUMPRODUCT('Distance Matrix_ex'!$B169:$Z169,TRANSPOSE('Entry capacity'!C$12:C$36))/(SUM('Entry capacity'!$C$12:$C$36)-IFERROR(VLOOKUP($A422,'Entry capacity'!$A$12:$G$36,3,FALSE),0))</f>
        <v>1115.2044465706545</v>
      </c>
      <c r="D422" s="47">
        <f t="array" ref="D422">SUMPRODUCT('Distance Matrix_ex'!$B169:$Z169,TRANSPOSE('Entry capacity'!D$12:D$36))/(SUM('Entry capacity'!$D$12:$D$36)-IFERROR(VLOOKUP($A422,'Entry capacity'!$A$12:$G$36,4,FALSE),0))</f>
        <v>1143.3951383523636</v>
      </c>
      <c r="E422" s="47">
        <f t="array" ref="E422">SUMPRODUCT('Distance Matrix_ex'!$B169:$Z169,TRANSPOSE('Entry capacity'!E$12:E$36))/(SUM('Entry capacity'!$E$12:$E$36)-IFERROR(VLOOKUP($A422,'Entry capacity'!$A$12:$G$36,5,FALSE),0))</f>
        <v>1156.0835758289279</v>
      </c>
      <c r="F422" s="47">
        <f t="array" ref="F422">SUMPRODUCT('Distance Matrix_ex'!$B169:$Z169,TRANSPOSE('Entry capacity'!F$12:F$36))/(SUM('Entry capacity'!$F$12:$F$36)-IFERROR(VLOOKUP($A422,'Entry capacity'!$A$12:$G$36,6,FALSE),0))</f>
        <v>1168.3660448333524</v>
      </c>
      <c r="G422" s="52">
        <f t="array" ref="G422">SUMPRODUCT('Distance Matrix_ex'!$B169:$Z169,TRANSPOSE('Entry capacity'!G$12:G$36))/(SUM('Entry capacity'!$G$12:$G$36)-IFERROR(VLOOKUP($A422,'Entry capacity'!$A$12:$G$36,7,FALSE),0))</f>
        <v>1168.7263610606758</v>
      </c>
    </row>
    <row r="423" spans="1:7" s="5" customFormat="1" ht="15" customHeight="1" x14ac:dyDescent="0.45">
      <c r="A423" s="42" t="str">
        <f t="shared" ref="A423:B423" si="156">A170</f>
        <v>I016</v>
      </c>
      <c r="B423" s="4" t="str">
        <f t="shared" si="156"/>
        <v>Salida Nacional / National exit</v>
      </c>
      <c r="C423" s="47">
        <f t="array" ref="C423">SUMPRODUCT('Distance Matrix_ex'!$B170:$Z170,TRANSPOSE('Entry capacity'!C$12:C$36))/(SUM('Entry capacity'!$C$12:$C$36)-IFERROR(VLOOKUP($A423,'Entry capacity'!$A$12:$G$36,3,FALSE),0))</f>
        <v>1127.8864818268821</v>
      </c>
      <c r="D423" s="47">
        <f t="array" ref="D423">SUMPRODUCT('Distance Matrix_ex'!$B170:$Z170,TRANSPOSE('Entry capacity'!D$12:D$36))/(SUM('Entry capacity'!$D$12:$D$36)-IFERROR(VLOOKUP($A423,'Entry capacity'!$A$12:$G$36,4,FALSE),0))</f>
        <v>1156.0687380064371</v>
      </c>
      <c r="E423" s="47">
        <f t="array" ref="E423">SUMPRODUCT('Distance Matrix_ex'!$B170:$Z170,TRANSPOSE('Entry capacity'!E$12:E$36))/(SUM('Entry capacity'!$E$12:$E$36)-IFERROR(VLOOKUP($A423,'Entry capacity'!$A$12:$G$36,5,FALSE),0))</f>
        <v>1168.7560636008238</v>
      </c>
      <c r="F423" s="47">
        <f t="array" ref="F423">SUMPRODUCT('Distance Matrix_ex'!$B170:$Z170,TRANSPOSE('Entry capacity'!F$12:F$36))/(SUM('Entry capacity'!$F$12:$F$36)-IFERROR(VLOOKUP($A423,'Entry capacity'!$A$12:$G$36,6,FALSE),0))</f>
        <v>1181.0377850871712</v>
      </c>
      <c r="G423" s="52">
        <f t="array" ref="G423">SUMPRODUCT('Distance Matrix_ex'!$B170:$Z170,TRANSPOSE('Entry capacity'!G$12:G$36))/(SUM('Entry capacity'!$G$12:$G$36)-IFERROR(VLOOKUP($A423,'Entry capacity'!$A$12:$G$36,7,FALSE),0))</f>
        <v>1181.3966482051687</v>
      </c>
    </row>
    <row r="424" spans="1:7" s="5" customFormat="1" ht="15" customHeight="1" x14ac:dyDescent="0.45">
      <c r="A424" s="42" t="str">
        <f t="shared" ref="A424:B424" si="157">A171</f>
        <v>I018</v>
      </c>
      <c r="B424" s="4" t="str">
        <f t="shared" si="157"/>
        <v>Salida Nacional / National exit</v>
      </c>
      <c r="C424" s="47">
        <f t="array" ref="C424">SUMPRODUCT('Distance Matrix_ex'!$B171:$Z171,TRANSPOSE('Entry capacity'!C$12:C$36))/(SUM('Entry capacity'!$C$12:$C$36)-IFERROR(VLOOKUP($A424,'Entry capacity'!$A$12:$G$36,3,FALSE),0))</f>
        <v>1161.0252086347032</v>
      </c>
      <c r="D424" s="47">
        <f t="array" ref="D424">SUMPRODUCT('Distance Matrix_ex'!$B171:$Z171,TRANSPOSE('Entry capacity'!D$12:D$36))/(SUM('Entry capacity'!$D$12:$D$36)-IFERROR(VLOOKUP($A424,'Entry capacity'!$A$12:$G$36,4,FALSE),0))</f>
        <v>1189.1854222075654</v>
      </c>
      <c r="E424" s="47">
        <f t="array" ref="E424">SUMPRODUCT('Distance Matrix_ex'!$B171:$Z171,TRANSPOSE('Entry capacity'!E$12:E$36))/(SUM('Entry capacity'!$E$12:$E$36)-IFERROR(VLOOKUP($A424,'Entry capacity'!$A$12:$G$36,5,FALSE),0))</f>
        <v>1201.8698424039649</v>
      </c>
      <c r="F424" s="47">
        <f t="array" ref="F424">SUMPRODUCT('Distance Matrix_ex'!$B171:$Z171,TRANSPOSE('Entry capacity'!F$12:F$36))/(SUM('Entry capacity'!$F$12:$F$36)-IFERROR(VLOOKUP($A424,'Entry capacity'!$A$12:$G$36,6,FALSE),0))</f>
        <v>1214.1496105920548</v>
      </c>
      <c r="G424" s="52">
        <f t="array" ref="G424">SUMPRODUCT('Distance Matrix_ex'!$B171:$Z171,TRANSPOSE('Entry capacity'!G$12:G$36))/(SUM('Entry capacity'!$G$12:$G$36)-IFERROR(VLOOKUP($A424,'Entry capacity'!$A$12:$G$36,7,FALSE),0))</f>
        <v>1214.5046766702249</v>
      </c>
    </row>
    <row r="425" spans="1:7" s="5" customFormat="1" ht="15" customHeight="1" x14ac:dyDescent="0.45">
      <c r="A425" s="42" t="str">
        <f t="shared" ref="A425:B425" si="158">A172</f>
        <v>I019</v>
      </c>
      <c r="B425" s="4" t="str">
        <f t="shared" si="158"/>
        <v>Salida Nacional / National exit</v>
      </c>
      <c r="C425" s="47">
        <f t="array" ref="C425">SUMPRODUCT('Distance Matrix_ex'!$B172:$Z172,TRANSPOSE('Entry capacity'!C$12:C$36))/(SUM('Entry capacity'!$C$12:$C$36)-IFERROR(VLOOKUP($A425,'Entry capacity'!$A$12:$G$36,3,FALSE),0))</f>
        <v>1177.9654092250807</v>
      </c>
      <c r="D425" s="47">
        <f t="array" ref="D425">SUMPRODUCT('Distance Matrix_ex'!$B172:$Z172,TRANSPOSE('Entry capacity'!D$12:D$36))/(SUM('Entry capacity'!$D$12:$D$36)-IFERROR(VLOOKUP($A425,'Entry capacity'!$A$12:$G$36,4,FALSE),0))</f>
        <v>1206.1143548279606</v>
      </c>
      <c r="E425" s="47">
        <f t="array" ref="E425">SUMPRODUCT('Distance Matrix_ex'!$B172:$Z172,TRANSPOSE('Entry capacity'!E$12:E$36))/(SUM('Entry capacity'!$E$12:$E$36)-IFERROR(VLOOKUP($A425,'Entry capacity'!$A$12:$G$36,5,FALSE),0))</f>
        <v>1218.7972898126623</v>
      </c>
      <c r="F425" s="47">
        <f t="array" ref="F425">SUMPRODUCT('Distance Matrix_ex'!$B172:$Z172,TRANSPOSE('Entry capacity'!F$12:F$36))/(SUM('Entry capacity'!$F$12:$F$36)-IFERROR(VLOOKUP($A425,'Entry capacity'!$A$12:$G$36,6,FALSE),0))</f>
        <v>1231.0760594933415</v>
      </c>
      <c r="G425" s="52">
        <f t="array" ref="G425">SUMPRODUCT('Distance Matrix_ex'!$B172:$Z172,TRANSPOSE('Entry capacity'!G$12:G$36))/(SUM('Entry capacity'!$G$12:$G$36)-IFERROR(VLOOKUP($A425,'Entry capacity'!$A$12:$G$36,7,FALSE),0))</f>
        <v>1231.4291845610223</v>
      </c>
    </row>
    <row r="426" spans="1:7" s="5" customFormat="1" ht="15" customHeight="1" x14ac:dyDescent="0.45">
      <c r="A426" s="42" t="str">
        <f t="shared" ref="A426:B426" si="159">A173</f>
        <v>I020</v>
      </c>
      <c r="B426" s="4" t="str">
        <f t="shared" si="159"/>
        <v>Salida Nacional / National exit</v>
      </c>
      <c r="C426" s="47">
        <f t="array" ref="C426">SUMPRODUCT('Distance Matrix_ex'!$B173:$Z173,TRANSPOSE('Entry capacity'!C$12:C$36))/(SUM('Entry capacity'!$C$12:$C$36)-IFERROR(VLOOKUP($A426,'Entry capacity'!$A$12:$G$36,3,FALSE),0))</f>
        <v>1193.415301658584</v>
      </c>
      <c r="D426" s="47">
        <f t="array" ref="D426">SUMPRODUCT('Distance Matrix_ex'!$B173:$Z173,TRANSPOSE('Entry capacity'!D$12:D$36))/(SUM('Entry capacity'!$D$12:$D$36)-IFERROR(VLOOKUP($A426,'Entry capacity'!$A$12:$G$36,4,FALSE),0))</f>
        <v>1221.553970587157</v>
      </c>
      <c r="E426" s="47">
        <f t="array" ref="E426">SUMPRODUCT('Distance Matrix_ex'!$B173:$Z173,TRANSPOSE('Entry capacity'!E$12:E$36))/(SUM('Entry capacity'!$E$12:$E$36)-IFERROR(VLOOKUP($A426,'Entry capacity'!$A$12:$G$36,5,FALSE),0))</f>
        <v>1234.2355510211353</v>
      </c>
      <c r="F426" s="47">
        <f t="array" ref="F426">SUMPRODUCT('Distance Matrix_ex'!$B173:$Z173,TRANSPOSE('Entry capacity'!F$12:F$36))/(SUM('Entry capacity'!$F$12:$F$36)-IFERROR(VLOOKUP($A426,'Entry capacity'!$A$12:$G$36,6,FALSE),0))</f>
        <v>1246.5134100377402</v>
      </c>
      <c r="G426" s="52">
        <f t="array" ref="G426">SUMPRODUCT('Distance Matrix_ex'!$B173:$Z173,TRANSPOSE('Entry capacity'!G$12:G$36))/(SUM('Entry capacity'!$G$12:$G$36)-IFERROR(VLOOKUP($A426,'Entry capacity'!$A$12:$G$36,7,FALSE),0))</f>
        <v>1246.8647648546435</v>
      </c>
    </row>
    <row r="427" spans="1:7" s="5" customFormat="1" ht="15" customHeight="1" x14ac:dyDescent="0.45">
      <c r="A427" s="42" t="str">
        <f t="shared" ref="A427:B427" si="160">A174</f>
        <v>I020A</v>
      </c>
      <c r="B427" s="4" t="str">
        <f t="shared" si="160"/>
        <v>Salida Nacional / National exit</v>
      </c>
      <c r="C427" s="47">
        <f t="array" ref="C427">SUMPRODUCT('Distance Matrix_ex'!$B174:$Z174,TRANSPOSE('Entry capacity'!C$12:C$36))/(SUM('Entry capacity'!$C$12:$C$36)-IFERROR(VLOOKUP($A427,'Entry capacity'!$A$12:$G$36,3,FALSE),0))</f>
        <v>1206.3697481456204</v>
      </c>
      <c r="D427" s="47">
        <f t="array" ref="D427">SUMPRODUCT('Distance Matrix_ex'!$B174:$Z174,TRANSPOSE('Entry capacity'!D$12:D$36))/(SUM('Entry capacity'!$D$12:$D$36)-IFERROR(VLOOKUP($A427,'Entry capacity'!$A$12:$G$36,4,FALSE),0))</f>
        <v>1234.4998002745647</v>
      </c>
      <c r="E427" s="47">
        <f t="array" ref="E427">SUMPRODUCT('Distance Matrix_ex'!$B174:$Z174,TRANSPOSE('Entry capacity'!E$12:E$36))/(SUM('Entry capacity'!$E$12:$E$36)-IFERROR(VLOOKUP($A427,'Entry capacity'!$A$12:$G$36,5,FALSE),0))</f>
        <v>1247.180244943039</v>
      </c>
      <c r="F427" s="47">
        <f t="array" ref="F427">SUMPRODUCT('Distance Matrix_ex'!$B174:$Z174,TRANSPOSE('Entry capacity'!F$12:F$36))/(SUM('Entry capacity'!$F$12:$F$36)-IFERROR(VLOOKUP($A427,'Entry capacity'!$A$12:$G$36,6,FALSE),0))</f>
        <v>1259.4573403848126</v>
      </c>
      <c r="G427" s="52">
        <f t="array" ref="G427">SUMPRODUCT('Distance Matrix_ex'!$B174:$Z174,TRANSPOSE('Entry capacity'!G$12:G$36))/(SUM('Entry capacity'!$G$12:$G$36)-IFERROR(VLOOKUP($A427,'Entry capacity'!$A$12:$G$36,7,FALSE),0))</f>
        <v>1259.8072108794736</v>
      </c>
    </row>
    <row r="428" spans="1:7" s="5" customFormat="1" ht="15" customHeight="1" x14ac:dyDescent="0.45">
      <c r="A428" s="42" t="str">
        <f t="shared" ref="A428:B428" si="161">A175</f>
        <v>I022</v>
      </c>
      <c r="B428" s="4" t="str">
        <f t="shared" si="161"/>
        <v>Salida Nacional / National exit</v>
      </c>
      <c r="C428" s="47">
        <f t="array" ref="C428">SUMPRODUCT('Distance Matrix_ex'!$B175:$Z175,TRANSPOSE('Entry capacity'!C$12:C$36))/(SUM('Entry capacity'!$C$12:$C$36)-IFERROR(VLOOKUP($A428,'Entry capacity'!$A$12:$G$36,3,FALSE),0))</f>
        <v>1229.9870064955483</v>
      </c>
      <c r="D428" s="47">
        <f t="array" ref="D428">SUMPRODUCT('Distance Matrix_ex'!$B175:$Z175,TRANSPOSE('Entry capacity'!D$12:D$36))/(SUM('Entry capacity'!$D$12:$D$36)-IFERROR(VLOOKUP($A428,'Entry capacity'!$A$12:$G$36,4,FALSE),0))</f>
        <v>1258.1013493324613</v>
      </c>
      <c r="E428" s="47">
        <f t="array" ref="E428">SUMPRODUCT('Distance Matrix_ex'!$B175:$Z175,TRANSPOSE('Entry capacity'!E$12:E$36))/(SUM('Entry capacity'!$E$12:$E$36)-IFERROR(VLOOKUP($A428,'Entry capacity'!$A$12:$G$36,5,FALSE),0))</f>
        <v>1270.7797233862348</v>
      </c>
      <c r="F428" s="47">
        <f t="array" ref="F428">SUMPRODUCT('Distance Matrix_ex'!$B175:$Z175,TRANSPOSE('Entry capacity'!F$12:F$36))/(SUM('Entry capacity'!$F$12:$F$36)-IFERROR(VLOOKUP($A428,'Entry capacity'!$A$12:$G$36,6,FALSE),0))</f>
        <v>1283.0554267543225</v>
      </c>
      <c r="G428" s="52">
        <f t="array" ref="G428">SUMPRODUCT('Distance Matrix_ex'!$B175:$Z175,TRANSPOSE('Entry capacity'!G$12:G$36))/(SUM('Entry capacity'!$G$12:$G$36)-IFERROR(VLOOKUP($A428,'Entry capacity'!$A$12:$G$36,7,FALSE),0))</f>
        <v>1283.4025911803078</v>
      </c>
    </row>
    <row r="429" spans="1:7" s="5" customFormat="1" ht="15" customHeight="1" x14ac:dyDescent="0.45">
      <c r="A429" s="42" t="str">
        <f t="shared" ref="A429:B429" si="162">A176</f>
        <v>I023</v>
      </c>
      <c r="B429" s="4" t="str">
        <f t="shared" si="162"/>
        <v>Salida Nacional / National exit</v>
      </c>
      <c r="C429" s="47">
        <f t="array" ref="C429">SUMPRODUCT('Distance Matrix_ex'!$B176:$Z176,TRANSPOSE('Entry capacity'!C$12:C$36))/(SUM('Entry capacity'!$C$12:$C$36)-IFERROR(VLOOKUP($A429,'Entry capacity'!$A$12:$G$36,3,FALSE),0))</f>
        <v>1249.4962239487425</v>
      </c>
      <c r="D429" s="47">
        <f t="array" ref="D429">SUMPRODUCT('Distance Matrix_ex'!$B176:$Z176,TRANSPOSE('Entry capacity'!D$12:D$36))/(SUM('Entry capacity'!$D$12:$D$36)-IFERROR(VLOOKUP($A429,'Entry capacity'!$A$12:$G$36,4,FALSE),0))</f>
        <v>1277.5975900044502</v>
      </c>
      <c r="E429" s="47">
        <f t="array" ref="E429">SUMPRODUCT('Distance Matrix_ex'!$B176:$Z176,TRANSPOSE('Entry capacity'!E$12:E$36))/(SUM('Entry capacity'!$E$12:$E$36)-IFERROR(VLOOKUP($A429,'Entry capacity'!$A$12:$G$36,5,FALSE),0))</f>
        <v>1290.2742536110648</v>
      </c>
      <c r="F429" s="47">
        <f t="array" ref="F429">SUMPRODUCT('Distance Matrix_ex'!$B176:$Z176,TRANSPOSE('Entry capacity'!F$12:F$36))/(SUM('Entry capacity'!$F$12:$F$36)-IFERROR(VLOOKUP($A429,'Entry capacity'!$A$12:$G$36,6,FALSE),0))</f>
        <v>1302.5488070460042</v>
      </c>
      <c r="G429" s="52">
        <f t="array" ref="G429">SUMPRODUCT('Distance Matrix_ex'!$B176:$Z176,TRANSPOSE('Entry capacity'!G$12:G$36))/(SUM('Entry capacity'!$G$12:$G$36)-IFERROR(VLOOKUP($A429,'Entry capacity'!$A$12:$G$36,7,FALSE),0))</f>
        <v>1302.8937361031981</v>
      </c>
    </row>
    <row r="430" spans="1:7" s="5" customFormat="1" ht="15" customHeight="1" x14ac:dyDescent="0.45">
      <c r="A430" s="42" t="str">
        <f t="shared" ref="A430:B430" si="163">A177</f>
        <v>I024</v>
      </c>
      <c r="B430" s="4" t="str">
        <f t="shared" si="163"/>
        <v>Salida Nacional / National exit</v>
      </c>
      <c r="C430" s="47">
        <f t="array" ref="C430">SUMPRODUCT('Distance Matrix_ex'!$B177:$Z177,TRANSPOSE('Entry capacity'!C$12:C$36))/(SUM('Entry capacity'!$C$12:$C$36)-IFERROR(VLOOKUP($A430,'Entry capacity'!$A$12:$G$36,3,FALSE),0))</f>
        <v>1268.0649267145429</v>
      </c>
      <c r="D430" s="47">
        <f t="array" ref="D430">SUMPRODUCT('Distance Matrix_ex'!$B177:$Z177,TRANSPOSE('Entry capacity'!D$12:D$36))/(SUM('Entry capacity'!$D$12:$D$36)-IFERROR(VLOOKUP($A430,'Entry capacity'!$A$12:$G$36,4,FALSE),0))</f>
        <v>1296.1539415832474</v>
      </c>
      <c r="E430" s="47">
        <f t="array" ref="E430">SUMPRODUCT('Distance Matrix_ex'!$B177:$Z177,TRANSPOSE('Entry capacity'!E$12:E$36))/(SUM('Entry capacity'!$E$12:$E$36)-IFERROR(VLOOKUP($A430,'Entry capacity'!$A$12:$G$36,5,FALSE),0))</f>
        <v>1308.8289772011956</v>
      </c>
      <c r="F430" s="47">
        <f t="array" ref="F430">SUMPRODUCT('Distance Matrix_ex'!$B177:$Z177,TRANSPOSE('Entry capacity'!F$12:F$36))/(SUM('Entry capacity'!$F$12:$F$36)-IFERROR(VLOOKUP($A430,'Entry capacity'!$A$12:$G$36,6,FALSE),0))</f>
        <v>1321.102436139809</v>
      </c>
      <c r="G430" s="52">
        <f t="array" ref="G430">SUMPRODUCT('Distance Matrix_ex'!$B177:$Z177,TRANSPOSE('Entry capacity'!G$12:G$36))/(SUM('Entry capacity'!$G$12:$G$36)-IFERROR(VLOOKUP($A430,'Entry capacity'!$A$12:$G$36,7,FALSE),0))</f>
        <v>1321.445237592513</v>
      </c>
    </row>
    <row r="431" spans="1:7" s="5" customFormat="1" ht="15" customHeight="1" x14ac:dyDescent="0.45">
      <c r="A431" s="42" t="str">
        <f t="shared" ref="A431:B431" si="164">A178</f>
        <v>J01A</v>
      </c>
      <c r="B431" s="4" t="str">
        <f t="shared" si="164"/>
        <v>Salida Nacional / National exit</v>
      </c>
      <c r="C431" s="47">
        <f t="array" ref="C431">SUMPRODUCT('Distance Matrix_ex'!$B178:$Z178,TRANSPOSE('Entry capacity'!C$12:C$36))/(SUM('Entry capacity'!$C$12:$C$36)-IFERROR(VLOOKUP($A431,'Entry capacity'!$A$12:$G$36,3,FALSE),0))</f>
        <v>604.9565838552229</v>
      </c>
      <c r="D431" s="47">
        <f t="array" ref="D431">SUMPRODUCT('Distance Matrix_ex'!$B178:$Z178,TRANSPOSE('Entry capacity'!D$12:D$36))/(SUM('Entry capacity'!$D$12:$D$36)-IFERROR(VLOOKUP($A431,'Entry capacity'!$A$12:$G$36,4,FALSE),0))</f>
        <v>609.12983244634484</v>
      </c>
      <c r="E431" s="47">
        <f t="array" ref="E431">SUMPRODUCT('Distance Matrix_ex'!$B178:$Z178,TRANSPOSE('Entry capacity'!E$12:E$36))/(SUM('Entry capacity'!$E$12:$E$36)-IFERROR(VLOOKUP($A431,'Entry capacity'!$A$12:$G$36,5,FALSE),0))</f>
        <v>610.78748460312602</v>
      </c>
      <c r="F431" s="47">
        <f t="array" ref="F431">SUMPRODUCT('Distance Matrix_ex'!$B178:$Z178,TRANSPOSE('Entry capacity'!F$12:F$36))/(SUM('Entry capacity'!$F$12:$F$36)-IFERROR(VLOOKUP($A431,'Entry capacity'!$A$12:$G$36,6,FALSE),0))</f>
        <v>612.69181380749581</v>
      </c>
      <c r="G431" s="52">
        <f t="array" ref="G431">SUMPRODUCT('Distance Matrix_ex'!$B178:$Z178,TRANSPOSE('Entry capacity'!G$12:G$36))/(SUM('Entry capacity'!$G$12:$G$36)-IFERROR(VLOOKUP($A431,'Entry capacity'!$A$12:$G$36,7,FALSE),0))</f>
        <v>612.00760080588259</v>
      </c>
    </row>
    <row r="432" spans="1:7" s="5" customFormat="1" ht="15" customHeight="1" x14ac:dyDescent="0.45">
      <c r="A432" s="42" t="str">
        <f t="shared" ref="A432:B432" si="165">A179</f>
        <v>K02</v>
      </c>
      <c r="B432" s="4" t="str">
        <f t="shared" si="165"/>
        <v>Salida Nacional / National exit</v>
      </c>
      <c r="C432" s="47">
        <f t="array" ref="C432">SUMPRODUCT('Distance Matrix_ex'!$B179:$Z179,TRANSPOSE('Entry capacity'!C$12:C$36))/(SUM('Entry capacity'!$C$12:$C$36)-IFERROR(VLOOKUP($A432,'Entry capacity'!$A$12:$G$36,3,FALSE),0))</f>
        <v>860.46214502736098</v>
      </c>
      <c r="D432" s="47">
        <f t="array" ref="D432">SUMPRODUCT('Distance Matrix_ex'!$B179:$Z179,TRANSPOSE('Entry capacity'!D$12:D$36))/(SUM('Entry capacity'!$D$12:$D$36)-IFERROR(VLOOKUP($A432,'Entry capacity'!$A$12:$G$36,4,FALSE),0))</f>
        <v>848.42106523375003</v>
      </c>
      <c r="E432" s="47">
        <f t="array" ref="E432">SUMPRODUCT('Distance Matrix_ex'!$B179:$Z179,TRANSPOSE('Entry capacity'!E$12:E$36))/(SUM('Entry capacity'!$E$12:$E$36)-IFERROR(VLOOKUP($A432,'Entry capacity'!$A$12:$G$36,5,FALSE),0))</f>
        <v>846.10408697346236</v>
      </c>
      <c r="F432" s="47">
        <f t="array" ref="F432">SUMPRODUCT('Distance Matrix_ex'!$B179:$Z179,TRANSPOSE('Entry capacity'!F$12:F$36))/(SUM('Entry capacity'!$F$12:$F$36)-IFERROR(VLOOKUP($A432,'Entry capacity'!$A$12:$G$36,6,FALSE),0))</f>
        <v>844.43732834783543</v>
      </c>
      <c r="G432" s="52">
        <f t="array" ref="G432">SUMPRODUCT('Distance Matrix_ex'!$B179:$Z179,TRANSPOSE('Entry capacity'!G$12:G$36))/(SUM('Entry capacity'!$G$12:$G$36)-IFERROR(VLOOKUP($A432,'Entry capacity'!$A$12:$G$36,7,FALSE),0))</f>
        <v>842.25481490247398</v>
      </c>
    </row>
    <row r="433" spans="1:7" s="5" customFormat="1" ht="15" customHeight="1" x14ac:dyDescent="0.45">
      <c r="A433" s="42" t="str">
        <f t="shared" ref="A433:B433" si="166">A180</f>
        <v>K11.01</v>
      </c>
      <c r="B433" s="4" t="str">
        <f t="shared" si="166"/>
        <v>Salida Nacional / National exit</v>
      </c>
      <c r="C433" s="47">
        <f t="array" ref="C433">SUMPRODUCT('Distance Matrix_ex'!$B180:$Z180,TRANSPOSE('Entry capacity'!C$12:C$36))/(SUM('Entry capacity'!$C$12:$C$36)-IFERROR(VLOOKUP($A433,'Entry capacity'!$A$12:$G$36,3,FALSE),0))</f>
        <v>814.38565396437366</v>
      </c>
      <c r="D433" s="47">
        <f t="array" ref="D433">SUMPRODUCT('Distance Matrix_ex'!$B180:$Z180,TRANSPOSE('Entry capacity'!D$12:D$36))/(SUM('Entry capacity'!$D$12:$D$36)-IFERROR(VLOOKUP($A433,'Entry capacity'!$A$12:$G$36,4,FALSE),0))</f>
        <v>803.70600128807894</v>
      </c>
      <c r="E433" s="47">
        <f t="array" ref="E433">SUMPRODUCT('Distance Matrix_ex'!$B180:$Z180,TRANSPOSE('Entry capacity'!E$12:E$36))/(SUM('Entry capacity'!$E$12:$E$36)-IFERROR(VLOOKUP($A433,'Entry capacity'!$A$12:$G$36,5,FALSE),0))</f>
        <v>801.64938231715166</v>
      </c>
      <c r="F433" s="47">
        <f t="array" ref="F433">SUMPRODUCT('Distance Matrix_ex'!$B180:$Z180,TRANSPOSE('Entry capacity'!F$12:F$36))/(SUM('Entry capacity'!$F$12:$F$36)-IFERROR(VLOOKUP($A433,'Entry capacity'!$A$12:$G$36,6,FALSE),0))</f>
        <v>800.15766316917973</v>
      </c>
      <c r="G433" s="52">
        <f t="array" ref="G433">SUMPRODUCT('Distance Matrix_ex'!$B180:$Z180,TRANSPOSE('Entry capacity'!G$12:G$36))/(SUM('Entry capacity'!$G$12:$G$36)-IFERROR(VLOOKUP($A433,'Entry capacity'!$A$12:$G$36,7,FALSE),0))</f>
        <v>798.31541105650899</v>
      </c>
    </row>
    <row r="434" spans="1:7" s="5" customFormat="1" ht="15" customHeight="1" x14ac:dyDescent="0.45">
      <c r="A434" s="42" t="str">
        <f t="shared" ref="A434:B434" si="167">A181</f>
        <v>K19</v>
      </c>
      <c r="B434" s="4" t="str">
        <f t="shared" si="167"/>
        <v>Salida Nacional / National exit</v>
      </c>
      <c r="C434" s="47">
        <f t="array" ref="C434">SUMPRODUCT('Distance Matrix_ex'!$B181:$Z181,TRANSPOSE('Entry capacity'!C$12:C$36))/(SUM('Entry capacity'!$C$12:$C$36)-IFERROR(VLOOKUP($A434,'Entry capacity'!$A$12:$G$36,3,FALSE),0))</f>
        <v>770.40387605547573</v>
      </c>
      <c r="D434" s="47">
        <f t="array" ref="D434">SUMPRODUCT('Distance Matrix_ex'!$B181:$Z181,TRANSPOSE('Entry capacity'!D$12:D$36))/(SUM('Entry capacity'!$D$12:$D$36)-IFERROR(VLOOKUP($A434,'Entry capacity'!$A$12:$G$36,4,FALSE),0))</f>
        <v>761.03855448282206</v>
      </c>
      <c r="E434" s="47">
        <f t="array" ref="E434">SUMPRODUCT('Distance Matrix_ex'!$B181:$Z181,TRANSPOSE('Entry capacity'!E$12:E$36))/(SUM('Entry capacity'!$E$12:$E$36)-IFERROR(VLOOKUP($A434,'Entry capacity'!$A$12:$G$36,5,FALSE),0))</f>
        <v>759.23065810093942</v>
      </c>
      <c r="F434" s="47">
        <f t="array" ref="F434">SUMPRODUCT('Distance Matrix_ex'!$B181:$Z181,TRANSPOSE('Entry capacity'!F$12:F$36))/(SUM('Entry capacity'!$F$12:$F$36)-IFERROR(VLOOKUP($A434,'Entry capacity'!$A$12:$G$36,6,FALSE),0))</f>
        <v>757.90615508024428</v>
      </c>
      <c r="G434" s="52">
        <f t="array" ref="G434">SUMPRODUCT('Distance Matrix_ex'!$B181:$Z181,TRANSPOSE('Entry capacity'!G$12:G$36))/(SUM('Entry capacity'!$G$12:$G$36)-IFERROR(VLOOKUP($A434,'Entry capacity'!$A$12:$G$36,7,FALSE),0))</f>
        <v>756.38895639595864</v>
      </c>
    </row>
    <row r="435" spans="1:7" s="5" customFormat="1" ht="15" customHeight="1" x14ac:dyDescent="0.45">
      <c r="A435" s="42" t="str">
        <f t="shared" ref="A435:B435" si="168">A182</f>
        <v>K25</v>
      </c>
      <c r="B435" s="4" t="str">
        <f t="shared" si="168"/>
        <v>Salida Nacional / National exit</v>
      </c>
      <c r="C435" s="47">
        <f t="array" ref="C435">SUMPRODUCT('Distance Matrix_ex'!$B182:$Z182,TRANSPOSE('Entry capacity'!C$12:C$36))/(SUM('Entry capacity'!$C$12:$C$36)-IFERROR(VLOOKUP($A435,'Entry capacity'!$A$12:$G$36,3,FALSE),0))</f>
        <v>739.52665243187187</v>
      </c>
      <c r="D435" s="47">
        <f t="array" ref="D435">SUMPRODUCT('Distance Matrix_ex'!$B182:$Z182,TRANSPOSE('Entry capacity'!D$12:D$36))/(SUM('Entry capacity'!$D$12:$D$36)-IFERROR(VLOOKUP($A435,'Entry capacity'!$A$12:$G$36,4,FALSE),0))</f>
        <v>731.08405152518696</v>
      </c>
      <c r="E435" s="47">
        <f t="array" ref="E435">SUMPRODUCT('Distance Matrix_ex'!$B182:$Z182,TRANSPOSE('Entry capacity'!E$12:E$36))/(SUM('Entry capacity'!$E$12:$E$36)-IFERROR(VLOOKUP($A435,'Entry capacity'!$A$12:$G$36,5,FALSE),0))</f>
        <v>729.45076979890302</v>
      </c>
      <c r="F435" s="47">
        <f t="array" ref="F435">SUMPRODUCT('Distance Matrix_ex'!$B182:$Z182,TRANSPOSE('Entry capacity'!F$12:F$36))/(SUM('Entry capacity'!$F$12:$F$36)-IFERROR(VLOOKUP($A435,'Entry capacity'!$A$12:$G$36,6,FALSE),0))</f>
        <v>728.24366016248825</v>
      </c>
      <c r="G435" s="52">
        <f t="array" ref="G435">SUMPRODUCT('Distance Matrix_ex'!$B182:$Z182,TRANSPOSE('Entry capacity'!G$12:G$36))/(SUM('Entry capacity'!$G$12:$G$36)-IFERROR(VLOOKUP($A435,'Entry capacity'!$A$12:$G$36,7,FALSE),0))</f>
        <v>726.95466388099464</v>
      </c>
    </row>
    <row r="436" spans="1:7" s="5" customFormat="1" ht="15" customHeight="1" x14ac:dyDescent="0.45">
      <c r="A436" s="42" t="str">
        <f t="shared" ref="A436:B436" si="169">A183</f>
        <v>K29</v>
      </c>
      <c r="B436" s="4" t="str">
        <f t="shared" si="169"/>
        <v>Salida Nacional / National exit</v>
      </c>
      <c r="C436" s="47">
        <f t="array" ref="C436">SUMPRODUCT('Distance Matrix_ex'!$B183:$Z183,TRANSPOSE('Entry capacity'!C$12:C$36))/(SUM('Entry capacity'!$C$12:$C$36)-IFERROR(VLOOKUP($A436,'Entry capacity'!$A$12:$G$36,3,FALSE),0))</f>
        <v>720.44388758138314</v>
      </c>
      <c r="D436" s="47">
        <f t="array" ref="D436">SUMPRODUCT('Distance Matrix_ex'!$B183:$Z183,TRANSPOSE('Entry capacity'!D$12:D$36))/(SUM('Entry capacity'!$D$12:$D$36)-IFERROR(VLOOKUP($A436,'Entry capacity'!$A$12:$G$36,4,FALSE),0))</f>
        <v>712.57154719118762</v>
      </c>
      <c r="E436" s="47">
        <f t="array" ref="E436">SUMPRODUCT('Distance Matrix_ex'!$B183:$Z183,TRANSPOSE('Entry capacity'!E$12:E$36))/(SUM('Entry capacity'!$E$12:$E$36)-IFERROR(VLOOKUP($A436,'Entry capacity'!$A$12:$G$36,5,FALSE),0))</f>
        <v>711.04618094502734</v>
      </c>
      <c r="F436" s="47">
        <f t="array" ref="F436">SUMPRODUCT('Distance Matrix_ex'!$B183:$Z183,TRANSPOSE('Entry capacity'!F$12:F$36))/(SUM('Entry capacity'!$F$12:$F$36)-IFERROR(VLOOKUP($A436,'Entry capacity'!$A$12:$G$36,6,FALSE),0))</f>
        <v>709.91162285581584</v>
      </c>
      <c r="G436" s="52">
        <f t="array" ref="G436">SUMPRODUCT('Distance Matrix_ex'!$B183:$Z183,TRANSPOSE('Entry capacity'!G$12:G$36))/(SUM('Entry capacity'!$G$12:$G$36)-IFERROR(VLOOKUP($A436,'Entry capacity'!$A$12:$G$36,7,FALSE),0))</f>
        <v>708.76366039406832</v>
      </c>
    </row>
    <row r="437" spans="1:7" s="5" customFormat="1" ht="15" customHeight="1" x14ac:dyDescent="0.45">
      <c r="A437" s="42" t="str">
        <f t="shared" ref="A437:B437" si="170">A184</f>
        <v>K31</v>
      </c>
      <c r="B437" s="4" t="str">
        <f t="shared" si="170"/>
        <v>Salida Nacional / National exit</v>
      </c>
      <c r="C437" s="47">
        <f t="array" ref="C437">SUMPRODUCT('Distance Matrix_ex'!$B184:$Z184,TRANSPOSE('Entry capacity'!C$12:C$36))/(SUM('Entry capacity'!$C$12:$C$36)-IFERROR(VLOOKUP($A437,'Entry capacity'!$A$12:$G$36,3,FALSE),0))</f>
        <v>710.55914495871548</v>
      </c>
      <c r="D437" s="47">
        <f t="array" ref="D437">SUMPRODUCT('Distance Matrix_ex'!$B184:$Z184,TRANSPOSE('Entry capacity'!D$12:D$36))/(SUM('Entry capacity'!$D$12:$D$36)-IFERROR(VLOOKUP($A437,'Entry capacity'!$A$12:$G$36,4,FALSE),0))</f>
        <v>702.98219564405508</v>
      </c>
      <c r="E437" s="47">
        <f t="array" ref="E437">SUMPRODUCT('Distance Matrix_ex'!$B184:$Z184,TRANSPOSE('Entry capacity'!E$12:E$36))/(SUM('Entry capacity'!$E$12:$E$36)-IFERROR(VLOOKUP($A437,'Entry capacity'!$A$12:$G$36,5,FALSE),0))</f>
        <v>701.51272888386495</v>
      </c>
      <c r="F437" s="47">
        <f t="array" ref="F437">SUMPRODUCT('Distance Matrix_ex'!$B184:$Z184,TRANSPOSE('Entry capacity'!F$12:F$36))/(SUM('Entry capacity'!$F$12:$F$36)-IFERROR(VLOOKUP($A437,'Entry capacity'!$A$12:$G$36,6,FALSE),0))</f>
        <v>700.41575200348746</v>
      </c>
      <c r="G437" s="52">
        <f t="array" ref="G437">SUMPRODUCT('Distance Matrix_ex'!$B184:$Z184,TRANSPOSE('Entry capacity'!G$12:G$36))/(SUM('Entry capacity'!$G$12:$G$36)-IFERROR(VLOOKUP($A437,'Entry capacity'!$A$12:$G$36,7,FALSE),0))</f>
        <v>699.34084410276432</v>
      </c>
    </row>
    <row r="438" spans="1:7" s="5" customFormat="1" ht="15" customHeight="1" x14ac:dyDescent="0.45">
      <c r="A438" s="42" t="str">
        <f t="shared" ref="A438:B438" si="171">A185</f>
        <v>K37</v>
      </c>
      <c r="B438" s="4" t="str">
        <f t="shared" si="171"/>
        <v>Salida Nacional / National exit</v>
      </c>
      <c r="C438" s="47">
        <f t="array" ref="C438">SUMPRODUCT('Distance Matrix_ex'!$B185:$Z185,TRANSPOSE('Entry capacity'!C$12:C$36))/(SUM('Entry capacity'!$C$12:$C$36)-IFERROR(VLOOKUP($A438,'Entry capacity'!$A$12:$G$36,3,FALSE),0))</f>
        <v>680.16276957804371</v>
      </c>
      <c r="D438" s="47">
        <f t="array" ref="D438">SUMPRODUCT('Distance Matrix_ex'!$B185:$Z185,TRANSPOSE('Entry capacity'!D$12:D$36))/(SUM('Entry capacity'!$D$12:$D$36)-IFERROR(VLOOKUP($A438,'Entry capacity'!$A$12:$G$36,4,FALSE),0))</f>
        <v>673.49417148291639</v>
      </c>
      <c r="E438" s="47">
        <f t="array" ref="E438">SUMPRODUCT('Distance Matrix_ex'!$B185:$Z185,TRANSPOSE('Entry capacity'!E$12:E$36))/(SUM('Entry capacity'!$E$12:$E$36)-IFERROR(VLOOKUP($A438,'Entry capacity'!$A$12:$G$36,5,FALSE),0))</f>
        <v>672.19660011990413</v>
      </c>
      <c r="F438" s="47">
        <f t="array" ref="F438">SUMPRODUCT('Distance Matrix_ex'!$B185:$Z185,TRANSPOSE('Entry capacity'!F$12:F$36))/(SUM('Entry capacity'!$F$12:$F$36)-IFERROR(VLOOKUP($A438,'Entry capacity'!$A$12:$G$36,6,FALSE),0))</f>
        <v>671.21518846712934</v>
      </c>
      <c r="G438" s="52">
        <f t="array" ref="G438">SUMPRODUCT('Distance Matrix_ex'!$B185:$Z185,TRANSPOSE('Entry capacity'!G$12:G$36))/(SUM('Entry capacity'!$G$12:$G$36)-IFERROR(VLOOKUP($A438,'Entry capacity'!$A$12:$G$36,7,FALSE),0))</f>
        <v>670.36492919358159</v>
      </c>
    </row>
    <row r="439" spans="1:7" s="5" customFormat="1" ht="15" customHeight="1" x14ac:dyDescent="0.45">
      <c r="A439" s="42" t="str">
        <f t="shared" ref="A439:B439" si="172">A186</f>
        <v>K44</v>
      </c>
      <c r="B439" s="4" t="str">
        <f t="shared" si="172"/>
        <v>Salida Nacional / National exit</v>
      </c>
      <c r="C439" s="47">
        <f t="array" ref="C439">SUMPRODUCT('Distance Matrix_ex'!$B186:$Z186,TRANSPOSE('Entry capacity'!C$12:C$36))/(SUM('Entry capacity'!$C$12:$C$36)-IFERROR(VLOOKUP($A439,'Entry capacity'!$A$12:$G$36,3,FALSE),0))</f>
        <v>600.30524932838796</v>
      </c>
      <c r="D439" s="47">
        <f t="array" ref="D439">SUMPRODUCT('Distance Matrix_ex'!$B186:$Z186,TRANSPOSE('Entry capacity'!D$12:D$36))/(SUM('Entry capacity'!$D$12:$D$36)-IFERROR(VLOOKUP($A439,'Entry capacity'!$A$12:$G$36,4,FALSE),0))</f>
        <v>592.78041806830754</v>
      </c>
      <c r="E439" s="47">
        <f t="array" ref="E439">SUMPRODUCT('Distance Matrix_ex'!$B186:$Z186,TRANSPOSE('Entry capacity'!E$12:E$36))/(SUM('Entry capacity'!$E$12:$E$36)-IFERROR(VLOOKUP($A439,'Entry capacity'!$A$12:$G$36,5,FALSE),0))</f>
        <v>589.80615359684134</v>
      </c>
      <c r="F439" s="47">
        <f t="array" ref="F439">SUMPRODUCT('Distance Matrix_ex'!$B186:$Z186,TRANSPOSE('Entry capacity'!F$12:F$36))/(SUM('Entry capacity'!$F$12:$F$36)-IFERROR(VLOOKUP($A439,'Entry capacity'!$A$12:$G$36,6,FALSE),0))</f>
        <v>587.11092542079189</v>
      </c>
      <c r="G439" s="52">
        <f t="array" ref="G439">SUMPRODUCT('Distance Matrix_ex'!$B186:$Z186,TRANSPOSE('Entry capacity'!G$12:G$36))/(SUM('Entry capacity'!$G$12:$G$36)-IFERROR(VLOOKUP($A439,'Entry capacity'!$A$12:$G$36,7,FALSE),0))</f>
        <v>586.59660186974247</v>
      </c>
    </row>
    <row r="440" spans="1:7" s="5" customFormat="1" ht="15" customHeight="1" x14ac:dyDescent="0.45">
      <c r="A440" s="42" t="str">
        <f t="shared" ref="A440:B440" si="173">A187</f>
        <v>K45</v>
      </c>
      <c r="B440" s="4" t="str">
        <f t="shared" si="173"/>
        <v>Salida Nacional / National exit</v>
      </c>
      <c r="C440" s="47">
        <f t="array" ref="C440">SUMPRODUCT('Distance Matrix_ex'!$B187:$Z187,TRANSPOSE('Entry capacity'!C$12:C$36))/(SUM('Entry capacity'!$C$12:$C$36)-IFERROR(VLOOKUP($A440,'Entry capacity'!$A$12:$G$36,3,FALSE),0))</f>
        <v>592.49942142528414</v>
      </c>
      <c r="D440" s="47">
        <f t="array" ref="D440">SUMPRODUCT('Distance Matrix_ex'!$B187:$Z187,TRANSPOSE('Entry capacity'!D$12:D$36))/(SUM('Entry capacity'!$D$12:$D$36)-IFERROR(VLOOKUP($A440,'Entry capacity'!$A$12:$G$36,4,FALSE),0))</f>
        <v>585.22703352455801</v>
      </c>
      <c r="E440" s="47">
        <f t="array" ref="E440">SUMPRODUCT('Distance Matrix_ex'!$B187:$Z187,TRANSPOSE('Entry capacity'!E$12:E$36))/(SUM('Entry capacity'!$E$12:$E$36)-IFERROR(VLOOKUP($A440,'Entry capacity'!$A$12:$G$36,5,FALSE),0))</f>
        <v>582.2466378045599</v>
      </c>
      <c r="F440" s="47">
        <f t="array" ref="F440">SUMPRODUCT('Distance Matrix_ex'!$B187:$Z187,TRANSPOSE('Entry capacity'!F$12:F$36))/(SUM('Entry capacity'!$F$12:$F$36)-IFERROR(VLOOKUP($A440,'Entry capacity'!$A$12:$G$36,6,FALSE),0))</f>
        <v>579.54254137222415</v>
      </c>
      <c r="G440" s="52">
        <f t="array" ref="G440">SUMPRODUCT('Distance Matrix_ex'!$B187:$Z187,TRANSPOSE('Entry capacity'!G$12:G$36))/(SUM('Entry capacity'!$G$12:$G$36)-IFERROR(VLOOKUP($A440,'Entry capacity'!$A$12:$G$36,7,FALSE),0))</f>
        <v>579.0508318091313</v>
      </c>
    </row>
    <row r="441" spans="1:7" s="5" customFormat="1" ht="15" customHeight="1" x14ac:dyDescent="0.45">
      <c r="A441" s="42" t="str">
        <f t="shared" ref="A441:B441" si="174">A188</f>
        <v>K46</v>
      </c>
      <c r="B441" s="4" t="str">
        <f t="shared" si="174"/>
        <v>Salida Nacional / National exit</v>
      </c>
      <c r="C441" s="47">
        <f t="array" ref="C441">SUMPRODUCT('Distance Matrix_ex'!$B188:$Z188,TRANSPOSE('Entry capacity'!C$12:C$36))/(SUM('Entry capacity'!$C$12:$C$36)-IFERROR(VLOOKUP($A441,'Entry capacity'!$A$12:$G$36,3,FALSE),0))</f>
        <v>577.63354535504197</v>
      </c>
      <c r="D441" s="47">
        <f t="array" ref="D441">SUMPRODUCT('Distance Matrix_ex'!$B188:$Z188,TRANSPOSE('Entry capacity'!D$12:D$36))/(SUM('Entry capacity'!$D$12:$D$36)-IFERROR(VLOOKUP($A441,'Entry capacity'!$A$12:$G$36,4,FALSE),0))</f>
        <v>570.84192538072898</v>
      </c>
      <c r="E441" s="47">
        <f t="array" ref="E441">SUMPRODUCT('Distance Matrix_ex'!$B188:$Z188,TRANSPOSE('Entry capacity'!E$12:E$36))/(SUM('Entry capacity'!$E$12:$E$36)-IFERROR(VLOOKUP($A441,'Entry capacity'!$A$12:$G$36,5,FALSE),0))</f>
        <v>567.84985295174386</v>
      </c>
      <c r="F441" s="47">
        <f t="array" ref="F441">SUMPRODUCT('Distance Matrix_ex'!$B188:$Z188,TRANSPOSE('Entry capacity'!F$12:F$36))/(SUM('Entry capacity'!$F$12:$F$36)-IFERROR(VLOOKUP($A441,'Entry capacity'!$A$12:$G$36,6,FALSE),0))</f>
        <v>565.12886729246679</v>
      </c>
      <c r="G441" s="52">
        <f t="array" ref="G441">SUMPRODUCT('Distance Matrix_ex'!$B188:$Z188,TRANSPOSE('Entry capacity'!G$12:G$36))/(SUM('Entry capacity'!$G$12:$G$36)-IFERROR(VLOOKUP($A441,'Entry capacity'!$A$12:$G$36,7,FALSE),0))</f>
        <v>564.6802251331892</v>
      </c>
    </row>
    <row r="442" spans="1:7" s="5" customFormat="1" ht="15" customHeight="1" x14ac:dyDescent="0.45">
      <c r="A442" s="42" t="str">
        <f t="shared" ref="A442:B442" si="175">A189</f>
        <v>K47</v>
      </c>
      <c r="B442" s="4" t="str">
        <f t="shared" si="175"/>
        <v>Salida Nacional / National exit</v>
      </c>
      <c r="C442" s="47">
        <f t="array" ref="C442">SUMPRODUCT('Distance Matrix_ex'!$B189:$Z189,TRANSPOSE('Entry capacity'!C$12:C$36))/(SUM('Entry capacity'!$C$12:$C$36)-IFERROR(VLOOKUP($A442,'Entry capacity'!$A$12:$G$36,3,FALSE),0))</f>
        <v>568.98250041784434</v>
      </c>
      <c r="D442" s="47">
        <f t="array" ref="D442">SUMPRODUCT('Distance Matrix_ex'!$B189:$Z189,TRANSPOSE('Entry capacity'!D$12:D$36))/(SUM('Entry capacity'!$D$12:$D$36)-IFERROR(VLOOKUP($A442,'Entry capacity'!$A$12:$G$36,4,FALSE),0))</f>
        <v>562.47065843415328</v>
      </c>
      <c r="E442" s="47">
        <f t="array" ref="E442">SUMPRODUCT('Distance Matrix_ex'!$B189:$Z189,TRANSPOSE('Entry capacity'!E$12:E$36))/(SUM('Entry capacity'!$E$12:$E$36)-IFERROR(VLOOKUP($A442,'Entry capacity'!$A$12:$G$36,5,FALSE),0))</f>
        <v>559.47179086348331</v>
      </c>
      <c r="F442" s="47">
        <f t="array" ref="F442">SUMPRODUCT('Distance Matrix_ex'!$B189:$Z189,TRANSPOSE('Entry capacity'!F$12:F$36))/(SUM('Entry capacity'!$F$12:$F$36)-IFERROR(VLOOKUP($A442,'Entry capacity'!$A$12:$G$36,6,FALSE),0))</f>
        <v>556.74097669086927</v>
      </c>
      <c r="G442" s="52">
        <f t="array" ref="G442">SUMPRODUCT('Distance Matrix_ex'!$B189:$Z189,TRANSPOSE('Entry capacity'!G$12:G$36))/(SUM('Entry capacity'!$G$12:$G$36)-IFERROR(VLOOKUP($A442,'Entry capacity'!$A$12:$G$36,7,FALSE),0))</f>
        <v>556.31739716792572</v>
      </c>
    </row>
    <row r="443" spans="1:7" s="5" customFormat="1" ht="15" customHeight="1" x14ac:dyDescent="0.45">
      <c r="A443" s="42" t="str">
        <f t="shared" ref="A443:B443" si="176">A190</f>
        <v>K48</v>
      </c>
      <c r="B443" s="4" t="str">
        <f t="shared" si="176"/>
        <v>Salida Nacional / National exit</v>
      </c>
      <c r="C443" s="47">
        <f t="array" ref="C443">SUMPRODUCT('Distance Matrix_ex'!$B190:$Z190,TRANSPOSE('Entry capacity'!C$12:C$36))/(SUM('Entry capacity'!$C$12:$C$36)-IFERROR(VLOOKUP($A443,'Entry capacity'!$A$12:$G$36,3,FALSE),0))</f>
        <v>558.79017735965158</v>
      </c>
      <c r="D443" s="47">
        <f t="array" ref="D443">SUMPRODUCT('Distance Matrix_ex'!$B190:$Z190,TRANSPOSE('Entry capacity'!D$12:D$36))/(SUM('Entry capacity'!$D$12:$D$36)-IFERROR(VLOOKUP($A443,'Entry capacity'!$A$12:$G$36,4,FALSE),0))</f>
        <v>552.60795887065865</v>
      </c>
      <c r="E443" s="47">
        <f t="array" ref="E443">SUMPRODUCT('Distance Matrix_ex'!$B190:$Z190,TRANSPOSE('Entry capacity'!E$12:E$36))/(SUM('Entry capacity'!$E$12:$E$36)-IFERROR(VLOOKUP($A443,'Entry capacity'!$A$12:$G$36,5,FALSE),0))</f>
        <v>549.60108552961276</v>
      </c>
      <c r="F443" s="47">
        <f t="array" ref="F443">SUMPRODUCT('Distance Matrix_ex'!$B190:$Z190,TRANSPOSE('Entry capacity'!F$12:F$36))/(SUM('Entry capacity'!$F$12:$F$36)-IFERROR(VLOOKUP($A443,'Entry capacity'!$A$12:$G$36,6,FALSE),0))</f>
        <v>546.8586917866877</v>
      </c>
      <c r="G443" s="52">
        <f t="array" ref="G443">SUMPRODUCT('Distance Matrix_ex'!$B190:$Z190,TRANSPOSE('Entry capacity'!G$12:G$36))/(SUM('Entry capacity'!$G$12:$G$36)-IFERROR(VLOOKUP($A443,'Entry capacity'!$A$12:$G$36,7,FALSE),0))</f>
        <v>546.46464008241367</v>
      </c>
    </row>
    <row r="444" spans="1:7" s="5" customFormat="1" ht="15" customHeight="1" x14ac:dyDescent="0.45">
      <c r="A444" s="42" t="str">
        <f t="shared" ref="A444:B444" si="177">A191</f>
        <v>K48.02</v>
      </c>
      <c r="B444" s="4" t="str">
        <f t="shared" si="177"/>
        <v>Salida Nacional / National exit</v>
      </c>
      <c r="C444" s="47">
        <f t="array" ref="C444">SUMPRODUCT('Distance Matrix_ex'!$B191:$Z191,TRANSPOSE('Entry capacity'!C$12:C$36))/(SUM('Entry capacity'!$C$12:$C$36)-IFERROR(VLOOKUP($A444,'Entry capacity'!$A$12:$G$36,3,FALSE),0))</f>
        <v>568.77935570965417</v>
      </c>
      <c r="D444" s="47">
        <f t="array" ref="D444">SUMPRODUCT('Distance Matrix_ex'!$B191:$Z191,TRANSPOSE('Entry capacity'!D$12:D$36))/(SUM('Entry capacity'!$D$12:$D$36)-IFERROR(VLOOKUP($A444,'Entry capacity'!$A$12:$G$36,4,FALSE),0))</f>
        <v>559.53700280530268</v>
      </c>
      <c r="E444" s="47">
        <f t="array" ref="E444">SUMPRODUCT('Distance Matrix_ex'!$B191:$Z191,TRANSPOSE('Entry capacity'!E$12:E$36))/(SUM('Entry capacity'!$E$12:$E$36)-IFERROR(VLOOKUP($A444,'Entry capacity'!$A$12:$G$36,5,FALSE),0))</f>
        <v>554.86543091152521</v>
      </c>
      <c r="F444" s="47">
        <f t="array" ref="F444">SUMPRODUCT('Distance Matrix_ex'!$B191:$Z191,TRANSPOSE('Entry capacity'!F$12:F$36))/(SUM('Entry capacity'!$F$12:$F$36)-IFERROR(VLOOKUP($A444,'Entry capacity'!$A$12:$G$36,6,FALSE),0))</f>
        <v>550.43326925560268</v>
      </c>
      <c r="G444" s="52">
        <f t="array" ref="G444">SUMPRODUCT('Distance Matrix_ex'!$B191:$Z191,TRANSPOSE('Entry capacity'!G$12:G$36))/(SUM('Entry capacity'!$G$12:$G$36)-IFERROR(VLOOKUP($A444,'Entry capacity'!$A$12:$G$36,7,FALSE),0))</f>
        <v>550.29332942385679</v>
      </c>
    </row>
    <row r="445" spans="1:7" s="5" customFormat="1" ht="15" customHeight="1" x14ac:dyDescent="0.45">
      <c r="A445" s="42" t="str">
        <f t="shared" ref="A445:B445" si="178">A192</f>
        <v>K48.03</v>
      </c>
      <c r="B445" s="4" t="str">
        <f t="shared" si="178"/>
        <v>Salida Nacional / National exit</v>
      </c>
      <c r="C445" s="47">
        <f t="array" ref="C445">SUMPRODUCT('Distance Matrix_ex'!$B192:$Z192,TRANSPOSE('Entry capacity'!C$12:C$36))/(SUM('Entry capacity'!$C$12:$C$36)-IFERROR(VLOOKUP($A445,'Entry capacity'!$A$12:$G$36,3,FALSE),0))</f>
        <v>572.44609060331481</v>
      </c>
      <c r="D445" s="47">
        <f t="array" ref="D445">SUMPRODUCT('Distance Matrix_ex'!$B192:$Z192,TRANSPOSE('Entry capacity'!D$12:D$36))/(SUM('Entry capacity'!$D$12:$D$36)-IFERROR(VLOOKUP($A445,'Entry capacity'!$A$12:$G$36,4,FALSE),0))</f>
        <v>562.08045195443742</v>
      </c>
      <c r="E445" s="47">
        <f t="array" ref="E445">SUMPRODUCT('Distance Matrix_ex'!$B192:$Z192,TRANSPOSE('Entry capacity'!E$12:E$36))/(SUM('Entry capacity'!$E$12:$E$36)-IFERROR(VLOOKUP($A445,'Entry capacity'!$A$12:$G$36,5,FALSE),0))</f>
        <v>556.79781796357327</v>
      </c>
      <c r="F445" s="47">
        <f t="array" ref="F445">SUMPRODUCT('Distance Matrix_ex'!$B192:$Z192,TRANSPOSE('Entry capacity'!F$12:F$36))/(SUM('Entry capacity'!$F$12:$F$36)-IFERROR(VLOOKUP($A445,'Entry capacity'!$A$12:$G$36,6,FALSE),0))</f>
        <v>551.7453919824294</v>
      </c>
      <c r="G445" s="52">
        <f t="array" ref="G445">SUMPRODUCT('Distance Matrix_ex'!$B192:$Z192,TRANSPOSE('Entry capacity'!G$12:G$36))/(SUM('Entry capacity'!$G$12:$G$36)-IFERROR(VLOOKUP($A445,'Entry capacity'!$A$12:$G$36,7,FALSE),0))</f>
        <v>551.69872917880787</v>
      </c>
    </row>
    <row r="446" spans="1:7" s="5" customFormat="1" ht="15" customHeight="1" x14ac:dyDescent="0.45">
      <c r="A446" s="42" t="str">
        <f t="shared" ref="A446:B446" si="179">A193</f>
        <v>K48.05</v>
      </c>
      <c r="B446" s="4" t="str">
        <f t="shared" si="179"/>
        <v>Salida Nacional / National exit</v>
      </c>
      <c r="C446" s="47">
        <f t="array" ref="C446">SUMPRODUCT('Distance Matrix_ex'!$B193:$Z193,TRANSPOSE('Entry capacity'!C$12:C$36))/(SUM('Entry capacity'!$C$12:$C$36)-IFERROR(VLOOKUP($A446,'Entry capacity'!$A$12:$G$36,3,FALSE),0))</f>
        <v>581.52006757671074</v>
      </c>
      <c r="D446" s="47">
        <f t="array" ref="D446">SUMPRODUCT('Distance Matrix_ex'!$B193:$Z193,TRANSPOSE('Entry capacity'!D$12:D$36))/(SUM('Entry capacity'!$D$12:$D$36)-IFERROR(VLOOKUP($A446,'Entry capacity'!$A$12:$G$36,4,FALSE),0))</f>
        <v>568.12714369047455</v>
      </c>
      <c r="E446" s="47">
        <f t="array" ref="E446">SUMPRODUCT('Distance Matrix_ex'!$B193:$Z193,TRANSPOSE('Entry capacity'!E$12:E$36))/(SUM('Entry capacity'!$E$12:$E$36)-IFERROR(VLOOKUP($A446,'Entry capacity'!$A$12:$G$36,5,FALSE),0))</f>
        <v>561.22159877558352</v>
      </c>
      <c r="F446" s="47">
        <f t="array" ref="F446">SUMPRODUCT('Distance Matrix_ex'!$B193:$Z193,TRANSPOSE('Entry capacity'!F$12:F$36))/(SUM('Entry capacity'!$F$12:$F$36)-IFERROR(VLOOKUP($A446,'Entry capacity'!$A$12:$G$36,6,FALSE),0))</f>
        <v>554.52840139187492</v>
      </c>
      <c r="G446" s="52">
        <f t="array" ref="G446">SUMPRODUCT('Distance Matrix_ex'!$B193:$Z193,TRANSPOSE('Entry capacity'!G$12:G$36))/(SUM('Entry capacity'!$G$12:$G$36)-IFERROR(VLOOKUP($A446,'Entry capacity'!$A$12:$G$36,7,FALSE),0))</f>
        <v>554.71472637336478</v>
      </c>
    </row>
    <row r="447" spans="1:7" s="5" customFormat="1" ht="15" customHeight="1" x14ac:dyDescent="0.45">
      <c r="A447" s="42" t="str">
        <f t="shared" ref="A447:B447" si="180">A194</f>
        <v>K48.07</v>
      </c>
      <c r="B447" s="4" t="str">
        <f t="shared" si="180"/>
        <v>Salida Nacional / National exit</v>
      </c>
      <c r="C447" s="47">
        <f t="array" ref="C447">SUMPRODUCT('Distance Matrix_ex'!$B194:$Z194,TRANSPOSE('Entry capacity'!C$12:C$36))/(SUM('Entry capacity'!$C$12:$C$36)-IFERROR(VLOOKUP($A447,'Entry capacity'!$A$12:$G$36,3,FALSE),0))</f>
        <v>587.18819098822769</v>
      </c>
      <c r="D447" s="47">
        <f t="array" ref="D447">SUMPRODUCT('Distance Matrix_ex'!$B194:$Z194,TRANSPOSE('Entry capacity'!D$12:D$36))/(SUM('Entry capacity'!$D$12:$D$36)-IFERROR(VLOOKUP($A447,'Entry capacity'!$A$12:$G$36,4,FALSE),0))</f>
        <v>571.71650573108172</v>
      </c>
      <c r="E447" s="47">
        <f t="array" ref="E447">SUMPRODUCT('Distance Matrix_ex'!$B194:$Z194,TRANSPOSE('Entry capacity'!E$12:E$36))/(SUM('Entry capacity'!$E$12:$E$36)-IFERROR(VLOOKUP($A447,'Entry capacity'!$A$12:$G$36,5,FALSE),0))</f>
        <v>563.71320702001128</v>
      </c>
      <c r="F447" s="47">
        <f t="array" ref="F447">SUMPRODUCT('Distance Matrix_ex'!$B194:$Z194,TRANSPOSE('Entry capacity'!F$12:F$36))/(SUM('Entry capacity'!$F$12:$F$36)-IFERROR(VLOOKUP($A447,'Entry capacity'!$A$12:$G$36,6,FALSE),0))</f>
        <v>555.91482502989447</v>
      </c>
      <c r="G447" s="52">
        <f t="array" ref="G447">SUMPRODUCT('Distance Matrix_ex'!$B194:$Z194,TRANSPOSE('Entry capacity'!G$12:G$36))/(SUM('Entry capacity'!$G$12:$G$36)-IFERROR(VLOOKUP($A447,'Entry capacity'!$A$12:$G$36,7,FALSE),0))</f>
        <v>556.24832393452868</v>
      </c>
    </row>
    <row r="448" spans="1:7" s="5" customFormat="1" ht="15" customHeight="1" x14ac:dyDescent="0.45">
      <c r="A448" s="42" t="str">
        <f t="shared" ref="A448:B448" si="181">A195</f>
        <v>K48.08</v>
      </c>
      <c r="B448" s="4" t="str">
        <f t="shared" si="181"/>
        <v>Salida Nacional / National exit</v>
      </c>
      <c r="C448" s="47">
        <f t="array" ref="C448">SUMPRODUCT('Distance Matrix_ex'!$B195:$Z195,TRANSPOSE('Entry capacity'!C$12:C$36))/(SUM('Entry capacity'!$C$12:$C$36)-IFERROR(VLOOKUP($A448,'Entry capacity'!$A$12:$G$36,3,FALSE),0))</f>
        <v>591.2295309573434</v>
      </c>
      <c r="D448" s="47">
        <f t="array" ref="D448">SUMPRODUCT('Distance Matrix_ex'!$B195:$Z195,TRANSPOSE('Entry capacity'!D$12:D$36))/(SUM('Entry capacity'!$D$12:$D$36)-IFERROR(VLOOKUP($A448,'Entry capacity'!$A$12:$G$36,4,FALSE),0))</f>
        <v>574.2757005871531</v>
      </c>
      <c r="E448" s="47">
        <f t="array" ref="E448">SUMPRODUCT('Distance Matrix_ex'!$B195:$Z195,TRANSPOSE('Entry capacity'!E$12:E$36))/(SUM('Entry capacity'!$E$12:$E$36)-IFERROR(VLOOKUP($A448,'Entry capacity'!$A$12:$G$36,5,FALSE),0))</f>
        <v>565.48970962140561</v>
      </c>
      <c r="F448" s="47">
        <f t="array" ref="F448">SUMPRODUCT('Distance Matrix_ex'!$B195:$Z195,TRANSPOSE('Entry capacity'!F$12:F$36))/(SUM('Entry capacity'!$F$12:$F$36)-IFERROR(VLOOKUP($A448,'Entry capacity'!$A$12:$G$36,6,FALSE),0))</f>
        <v>556.90333725090045</v>
      </c>
      <c r="G448" s="52">
        <f t="array" ref="G448">SUMPRODUCT('Distance Matrix_ex'!$B195:$Z195,TRANSPOSE('Entry capacity'!G$12:G$36))/(SUM('Entry capacity'!$G$12:$G$36)-IFERROR(VLOOKUP($A448,'Entry capacity'!$A$12:$G$36,7,FALSE),0))</f>
        <v>557.34177033124558</v>
      </c>
    </row>
    <row r="449" spans="1:7" s="5" customFormat="1" ht="15" customHeight="1" x14ac:dyDescent="0.45">
      <c r="A449" s="42" t="str">
        <f t="shared" ref="A449:B449" si="182">A196</f>
        <v>K48.10</v>
      </c>
      <c r="B449" s="4" t="str">
        <f t="shared" si="182"/>
        <v>Salida Nacional / National exit</v>
      </c>
      <c r="C449" s="47">
        <f t="array" ref="C449">SUMPRODUCT('Distance Matrix_ex'!$B196:$Z196,TRANSPOSE('Entry capacity'!C$12:C$36))/(SUM('Entry capacity'!$C$12:$C$36)-IFERROR(VLOOKUP($A449,'Entry capacity'!$A$12:$G$36,3,FALSE),0))</f>
        <v>623.25105851091826</v>
      </c>
      <c r="D449" s="47">
        <f t="array" ref="D449">SUMPRODUCT('Distance Matrix_ex'!$B196:$Z196,TRANSPOSE('Entry capacity'!D$12:D$36))/(SUM('Entry capacity'!$D$12:$D$36)-IFERROR(VLOOKUP($A449,'Entry capacity'!$A$12:$G$36,4,FALSE),0))</f>
        <v>602.3025266600082</v>
      </c>
      <c r="E449" s="47">
        <f t="array" ref="E449">SUMPRODUCT('Distance Matrix_ex'!$B196:$Z196,TRANSPOSE('Entry capacity'!E$12:E$36))/(SUM('Entry capacity'!$E$12:$E$36)-IFERROR(VLOOKUP($A449,'Entry capacity'!$A$12:$G$36,5,FALSE),0))</f>
        <v>591.68351739931745</v>
      </c>
      <c r="F449" s="47">
        <f t="array" ref="F449">SUMPRODUCT('Distance Matrix_ex'!$B196:$Z196,TRANSPOSE('Entry capacity'!F$12:F$36))/(SUM('Entry capacity'!$F$12:$F$36)-IFERROR(VLOOKUP($A449,'Entry capacity'!$A$12:$G$36,6,FALSE),0))</f>
        <v>581.20289123289399</v>
      </c>
      <c r="G449" s="52">
        <f t="array" ref="G449">SUMPRODUCT('Distance Matrix_ex'!$B196:$Z196,TRANSPOSE('Entry capacity'!G$12:G$36))/(SUM('Entry capacity'!$G$12:$G$36)-IFERROR(VLOOKUP($A449,'Entry capacity'!$A$12:$G$36,7,FALSE),0))</f>
        <v>582.11202078724205</v>
      </c>
    </row>
    <row r="450" spans="1:7" s="5" customFormat="1" ht="15" customHeight="1" x14ac:dyDescent="0.45">
      <c r="A450" s="42" t="str">
        <f t="shared" ref="A450:B450" si="183">A197</f>
        <v>K50</v>
      </c>
      <c r="B450" s="4" t="str">
        <f t="shared" si="183"/>
        <v>Salida Nacional / National exit</v>
      </c>
      <c r="C450" s="47">
        <f t="array" ref="C450">SUMPRODUCT('Distance Matrix_ex'!$B197:$Z197,TRANSPOSE('Entry capacity'!C$12:C$36))/(SUM('Entry capacity'!$C$12:$C$36)-IFERROR(VLOOKUP($A450,'Entry capacity'!$A$12:$G$36,3,FALSE),0))</f>
        <v>567.11678915706591</v>
      </c>
      <c r="D450" s="47">
        <f t="array" ref="D450">SUMPRODUCT('Distance Matrix_ex'!$B197:$Z197,TRANSPOSE('Entry capacity'!D$12:D$36))/(SUM('Entry capacity'!$D$12:$D$36)-IFERROR(VLOOKUP($A450,'Entry capacity'!$A$12:$G$36,4,FALSE),0))</f>
        <v>563.40210568126361</v>
      </c>
      <c r="E450" s="47">
        <f t="array" ref="E450">SUMPRODUCT('Distance Matrix_ex'!$B197:$Z197,TRANSPOSE('Entry capacity'!E$12:E$36))/(SUM('Entry capacity'!$E$12:$E$36)-IFERROR(VLOOKUP($A450,'Entry capacity'!$A$12:$G$36,5,FALSE),0))</f>
        <v>561.46800247982435</v>
      </c>
      <c r="F450" s="47">
        <f t="array" ref="F450">SUMPRODUCT('Distance Matrix_ex'!$B197:$Z197,TRANSPOSE('Entry capacity'!F$12:F$36))/(SUM('Entry capacity'!$F$12:$F$36)-IFERROR(VLOOKUP($A450,'Entry capacity'!$A$12:$G$36,6,FALSE),0))</f>
        <v>559.80956485694537</v>
      </c>
      <c r="G450" s="52">
        <f t="array" ref="G450">SUMPRODUCT('Distance Matrix_ex'!$B197:$Z197,TRANSPOSE('Entry capacity'!G$12:G$36))/(SUM('Entry capacity'!$G$12:$G$36)-IFERROR(VLOOKUP($A450,'Entry capacity'!$A$12:$G$36,7,FALSE),0))</f>
        <v>559.29249027883429</v>
      </c>
    </row>
    <row r="451" spans="1:7" s="5" customFormat="1" ht="15" customHeight="1" x14ac:dyDescent="0.45">
      <c r="A451" s="42" t="str">
        <f t="shared" ref="A451:B451" si="184">A198</f>
        <v>K52</v>
      </c>
      <c r="B451" s="4" t="str">
        <f t="shared" si="184"/>
        <v>Salida Nacional / National exit</v>
      </c>
      <c r="C451" s="47">
        <f t="array" ref="C451">SUMPRODUCT('Distance Matrix_ex'!$B198:$Z198,TRANSPOSE('Entry capacity'!C$12:C$36))/(SUM('Entry capacity'!$C$12:$C$36)-IFERROR(VLOOKUP($A451,'Entry capacity'!$A$12:$G$36,3,FALSE),0))</f>
        <v>579.93130358427288</v>
      </c>
      <c r="D451" s="47">
        <f t="array" ref="D451">SUMPRODUCT('Distance Matrix_ex'!$B198:$Z198,TRANSPOSE('Entry capacity'!D$12:D$36))/(SUM('Entry capacity'!$D$12:$D$36)-IFERROR(VLOOKUP($A451,'Entry capacity'!$A$12:$G$36,4,FALSE),0))</f>
        <v>580.01411467114394</v>
      </c>
      <c r="E451" s="47">
        <f t="array" ref="E451">SUMPRODUCT('Distance Matrix_ex'!$B198:$Z198,TRANSPOSE('Entry capacity'!E$12:E$36))/(SUM('Entry capacity'!$E$12:$E$36)-IFERROR(VLOOKUP($A451,'Entry capacity'!$A$12:$G$36,5,FALSE),0))</f>
        <v>579.73098653201407</v>
      </c>
      <c r="F451" s="47">
        <f t="array" ref="F451">SUMPRODUCT('Distance Matrix_ex'!$B198:$Z198,TRANSPOSE('Entry capacity'!F$12:F$36))/(SUM('Entry capacity'!$F$12:$F$36)-IFERROR(VLOOKUP($A451,'Entry capacity'!$A$12:$G$36,6,FALSE),0))</f>
        <v>579.74073900574808</v>
      </c>
      <c r="G451" s="52">
        <f t="array" ref="G451">SUMPRODUCT('Distance Matrix_ex'!$B198:$Z198,TRANSPOSE('Entry capacity'!G$12:G$36))/(SUM('Entry capacity'!$G$12:$G$36)-IFERROR(VLOOKUP($A451,'Entry capacity'!$A$12:$G$36,7,FALSE),0))</f>
        <v>579.03433430993539</v>
      </c>
    </row>
    <row r="452" spans="1:7" s="5" customFormat="1" ht="15" customHeight="1" x14ac:dyDescent="0.45">
      <c r="A452" s="42" t="str">
        <f t="shared" ref="A452:B452" si="185">A199</f>
        <v>K54</v>
      </c>
      <c r="B452" s="4" t="str">
        <f t="shared" si="185"/>
        <v>Salida Nacional / National exit</v>
      </c>
      <c r="C452" s="47">
        <f t="array" ref="C452">SUMPRODUCT('Distance Matrix_ex'!$B199:$Z199,TRANSPOSE('Entry capacity'!C$12:C$36))/(SUM('Entry capacity'!$C$12:$C$36)-IFERROR(VLOOKUP($A452,'Entry capacity'!$A$12:$G$36,3,FALSE),0))</f>
        <v>590.37265332713935</v>
      </c>
      <c r="D452" s="47">
        <f t="array" ref="D452">SUMPRODUCT('Distance Matrix_ex'!$B199:$Z199,TRANSPOSE('Entry capacity'!D$12:D$36))/(SUM('Entry capacity'!$D$12:$D$36)-IFERROR(VLOOKUP($A452,'Entry capacity'!$A$12:$G$36,4,FALSE),0))</f>
        <v>592.47499717818084</v>
      </c>
      <c r="E452" s="47">
        <f t="array" ref="E452">SUMPRODUCT('Distance Matrix_ex'!$B199:$Z199,TRANSPOSE('Entry capacity'!E$12:E$36))/(SUM('Entry capacity'!$E$12:$E$36)-IFERROR(VLOOKUP($A452,'Entry capacity'!$A$12:$G$36,5,FALSE),0))</f>
        <v>593.05868027458007</v>
      </c>
      <c r="F452" s="47">
        <f t="array" ref="F452">SUMPRODUCT('Distance Matrix_ex'!$B199:$Z199,TRANSPOSE('Entry capacity'!F$12:F$36))/(SUM('Entry capacity'!$F$12:$F$36)-IFERROR(VLOOKUP($A452,'Entry capacity'!$A$12:$G$36,6,FALSE),0))</f>
        <v>593.91164900099113</v>
      </c>
      <c r="G452" s="52">
        <f t="array" ref="G452">SUMPRODUCT('Distance Matrix_ex'!$B199:$Z199,TRANSPOSE('Entry capacity'!G$12:G$36))/(SUM('Entry capacity'!$G$12:$G$36)-IFERROR(VLOOKUP($A452,'Entry capacity'!$A$12:$G$36,7,FALSE),0))</f>
        <v>593.21645721770858</v>
      </c>
    </row>
    <row r="453" spans="1:7" s="5" customFormat="1" ht="15" customHeight="1" x14ac:dyDescent="0.45">
      <c r="A453" s="42" t="str">
        <f t="shared" ref="A453:B453" si="186">A200</f>
        <v>M01</v>
      </c>
      <c r="B453" s="4" t="str">
        <f t="shared" si="186"/>
        <v>Salida Nacional / National exit</v>
      </c>
      <c r="C453" s="47">
        <f t="array" ref="C453">SUMPRODUCT('Distance Matrix_ex'!$B200:$Z200,TRANSPOSE('Entry capacity'!C$12:C$36))/(SUM('Entry capacity'!$C$12:$C$36)-IFERROR(VLOOKUP($A453,'Entry capacity'!$A$12:$G$36,3,FALSE),0))</f>
        <v>754.89651974946139</v>
      </c>
      <c r="D453" s="47">
        <f t="array" ref="D453">SUMPRODUCT('Distance Matrix_ex'!$B200:$Z200,TRANSPOSE('Entry capacity'!D$12:D$36))/(SUM('Entry capacity'!$D$12:$D$36)-IFERROR(VLOOKUP($A453,'Entry capacity'!$A$12:$G$36,4,FALSE),0))</f>
        <v>737.57380641971758</v>
      </c>
      <c r="E453" s="47">
        <f t="array" ref="E453">SUMPRODUCT('Distance Matrix_ex'!$B200:$Z200,TRANSPOSE('Entry capacity'!E$12:E$36))/(SUM('Entry capacity'!$E$12:$E$36)-IFERROR(VLOOKUP($A453,'Entry capacity'!$A$12:$G$36,5,FALSE),0))</f>
        <v>727.2127967443846</v>
      </c>
      <c r="F453" s="47">
        <f t="array" ref="F453">SUMPRODUCT('Distance Matrix_ex'!$B200:$Z200,TRANSPOSE('Entry capacity'!F$12:F$36))/(SUM('Entry capacity'!$F$12:$F$36)-IFERROR(VLOOKUP($A453,'Entry capacity'!$A$12:$G$36,6,FALSE),0))</f>
        <v>717.32608082176216</v>
      </c>
      <c r="G453" s="52">
        <f t="array" ref="G453">SUMPRODUCT('Distance Matrix_ex'!$B200:$Z200,TRANSPOSE('Entry capacity'!G$12:G$36))/(SUM('Entry capacity'!$G$12:$G$36)-IFERROR(VLOOKUP($A453,'Entry capacity'!$A$12:$G$36,7,FALSE),0))</f>
        <v>716.65823037169844</v>
      </c>
    </row>
    <row r="454" spans="1:7" s="5" customFormat="1" ht="15" customHeight="1" x14ac:dyDescent="0.45">
      <c r="A454" s="42" t="str">
        <f t="shared" ref="A454:B454" si="187">A201</f>
        <v>M09</v>
      </c>
      <c r="B454" s="4" t="str">
        <f t="shared" si="187"/>
        <v>Salida Nacional / National exit</v>
      </c>
      <c r="C454" s="47">
        <f t="array" ref="C454">SUMPRODUCT('Distance Matrix_ex'!$B201:$Z201,TRANSPOSE('Entry capacity'!C$12:C$36))/(SUM('Entry capacity'!$C$12:$C$36)-IFERROR(VLOOKUP($A454,'Entry capacity'!$A$12:$G$36,3,FALSE),0))</f>
        <v>635.77425898064587</v>
      </c>
      <c r="D454" s="47">
        <f t="array" ref="D454">SUMPRODUCT('Distance Matrix_ex'!$B201:$Z201,TRANSPOSE('Entry capacity'!D$12:D$36))/(SUM('Entry capacity'!$D$12:$D$36)-IFERROR(VLOOKUP($A454,'Entry capacity'!$A$12:$G$36,4,FALSE),0))</f>
        <v>618.7849594907301</v>
      </c>
      <c r="E454" s="47">
        <f t="array" ref="E454">SUMPRODUCT('Distance Matrix_ex'!$B201:$Z201,TRANSPOSE('Entry capacity'!E$12:E$36))/(SUM('Entry capacity'!$E$12:$E$36)-IFERROR(VLOOKUP($A454,'Entry capacity'!$A$12:$G$36,5,FALSE),0))</f>
        <v>609.54085795699405</v>
      </c>
      <c r="F454" s="47">
        <f t="array" ref="F454">SUMPRODUCT('Distance Matrix_ex'!$B201:$Z201,TRANSPOSE('Entry capacity'!F$12:F$36))/(SUM('Entry capacity'!$F$12:$F$36)-IFERROR(VLOOKUP($A454,'Entry capacity'!$A$12:$G$36,6,FALSE),0))</f>
        <v>600.54530567317704</v>
      </c>
      <c r="G454" s="52">
        <f t="array" ref="G454">SUMPRODUCT('Distance Matrix_ex'!$B201:$Z201,TRANSPOSE('Entry capacity'!G$12:G$36))/(SUM('Entry capacity'!$G$12:$G$36)-IFERROR(VLOOKUP($A454,'Entry capacity'!$A$12:$G$36,7,FALSE),0))</f>
        <v>600.77081384541827</v>
      </c>
    </row>
    <row r="455" spans="1:7" s="5" customFormat="1" ht="15" customHeight="1" x14ac:dyDescent="0.45">
      <c r="A455" s="42" t="str">
        <f t="shared" ref="A455:B455" si="188">A202</f>
        <v>N07</v>
      </c>
      <c r="B455" s="4" t="str">
        <f t="shared" si="188"/>
        <v>Salida Nacional / National exit</v>
      </c>
      <c r="C455" s="47">
        <f t="array" ref="C455">SUMPRODUCT('Distance Matrix_ex'!$B202:$Z202,TRANSPOSE('Entry capacity'!C$12:C$36))/(SUM('Entry capacity'!$C$12:$C$36)-IFERROR(VLOOKUP($A455,'Entry capacity'!$A$12:$G$36,3,FALSE),0))</f>
        <v>854.77472668509347</v>
      </c>
      <c r="D455" s="47">
        <f t="array" ref="D455">SUMPRODUCT('Distance Matrix_ex'!$B202:$Z202,TRANSPOSE('Entry capacity'!D$12:D$36))/(SUM('Entry capacity'!$D$12:$D$36)-IFERROR(VLOOKUP($A455,'Entry capacity'!$A$12:$G$36,4,FALSE),0))</f>
        <v>848.52234778021705</v>
      </c>
      <c r="E455" s="47">
        <f t="array" ref="E455">SUMPRODUCT('Distance Matrix_ex'!$B202:$Z202,TRANSPOSE('Entry capacity'!E$12:E$36))/(SUM('Entry capacity'!$E$12:$E$36)-IFERROR(VLOOKUP($A455,'Entry capacity'!$A$12:$G$36,5,FALSE),0))</f>
        <v>847.30354128423323</v>
      </c>
      <c r="F455" s="47">
        <f t="array" ref="F455">SUMPRODUCT('Distance Matrix_ex'!$B202:$Z202,TRANSPOSE('Entry capacity'!F$12:F$36))/(SUM('Entry capacity'!$F$12:$F$36)-IFERROR(VLOOKUP($A455,'Entry capacity'!$A$12:$G$36,6,FALSE),0))</f>
        <v>846.37508322960389</v>
      </c>
      <c r="G455" s="52">
        <f t="array" ref="G455">SUMPRODUCT('Distance Matrix_ex'!$B202:$Z202,TRANSPOSE('Entry capacity'!G$12:G$36))/(SUM('Entry capacity'!$G$12:$G$36)-IFERROR(VLOOKUP($A455,'Entry capacity'!$A$12:$G$36,7,FALSE),0))</f>
        <v>845.62776108839375</v>
      </c>
    </row>
    <row r="456" spans="1:7" s="5" customFormat="1" ht="15" customHeight="1" x14ac:dyDescent="0.45">
      <c r="A456" s="42" t="str">
        <f t="shared" ref="A456:B456" si="189">A203</f>
        <v>N08</v>
      </c>
      <c r="B456" s="4" t="str">
        <f t="shared" si="189"/>
        <v>Salida Nacional / National exit</v>
      </c>
      <c r="C456" s="47">
        <f t="array" ref="C456">SUMPRODUCT('Distance Matrix_ex'!$B203:$Z203,TRANSPOSE('Entry capacity'!C$12:C$36))/(SUM('Entry capacity'!$C$12:$C$36)-IFERROR(VLOOKUP($A456,'Entry capacity'!$A$12:$G$36,3,FALSE),0))</f>
        <v>803.16971251924133</v>
      </c>
      <c r="D456" s="47">
        <f t="array" ref="D456">SUMPRODUCT('Distance Matrix_ex'!$B203:$Z203,TRANSPOSE('Entry capacity'!D$12:D$36))/(SUM('Entry capacity'!$D$12:$D$36)-IFERROR(VLOOKUP($A456,'Entry capacity'!$A$12:$G$36,4,FALSE),0))</f>
        <v>807.11832654574323</v>
      </c>
      <c r="E456" s="47">
        <f t="array" ref="E456">SUMPRODUCT('Distance Matrix_ex'!$B203:$Z203,TRANSPOSE('Entry capacity'!E$12:E$36))/(SUM('Entry capacity'!$E$12:$E$36)-IFERROR(VLOOKUP($A456,'Entry capacity'!$A$12:$G$36,5,FALSE),0))</f>
        <v>810.72362704011641</v>
      </c>
      <c r="F456" s="47">
        <f t="array" ref="F456">SUMPRODUCT('Distance Matrix_ex'!$B203:$Z203,TRANSPOSE('Entry capacity'!F$12:F$36))/(SUM('Entry capacity'!$F$12:$F$36)-IFERROR(VLOOKUP($A456,'Entry capacity'!$A$12:$G$36,6,FALSE),0))</f>
        <v>814.51045316065927</v>
      </c>
      <c r="G456" s="52">
        <f t="array" ref="G456">SUMPRODUCT('Distance Matrix_ex'!$B203:$Z203,TRANSPOSE('Entry capacity'!G$12:G$36))/(SUM('Entry capacity'!$G$12:$G$36)-IFERROR(VLOOKUP($A456,'Entry capacity'!$A$12:$G$36,7,FALSE),0))</f>
        <v>813.56223706900107</v>
      </c>
    </row>
    <row r="457" spans="1:7" s="5" customFormat="1" ht="15" customHeight="1" x14ac:dyDescent="0.45">
      <c r="A457" s="42" t="str">
        <f t="shared" ref="A457:B457" si="190">A204</f>
        <v>N09</v>
      </c>
      <c r="B457" s="4" t="str">
        <f t="shared" si="190"/>
        <v>Salida Nacional / National exit</v>
      </c>
      <c r="C457" s="47">
        <f t="array" ref="C457">SUMPRODUCT('Distance Matrix_ex'!$B204:$Z204,TRANSPOSE('Entry capacity'!C$12:C$36))/(SUM('Entry capacity'!$C$12:$C$36)-IFERROR(VLOOKUP($A457,'Entry capacity'!$A$12:$G$36,3,FALSE),0))</f>
        <v>826.36993380702313</v>
      </c>
      <c r="D457" s="47">
        <f t="array" ref="D457">SUMPRODUCT('Distance Matrix_ex'!$B204:$Z204,TRANSPOSE('Entry capacity'!D$12:D$36))/(SUM('Entry capacity'!$D$12:$D$36)-IFERROR(VLOOKUP($A457,'Entry capacity'!$A$12:$G$36,4,FALSE),0))</f>
        <v>830.28435838296605</v>
      </c>
      <c r="E457" s="47">
        <f t="array" ref="E457">SUMPRODUCT('Distance Matrix_ex'!$B204:$Z204,TRANSPOSE('Entry capacity'!E$12:E$36))/(SUM('Entry capacity'!$E$12:$E$36)-IFERROR(VLOOKUP($A457,'Entry capacity'!$A$12:$G$36,5,FALSE),0))</f>
        <v>833.88515242480253</v>
      </c>
      <c r="F457" s="47">
        <f t="array" ref="F457">SUMPRODUCT('Distance Matrix_ex'!$B204:$Z204,TRANSPOSE('Entry capacity'!F$12:F$36))/(SUM('Entry capacity'!$F$12:$F$36)-IFERROR(VLOOKUP($A457,'Entry capacity'!$A$12:$G$36,6,FALSE),0))</f>
        <v>837.66894885856107</v>
      </c>
      <c r="G457" s="52">
        <f t="array" ref="G457">SUMPRODUCT('Distance Matrix_ex'!$B204:$Z204,TRANSPOSE('Entry capacity'!G$12:G$36))/(SUM('Entry capacity'!$G$12:$G$36)-IFERROR(VLOOKUP($A457,'Entry capacity'!$A$12:$G$36,7,FALSE),0))</f>
        <v>836.71484332255204</v>
      </c>
    </row>
    <row r="458" spans="1:7" s="5" customFormat="1" ht="15" customHeight="1" x14ac:dyDescent="0.45">
      <c r="A458" s="42" t="str">
        <f t="shared" ref="A458:B458" si="191">A205</f>
        <v>N10.1</v>
      </c>
      <c r="B458" s="4" t="str">
        <f t="shared" si="191"/>
        <v>Salida Nacional / National exit</v>
      </c>
      <c r="C458" s="47">
        <f t="array" ref="C458">SUMPRODUCT('Distance Matrix_ex'!$B205:$Z205,TRANSPOSE('Entry capacity'!C$12:C$36))/(SUM('Entry capacity'!$C$12:$C$36)-IFERROR(VLOOKUP($A458,'Entry capacity'!$A$12:$G$36,3,FALSE),0))</f>
        <v>840.72445370167634</v>
      </c>
      <c r="D458" s="47">
        <f t="array" ref="D458">SUMPRODUCT('Distance Matrix_ex'!$B205:$Z205,TRANSPOSE('Entry capacity'!D$12:D$36))/(SUM('Entry capacity'!$D$12:$D$36)-IFERROR(VLOOKUP($A458,'Entry capacity'!$A$12:$G$36,4,FALSE),0))</f>
        <v>844.61772446437976</v>
      </c>
      <c r="E458" s="47">
        <f t="array" ref="E458">SUMPRODUCT('Distance Matrix_ex'!$B205:$Z205,TRANSPOSE('Entry capacity'!E$12:E$36))/(SUM('Entry capacity'!$E$12:$E$36)-IFERROR(VLOOKUP($A458,'Entry capacity'!$A$12:$G$36,5,FALSE),0))</f>
        <v>848.21573025856162</v>
      </c>
      <c r="F458" s="47">
        <f t="array" ref="F458">SUMPRODUCT('Distance Matrix_ex'!$B205:$Z205,TRANSPOSE('Entry capacity'!F$12:F$36))/(SUM('Entry capacity'!$F$12:$F$36)-IFERROR(VLOOKUP($A458,'Entry capacity'!$A$12:$G$36,6,FALSE),0))</f>
        <v>851.99765215419905</v>
      </c>
      <c r="G458" s="52">
        <f t="array" ref="G458">SUMPRODUCT('Distance Matrix_ex'!$B205:$Z205,TRANSPOSE('Entry capacity'!G$12:G$36))/(SUM('Entry capacity'!$G$12:$G$36)-IFERROR(VLOOKUP($A458,'Entry capacity'!$A$12:$G$36,7,FALSE),0))</f>
        <v>851.03990268113239</v>
      </c>
    </row>
    <row r="459" spans="1:7" s="5" customFormat="1" ht="15" customHeight="1" x14ac:dyDescent="0.45">
      <c r="A459" s="42" t="str">
        <f t="shared" ref="A459:B459" si="192">A206</f>
        <v>O01</v>
      </c>
      <c r="B459" s="4" t="str">
        <f t="shared" si="192"/>
        <v>Salida Nacional / National exit</v>
      </c>
      <c r="C459" s="47">
        <f t="array" ref="C459">SUMPRODUCT('Distance Matrix_ex'!$B206:$Z206,TRANSPOSE('Entry capacity'!C$12:C$36))/(SUM('Entry capacity'!$C$12:$C$36)-IFERROR(VLOOKUP($A459,'Entry capacity'!$A$12:$G$36,3,FALSE),0))</f>
        <v>859.71718364362835</v>
      </c>
      <c r="D459" s="47">
        <f t="array" ref="D459">SUMPRODUCT('Distance Matrix_ex'!$B206:$Z206,TRANSPOSE('Entry capacity'!D$12:D$36))/(SUM('Entry capacity'!$D$12:$D$36)-IFERROR(VLOOKUP($A459,'Entry capacity'!$A$12:$G$36,4,FALSE),0))</f>
        <v>880.69635668965077</v>
      </c>
      <c r="E459" s="47">
        <f t="array" ref="E459">SUMPRODUCT('Distance Matrix_ex'!$B206:$Z206,TRANSPOSE('Entry capacity'!E$12:E$36))/(SUM('Entry capacity'!$E$12:$E$36)-IFERROR(VLOOKUP($A459,'Entry capacity'!$A$12:$G$36,5,FALSE),0))</f>
        <v>889.98527191513017</v>
      </c>
      <c r="F459" s="47">
        <f t="array" ref="F459">SUMPRODUCT('Distance Matrix_ex'!$B206:$Z206,TRANSPOSE('Entry capacity'!F$12:F$36))/(SUM('Entry capacity'!$F$12:$F$36)-IFERROR(VLOOKUP($A459,'Entry capacity'!$A$12:$G$36,6,FALSE),0))</f>
        <v>899.06122326900129</v>
      </c>
      <c r="G459" s="52">
        <f t="array" ref="G459">SUMPRODUCT('Distance Matrix_ex'!$B206:$Z206,TRANSPOSE('Entry capacity'!G$12:G$36))/(SUM('Entry capacity'!$G$12:$G$36)-IFERROR(VLOOKUP($A459,'Entry capacity'!$A$12:$G$36,7,FALSE),0))</f>
        <v>899.11450697053078</v>
      </c>
    </row>
    <row r="460" spans="1:7" s="5" customFormat="1" ht="15" customHeight="1" x14ac:dyDescent="0.45">
      <c r="A460" s="42" t="str">
        <f t="shared" ref="A460:B460" si="193">A207</f>
        <v>O01A</v>
      </c>
      <c r="B460" s="4" t="str">
        <f t="shared" si="193"/>
        <v>Salida Nacional / National exit</v>
      </c>
      <c r="C460" s="47">
        <f t="array" ref="C460">SUMPRODUCT('Distance Matrix_ex'!$B207:$Z207,TRANSPOSE('Entry capacity'!C$12:C$36))/(SUM('Entry capacity'!$C$12:$C$36)-IFERROR(VLOOKUP($A460,'Entry capacity'!$A$12:$G$36,3,FALSE),0))</f>
        <v>858.74335392711714</v>
      </c>
      <c r="D460" s="47">
        <f t="array" ref="D460">SUMPRODUCT('Distance Matrix_ex'!$B207:$Z207,TRANSPOSE('Entry capacity'!D$12:D$36))/(SUM('Entry capacity'!$D$12:$D$36)-IFERROR(VLOOKUP($A460,'Entry capacity'!$A$12:$G$36,4,FALSE),0))</f>
        <v>879.35230858063881</v>
      </c>
      <c r="E460" s="47">
        <f t="array" ref="E460">SUMPRODUCT('Distance Matrix_ex'!$B207:$Z207,TRANSPOSE('Entry capacity'!E$12:E$36))/(SUM('Entry capacity'!$E$12:$E$36)-IFERROR(VLOOKUP($A460,'Entry capacity'!$A$12:$G$36,5,FALSE),0))</f>
        <v>888.53808906593918</v>
      </c>
      <c r="F460" s="47">
        <f t="array" ref="F460">SUMPRODUCT('Distance Matrix_ex'!$B207:$Z207,TRANSPOSE('Entry capacity'!F$12:F$36))/(SUM('Entry capacity'!$F$12:$F$36)-IFERROR(VLOOKUP($A460,'Entry capacity'!$A$12:$G$36,6,FALSE),0))</f>
        <v>897.53521028122736</v>
      </c>
      <c r="G460" s="52">
        <f t="array" ref="G460">SUMPRODUCT('Distance Matrix_ex'!$B207:$Z207,TRANSPOSE('Entry capacity'!G$12:G$36))/(SUM('Entry capacity'!$G$12:$G$36)-IFERROR(VLOOKUP($A460,'Entry capacity'!$A$12:$G$36,7,FALSE),0))</f>
        <v>897.50905410955966</v>
      </c>
    </row>
    <row r="461" spans="1:7" s="5" customFormat="1" ht="15" customHeight="1" x14ac:dyDescent="0.45">
      <c r="A461" s="42" t="str">
        <f t="shared" ref="A461:B461" si="194">A208</f>
        <v>O02</v>
      </c>
      <c r="B461" s="4" t="str">
        <f t="shared" si="194"/>
        <v>Salida Nacional / National exit</v>
      </c>
      <c r="C461" s="47">
        <f t="array" ref="C461">SUMPRODUCT('Distance Matrix_ex'!$B208:$Z208,TRANSPOSE('Entry capacity'!C$12:C$36))/(SUM('Entry capacity'!$C$12:$C$36)-IFERROR(VLOOKUP($A461,'Entry capacity'!$A$12:$G$36,3,FALSE),0))</f>
        <v>858.36565803079088</v>
      </c>
      <c r="D461" s="47">
        <f t="array" ref="D461">SUMPRODUCT('Distance Matrix_ex'!$B208:$Z208,TRANSPOSE('Entry capacity'!D$12:D$36))/(SUM('Entry capacity'!$D$12:$D$36)-IFERROR(VLOOKUP($A461,'Entry capacity'!$A$12:$G$36,4,FALSE),0))</f>
        <v>878.83102498594849</v>
      </c>
      <c r="E461" s="47">
        <f t="array" ref="E461">SUMPRODUCT('Distance Matrix_ex'!$B208:$Z208,TRANSPOSE('Entry capacity'!E$12:E$36))/(SUM('Entry capacity'!$E$12:$E$36)-IFERROR(VLOOKUP($A461,'Entry capacity'!$A$12:$G$36,5,FALSE),0))</f>
        <v>887.97680508157725</v>
      </c>
      <c r="F461" s="47">
        <f t="array" ref="F461">SUMPRODUCT('Distance Matrix_ex'!$B208:$Z208,TRANSPOSE('Entry capacity'!F$12:F$36))/(SUM('Entry capacity'!$F$12:$F$36)-IFERROR(VLOOKUP($A461,'Entry capacity'!$A$12:$G$36,6,FALSE),0))</f>
        <v>896.94335234810922</v>
      </c>
      <c r="G461" s="52">
        <f t="array" ref="G461">SUMPRODUCT('Distance Matrix_ex'!$B208:$Z208,TRANSPOSE('Entry capacity'!G$12:G$36))/(SUM('Entry capacity'!$G$12:$G$36)-IFERROR(VLOOKUP($A461,'Entry capacity'!$A$12:$G$36,7,FALSE),0))</f>
        <v>896.8863857445948</v>
      </c>
    </row>
    <row r="462" spans="1:7" s="5" customFormat="1" ht="15" customHeight="1" x14ac:dyDescent="0.45">
      <c r="A462" s="42" t="str">
        <f t="shared" ref="A462:B462" si="195">A209</f>
        <v>O05</v>
      </c>
      <c r="B462" s="4" t="str">
        <f t="shared" si="195"/>
        <v>Salida Nacional / National exit</v>
      </c>
      <c r="C462" s="47">
        <f t="array" ref="C462">SUMPRODUCT('Distance Matrix_ex'!$B209:$Z209,TRANSPOSE('Entry capacity'!C$12:C$36))/(SUM('Entry capacity'!$C$12:$C$36)-IFERROR(VLOOKUP($A462,'Entry capacity'!$A$12:$G$36,3,FALSE),0))</f>
        <v>855.27624229619209</v>
      </c>
      <c r="D462" s="47">
        <f t="array" ref="D462">SUMPRODUCT('Distance Matrix_ex'!$B209:$Z209,TRANSPOSE('Entry capacity'!D$12:D$36))/(SUM('Entry capacity'!$D$12:$D$36)-IFERROR(VLOOKUP($A462,'Entry capacity'!$A$12:$G$36,4,FALSE),0))</f>
        <v>874.56711384662037</v>
      </c>
      <c r="E462" s="47">
        <f t="array" ref="E462">SUMPRODUCT('Distance Matrix_ex'!$B209:$Z209,TRANSPOSE('Entry capacity'!E$12:E$36))/(SUM('Entry capacity'!$E$12:$E$36)-IFERROR(VLOOKUP($A462,'Entry capacity'!$A$12:$G$36,5,FALSE),0))</f>
        <v>883.38570523185058</v>
      </c>
      <c r="F462" s="47">
        <f t="array" ref="F462">SUMPRODUCT('Distance Matrix_ex'!$B209:$Z209,TRANSPOSE('Entry capacity'!F$12:F$36))/(SUM('Entry capacity'!$F$12:$F$36)-IFERROR(VLOOKUP($A462,'Entry capacity'!$A$12:$G$36,6,FALSE),0))</f>
        <v>892.10216866301641</v>
      </c>
      <c r="G462" s="52">
        <f t="array" ref="G462">SUMPRODUCT('Distance Matrix_ex'!$B209:$Z209,TRANSPOSE('Entry capacity'!G$12:G$36))/(SUM('Entry capacity'!$G$12:$G$36)-IFERROR(VLOOKUP($A462,'Entry capacity'!$A$12:$G$36,7,FALSE),0))</f>
        <v>891.79318387803971</v>
      </c>
    </row>
    <row r="463" spans="1:7" s="5" customFormat="1" ht="15" customHeight="1" x14ac:dyDescent="0.45">
      <c r="A463" s="42" t="str">
        <f t="shared" ref="A463:B463" si="196">A210</f>
        <v>O06</v>
      </c>
      <c r="B463" s="4" t="str">
        <f t="shared" si="196"/>
        <v>Salida Nacional / National exit</v>
      </c>
      <c r="C463" s="47">
        <f t="array" ref="C463">SUMPRODUCT('Distance Matrix_ex'!$B210:$Z210,TRANSPOSE('Entry capacity'!C$12:C$36))/(SUM('Entry capacity'!$C$12:$C$36)-IFERROR(VLOOKUP($A463,'Entry capacity'!$A$12:$G$36,3,FALSE),0))</f>
        <v>836.79057735086383</v>
      </c>
      <c r="D463" s="47">
        <f t="array" ref="D463">SUMPRODUCT('Distance Matrix_ex'!$B210:$Z210,TRANSPOSE('Entry capacity'!D$12:D$36))/(SUM('Entry capacity'!$D$12:$D$36)-IFERROR(VLOOKUP($A463,'Entry capacity'!$A$12:$G$36,4,FALSE),0))</f>
        <v>855.12878728575538</v>
      </c>
      <c r="E463" s="47">
        <f t="array" ref="E463">SUMPRODUCT('Distance Matrix_ex'!$B210:$Z210,TRANSPOSE('Entry capacity'!E$12:E$36))/(SUM('Entry capacity'!$E$12:$E$36)-IFERROR(VLOOKUP($A463,'Entry capacity'!$A$12:$G$36,5,FALSE),0))</f>
        <v>863.53516479869995</v>
      </c>
      <c r="F463" s="47">
        <f t="array" ref="F463">SUMPRODUCT('Distance Matrix_ex'!$B210:$Z210,TRANSPOSE('Entry capacity'!F$12:F$36))/(SUM('Entry capacity'!$F$12:$F$36)-IFERROR(VLOOKUP($A463,'Entry capacity'!$A$12:$G$36,6,FALSE),0))</f>
        <v>871.86302215666194</v>
      </c>
      <c r="G463" s="52">
        <f t="array" ref="G463">SUMPRODUCT('Distance Matrix_ex'!$B210:$Z210,TRANSPOSE('Entry capacity'!G$12:G$36))/(SUM('Entry capacity'!$G$12:$G$36)-IFERROR(VLOOKUP($A463,'Entry capacity'!$A$12:$G$36,7,FALSE),0))</f>
        <v>871.51577873508222</v>
      </c>
    </row>
    <row r="464" spans="1:7" s="5" customFormat="1" ht="15" customHeight="1" x14ac:dyDescent="0.45">
      <c r="A464" s="42" t="str">
        <f t="shared" ref="A464:B464" si="197">A211</f>
        <v>O07</v>
      </c>
      <c r="B464" s="4" t="str">
        <f t="shared" si="197"/>
        <v>Salida Nacional / National exit</v>
      </c>
      <c r="C464" s="47">
        <f t="array" ref="C464">SUMPRODUCT('Distance Matrix_ex'!$B211:$Z211,TRANSPOSE('Entry capacity'!C$12:C$36))/(SUM('Entry capacity'!$C$12:$C$36)-IFERROR(VLOOKUP($A464,'Entry capacity'!$A$12:$G$36,3,FALSE),0))</f>
        <v>810.19631360491121</v>
      </c>
      <c r="D464" s="47">
        <f t="array" ref="D464">SUMPRODUCT('Distance Matrix_ex'!$B211:$Z211,TRANSPOSE('Entry capacity'!D$12:D$36))/(SUM('Entry capacity'!$D$12:$D$36)-IFERROR(VLOOKUP($A464,'Entry capacity'!$A$12:$G$36,4,FALSE),0))</f>
        <v>827.78707018380328</v>
      </c>
      <c r="E464" s="47">
        <f t="array" ref="E464">SUMPRODUCT('Distance Matrix_ex'!$B211:$Z211,TRANSPOSE('Entry capacity'!E$12:E$36))/(SUM('Entry capacity'!$E$12:$E$36)-IFERROR(VLOOKUP($A464,'Entry capacity'!$A$12:$G$36,5,FALSE),0))</f>
        <v>835.83238531364634</v>
      </c>
      <c r="F464" s="47">
        <f t="array" ref="F464">SUMPRODUCT('Distance Matrix_ex'!$B211:$Z211,TRANSPOSE('Entry capacity'!F$12:F$36))/(SUM('Entry capacity'!$F$12:$F$36)-IFERROR(VLOOKUP($A464,'Entry capacity'!$A$12:$G$36,6,FALSE),0))</f>
        <v>843.8191087147851</v>
      </c>
      <c r="G464" s="52">
        <f t="array" ref="G464">SUMPRODUCT('Distance Matrix_ex'!$B211:$Z211,TRANSPOSE('Entry capacity'!G$12:G$36))/(SUM('Entry capacity'!$G$12:$G$36)-IFERROR(VLOOKUP($A464,'Entry capacity'!$A$12:$G$36,7,FALSE),0))</f>
        <v>843.44208386836146</v>
      </c>
    </row>
    <row r="465" spans="1:7" s="5" customFormat="1" ht="15" customHeight="1" x14ac:dyDescent="0.45">
      <c r="A465" s="42" t="str">
        <f t="shared" ref="A465:B465" si="198">A212</f>
        <v>O09</v>
      </c>
      <c r="B465" s="4" t="str">
        <f t="shared" si="198"/>
        <v>Salida Nacional / National exit</v>
      </c>
      <c r="C465" s="47">
        <f t="array" ref="C465">SUMPRODUCT('Distance Matrix_ex'!$B212:$Z212,TRANSPOSE('Entry capacity'!C$12:C$36))/(SUM('Entry capacity'!$C$12:$C$36)-IFERROR(VLOOKUP($A465,'Entry capacity'!$A$12:$G$36,3,FALSE),0))</f>
        <v>775.05103416597365</v>
      </c>
      <c r="D465" s="47">
        <f t="array" ref="D465">SUMPRODUCT('Distance Matrix_ex'!$B212:$Z212,TRANSPOSE('Entry capacity'!D$12:D$36))/(SUM('Entry capacity'!$D$12:$D$36)-IFERROR(VLOOKUP($A465,'Entry capacity'!$A$12:$G$36,4,FALSE),0))</f>
        <v>791.6540041561808</v>
      </c>
      <c r="E465" s="47">
        <f t="array" ref="E465">SUMPRODUCT('Distance Matrix_ex'!$B212:$Z212,TRANSPOSE('Entry capacity'!E$12:E$36))/(SUM('Entry capacity'!$E$12:$E$36)-IFERROR(VLOOKUP($A465,'Entry capacity'!$A$12:$G$36,5,FALSE),0))</f>
        <v>799.22216231449875</v>
      </c>
      <c r="F465" s="47">
        <f t="array" ref="F465">SUMPRODUCT('Distance Matrix_ex'!$B212:$Z212,TRANSPOSE('Entry capacity'!F$12:F$36))/(SUM('Entry capacity'!$F$12:$F$36)-IFERROR(VLOOKUP($A465,'Entry capacity'!$A$12:$G$36,6,FALSE),0))</f>
        <v>806.75806487873808</v>
      </c>
      <c r="G465" s="52">
        <f t="array" ref="G465">SUMPRODUCT('Distance Matrix_ex'!$B212:$Z212,TRANSPOSE('Entry capacity'!G$12:G$36))/(SUM('Entry capacity'!$G$12:$G$36)-IFERROR(VLOOKUP($A465,'Entry capacity'!$A$12:$G$36,7,FALSE),0))</f>
        <v>806.34168280444601</v>
      </c>
    </row>
    <row r="466" spans="1:7" s="5" customFormat="1" ht="15" customHeight="1" x14ac:dyDescent="0.45">
      <c r="A466" s="42" t="str">
        <f t="shared" ref="A466:B466" si="199">A213</f>
        <v>O11</v>
      </c>
      <c r="B466" s="4" t="str">
        <f t="shared" si="199"/>
        <v>Salida Nacional / National exit</v>
      </c>
      <c r="C466" s="47">
        <f t="array" ref="C466">SUMPRODUCT('Distance Matrix_ex'!$B213:$Z213,TRANSPOSE('Entry capacity'!C$12:C$36))/(SUM('Entry capacity'!$C$12:$C$36)-IFERROR(VLOOKUP($A466,'Entry capacity'!$A$12:$G$36,3,FALSE),0))</f>
        <v>727.36746767159173</v>
      </c>
      <c r="D466" s="47">
        <f t="array" ref="D466">SUMPRODUCT('Distance Matrix_ex'!$B213:$Z213,TRANSPOSE('Entry capacity'!D$12:D$36))/(SUM('Entry capacity'!$D$12:$D$36)-IFERROR(VLOOKUP($A466,'Entry capacity'!$A$12:$G$36,4,FALSE),0))</f>
        <v>742.6302523442904</v>
      </c>
      <c r="E466" s="47">
        <f t="array" ref="E466">SUMPRODUCT('Distance Matrix_ex'!$B213:$Z213,TRANSPOSE('Entry capacity'!E$12:E$36))/(SUM('Entry capacity'!$E$12:$E$36)-IFERROR(VLOOKUP($A466,'Entry capacity'!$A$12:$G$36,5,FALSE),0))</f>
        <v>749.55102494917946</v>
      </c>
      <c r="F466" s="47">
        <f t="array" ref="F466">SUMPRODUCT('Distance Matrix_ex'!$B213:$Z213,TRANSPOSE('Entry capacity'!F$12:F$36))/(SUM('Entry capacity'!$F$12:$F$36)-IFERROR(VLOOKUP($A466,'Entry capacity'!$A$12:$G$36,6,FALSE),0))</f>
        <v>756.47527366697034</v>
      </c>
      <c r="G466" s="52">
        <f t="array" ref="G466">SUMPRODUCT('Distance Matrix_ex'!$B213:$Z213,TRANSPOSE('Entry capacity'!G$12:G$36))/(SUM('Entry capacity'!$G$12:$G$36)-IFERROR(VLOOKUP($A466,'Entry capacity'!$A$12:$G$36,7,FALSE),0))</f>
        <v>756.00549344015087</v>
      </c>
    </row>
    <row r="467" spans="1:7" s="5" customFormat="1" ht="15" customHeight="1" x14ac:dyDescent="0.45">
      <c r="A467" s="42" t="str">
        <f t="shared" ref="A467:B467" si="200">A214</f>
        <v>O12</v>
      </c>
      <c r="B467" s="4" t="str">
        <f t="shared" si="200"/>
        <v>Salida Nacional / National exit</v>
      </c>
      <c r="C467" s="47">
        <f t="array" ref="C467">SUMPRODUCT('Distance Matrix_ex'!$B214:$Z214,TRANSPOSE('Entry capacity'!C$12:C$36))/(SUM('Entry capacity'!$C$12:$C$36)-IFERROR(VLOOKUP($A467,'Entry capacity'!$A$12:$G$36,3,FALSE),0))</f>
        <v>739.54070787755506</v>
      </c>
      <c r="D467" s="47">
        <f t="array" ref="D467">SUMPRODUCT('Distance Matrix_ex'!$B214:$Z214,TRANSPOSE('Entry capacity'!D$12:D$36))/(SUM('Entry capacity'!$D$12:$D$36)-IFERROR(VLOOKUP($A467,'Entry capacity'!$A$12:$G$36,4,FALSE),0))</f>
        <v>754.3628790283592</v>
      </c>
      <c r="E467" s="47">
        <f t="array" ref="E467">SUMPRODUCT('Distance Matrix_ex'!$B214:$Z214,TRANSPOSE('Entry capacity'!E$12:E$36))/(SUM('Entry capacity'!$E$12:$E$36)-IFERROR(VLOOKUP($A467,'Entry capacity'!$A$12:$G$36,5,FALSE),0))</f>
        <v>761.28864630963585</v>
      </c>
      <c r="F467" s="47">
        <f t="array" ref="F467">SUMPRODUCT('Distance Matrix_ex'!$B214:$Z214,TRANSPOSE('Entry capacity'!F$12:F$36))/(SUM('Entry capacity'!$F$12:$F$36)-IFERROR(VLOOKUP($A467,'Entry capacity'!$A$12:$G$36,6,FALSE),0))</f>
        <v>768.22384961910586</v>
      </c>
      <c r="G467" s="52">
        <f t="array" ref="G467">SUMPRODUCT('Distance Matrix_ex'!$B214:$Z214,TRANSPOSE('Entry capacity'!G$12:G$36))/(SUM('Entry capacity'!$G$12:$G$36)-IFERROR(VLOOKUP($A467,'Entry capacity'!$A$12:$G$36,7,FALSE),0))</f>
        <v>767.71157635250256</v>
      </c>
    </row>
    <row r="468" spans="1:7" s="5" customFormat="1" ht="15" customHeight="1" x14ac:dyDescent="0.45">
      <c r="A468" s="42" t="str">
        <f t="shared" ref="A468:B468" si="201">A215</f>
        <v>O14</v>
      </c>
      <c r="B468" s="4" t="str">
        <f t="shared" si="201"/>
        <v>Salida Nacional / National exit</v>
      </c>
      <c r="C468" s="47">
        <f t="array" ref="C468">SUMPRODUCT('Distance Matrix_ex'!$B215:$Z215,TRANSPOSE('Entry capacity'!C$12:C$36))/(SUM('Entry capacity'!$C$12:$C$36)-IFERROR(VLOOKUP($A468,'Entry capacity'!$A$12:$G$36,3,FALSE),0))</f>
        <v>759.76323612770193</v>
      </c>
      <c r="D468" s="47">
        <f t="array" ref="D468">SUMPRODUCT('Distance Matrix_ex'!$B215:$Z215,TRANSPOSE('Entry capacity'!D$12:D$36))/(SUM('Entry capacity'!$D$12:$D$36)-IFERROR(VLOOKUP($A468,'Entry capacity'!$A$12:$G$36,4,FALSE),0))</f>
        <v>773.85344773091231</v>
      </c>
      <c r="E468" s="47">
        <f t="array" ref="E468">SUMPRODUCT('Distance Matrix_ex'!$B215:$Z215,TRANSPOSE('Entry capacity'!E$12:E$36))/(SUM('Entry capacity'!$E$12:$E$36)-IFERROR(VLOOKUP($A468,'Entry capacity'!$A$12:$G$36,5,FALSE),0))</f>
        <v>780.78751230877094</v>
      </c>
      <c r="F468" s="47">
        <f t="array" ref="F468">SUMPRODUCT('Distance Matrix_ex'!$B215:$Z215,TRANSPOSE('Entry capacity'!F$12:F$36))/(SUM('Entry capacity'!$F$12:$F$36)-IFERROR(VLOOKUP($A468,'Entry capacity'!$A$12:$G$36,6,FALSE),0))</f>
        <v>787.74091369335918</v>
      </c>
      <c r="G468" s="52">
        <f t="array" ref="G468">SUMPRODUCT('Distance Matrix_ex'!$B215:$Z215,TRANSPOSE('Entry capacity'!G$12:G$36))/(SUM('Entry capacity'!$G$12:$G$36)-IFERROR(VLOOKUP($A468,'Entry capacity'!$A$12:$G$36,7,FALSE),0))</f>
        <v>787.15804979657617</v>
      </c>
    </row>
    <row r="469" spans="1:7" s="5" customFormat="1" ht="15" customHeight="1" x14ac:dyDescent="0.45">
      <c r="A469" s="42" t="str">
        <f t="shared" ref="A469:B469" si="202">A216</f>
        <v>O14A</v>
      </c>
      <c r="B469" s="4" t="str">
        <f t="shared" si="202"/>
        <v>Salida Nacional / National exit</v>
      </c>
      <c r="C469" s="47">
        <f t="array" ref="C469">SUMPRODUCT('Distance Matrix_ex'!$B216:$Z216,TRANSPOSE('Entry capacity'!C$12:C$36))/(SUM('Entry capacity'!$C$12:$C$36)-IFERROR(VLOOKUP($A469,'Entry capacity'!$A$12:$G$36,3,FALSE),0))</f>
        <v>766.00027173006481</v>
      </c>
      <c r="D469" s="47">
        <f t="array" ref="D469">SUMPRODUCT('Distance Matrix_ex'!$B216:$Z216,TRANSPOSE('Entry capacity'!D$12:D$36))/(SUM('Entry capacity'!$D$12:$D$36)-IFERROR(VLOOKUP($A469,'Entry capacity'!$A$12:$G$36,4,FALSE),0))</f>
        <v>779.86473224511428</v>
      </c>
      <c r="E469" s="47">
        <f t="array" ref="E469">SUMPRODUCT('Distance Matrix_ex'!$B216:$Z216,TRANSPOSE('Entry capacity'!E$12:E$36))/(SUM('Entry capacity'!$E$12:$E$36)-IFERROR(VLOOKUP($A469,'Entry capacity'!$A$12:$G$36,5,FALSE),0))</f>
        <v>786.80135587659606</v>
      </c>
      <c r="F469" s="47">
        <f t="array" ref="F469">SUMPRODUCT('Distance Matrix_ex'!$B216:$Z216,TRANSPOSE('Entry capacity'!F$12:F$36))/(SUM('Entry capacity'!$F$12:$F$36)-IFERROR(VLOOKUP($A469,'Entry capacity'!$A$12:$G$36,6,FALSE),0))</f>
        <v>793.7603699146074</v>
      </c>
      <c r="G469" s="52">
        <f t="array" ref="G469">SUMPRODUCT('Distance Matrix_ex'!$B216:$Z216,TRANSPOSE('Entry capacity'!G$12:G$36))/(SUM('Entry capacity'!$G$12:$G$36)-IFERROR(VLOOKUP($A469,'Entry capacity'!$A$12:$G$36,7,FALSE),0))</f>
        <v>793.1557344436585</v>
      </c>
    </row>
    <row r="470" spans="1:7" s="5" customFormat="1" ht="15" customHeight="1" x14ac:dyDescent="0.45">
      <c r="A470" s="42" t="str">
        <f t="shared" ref="A470:B470" si="203">A217</f>
        <v>O16</v>
      </c>
      <c r="B470" s="4" t="str">
        <f t="shared" si="203"/>
        <v>Salida Nacional / National exit</v>
      </c>
      <c r="C470" s="47">
        <f t="array" ref="C470">SUMPRODUCT('Distance Matrix_ex'!$B217:$Z217,TRANSPOSE('Entry capacity'!C$12:C$36))/(SUM('Entry capacity'!$C$12:$C$36)-IFERROR(VLOOKUP($A470,'Entry capacity'!$A$12:$G$36,3,FALSE),0))</f>
        <v>782.19621823832119</v>
      </c>
      <c r="D470" s="47">
        <f t="array" ref="D470">SUMPRODUCT('Distance Matrix_ex'!$B217:$Z217,TRANSPOSE('Entry capacity'!D$12:D$36))/(SUM('Entry capacity'!$D$12:$D$36)-IFERROR(VLOOKUP($A470,'Entry capacity'!$A$12:$G$36,4,FALSE),0))</f>
        <v>795.4744623548869</v>
      </c>
      <c r="E470" s="47">
        <f t="array" ref="E470">SUMPRODUCT('Distance Matrix_ex'!$B217:$Z217,TRANSPOSE('Entry capacity'!E$12:E$36))/(SUM('Entry capacity'!$E$12:$E$36)-IFERROR(VLOOKUP($A470,'Entry capacity'!$A$12:$G$36,5,FALSE),0))</f>
        <v>802.41773117780781</v>
      </c>
      <c r="F470" s="47">
        <f t="array" ref="F470">SUMPRODUCT('Distance Matrix_ex'!$B217:$Z217,TRANSPOSE('Entry capacity'!F$12:F$36))/(SUM('Entry capacity'!$F$12:$F$36)-IFERROR(VLOOKUP($A470,'Entry capacity'!$A$12:$G$36,6,FALSE),0))</f>
        <v>809.39131980548063</v>
      </c>
      <c r="G470" s="52">
        <f t="array" ref="G470">SUMPRODUCT('Distance Matrix_ex'!$B217:$Z217,TRANSPOSE('Entry capacity'!G$12:G$36))/(SUM('Entry capacity'!$G$12:$G$36)-IFERROR(VLOOKUP($A470,'Entry capacity'!$A$12:$G$36,7,FALSE),0))</f>
        <v>808.73014926353449</v>
      </c>
    </row>
    <row r="471" spans="1:7" s="5" customFormat="1" ht="15" customHeight="1" x14ac:dyDescent="0.45">
      <c r="A471" s="42" t="str">
        <f t="shared" ref="A471:B471" si="204">A218</f>
        <v>O17</v>
      </c>
      <c r="B471" s="4" t="str">
        <f t="shared" si="204"/>
        <v>Salida Nacional / National exit</v>
      </c>
      <c r="C471" s="47">
        <f t="array" ref="C471">SUMPRODUCT('Distance Matrix_ex'!$B218:$Z218,TRANSPOSE('Entry capacity'!C$12:C$36))/(SUM('Entry capacity'!$C$12:$C$36)-IFERROR(VLOOKUP($A471,'Entry capacity'!$A$12:$G$36,3,FALSE),0))</f>
        <v>791.86689332414414</v>
      </c>
      <c r="D471" s="47">
        <f t="array" ref="D471">SUMPRODUCT('Distance Matrix_ex'!$B218:$Z218,TRANSPOSE('Entry capacity'!D$12:D$36))/(SUM('Entry capacity'!$D$12:$D$36)-IFERROR(VLOOKUP($A471,'Entry capacity'!$A$12:$G$36,4,FALSE),0))</f>
        <v>804.79510489912127</v>
      </c>
      <c r="E471" s="47">
        <f t="array" ref="E471">SUMPRODUCT('Distance Matrix_ex'!$B218:$Z218,TRANSPOSE('Entry capacity'!E$12:E$36))/(SUM('Entry capacity'!$E$12:$E$36)-IFERROR(VLOOKUP($A471,'Entry capacity'!$A$12:$G$36,5,FALSE),0))</f>
        <v>811.74234159679747</v>
      </c>
      <c r="F471" s="47">
        <f t="array" ref="F471">SUMPRODUCT('Distance Matrix_ex'!$B218:$Z218,TRANSPOSE('Entry capacity'!F$12:F$36))/(SUM('Entry capacity'!$F$12:$F$36)-IFERROR(VLOOKUP($A471,'Entry capacity'!$A$12:$G$36,6,FALSE),0))</f>
        <v>818.7246327798324</v>
      </c>
      <c r="G471" s="52">
        <f t="array" ref="G471">SUMPRODUCT('Distance Matrix_ex'!$B218:$Z218,TRANSPOSE('Entry capacity'!G$12:G$36))/(SUM('Entry capacity'!$G$12:$G$36)-IFERROR(VLOOKUP($A471,'Entry capacity'!$A$12:$G$36,7,FALSE),0))</f>
        <v>818.02970488370522</v>
      </c>
    </row>
    <row r="472" spans="1:7" s="5" customFormat="1" ht="15" customHeight="1" x14ac:dyDescent="0.45">
      <c r="A472" s="42" t="str">
        <f t="shared" ref="A472:B472" si="205">A219</f>
        <v>O19</v>
      </c>
      <c r="B472" s="4" t="str">
        <f t="shared" si="205"/>
        <v>Salida Nacional / National exit</v>
      </c>
      <c r="C472" s="47">
        <f t="array" ref="C472">SUMPRODUCT('Distance Matrix_ex'!$B219:$Z219,TRANSPOSE('Entry capacity'!C$12:C$36))/(SUM('Entry capacity'!$C$12:$C$36)-IFERROR(VLOOKUP($A472,'Entry capacity'!$A$12:$G$36,3,FALSE),0))</f>
        <v>801.31831039432484</v>
      </c>
      <c r="D472" s="47">
        <f t="array" ref="D472">SUMPRODUCT('Distance Matrix_ex'!$B219:$Z219,TRANSPOSE('Entry capacity'!D$12:D$36))/(SUM('Entry capacity'!$D$12:$D$36)-IFERROR(VLOOKUP($A472,'Entry capacity'!$A$12:$G$36,4,FALSE),0))</f>
        <v>812.67074763762366</v>
      </c>
      <c r="E472" s="47">
        <f t="array" ref="E472">SUMPRODUCT('Distance Matrix_ex'!$B219:$Z219,TRANSPOSE('Entry capacity'!E$12:E$36))/(SUM('Entry capacity'!$E$12:$E$36)-IFERROR(VLOOKUP($A472,'Entry capacity'!$A$12:$G$36,5,FALSE),0))</f>
        <v>819.1897733745127</v>
      </c>
      <c r="F472" s="47">
        <f t="array" ref="F472">SUMPRODUCT('Distance Matrix_ex'!$B219:$Z219,TRANSPOSE('Entry capacity'!F$12:F$36))/(SUM('Entry capacity'!$F$12:$F$36)-IFERROR(VLOOKUP($A472,'Entry capacity'!$A$12:$G$36,6,FALSE),0))</f>
        <v>825.76302956043958</v>
      </c>
      <c r="G472" s="52">
        <f t="array" ref="G472">SUMPRODUCT('Distance Matrix_ex'!$B219:$Z219,TRANSPOSE('Entry capacity'!G$12:G$36))/(SUM('Entry capacity'!$G$12:$G$36)-IFERROR(VLOOKUP($A472,'Entry capacity'!$A$12:$G$36,7,FALSE),0))</f>
        <v>824.98941870917417</v>
      </c>
    </row>
    <row r="473" spans="1:7" s="5" customFormat="1" ht="15" customHeight="1" x14ac:dyDescent="0.45">
      <c r="A473" s="42" t="str">
        <f t="shared" ref="A473:B473" si="206">A220</f>
        <v>O24</v>
      </c>
      <c r="B473" s="4" t="str">
        <f t="shared" si="206"/>
        <v>Salida Nacional / National exit</v>
      </c>
      <c r="C473" s="47">
        <f t="array" ref="C473">SUMPRODUCT('Distance Matrix_ex'!$B220:$Z220,TRANSPOSE('Entry capacity'!C$12:C$36))/(SUM('Entry capacity'!$C$12:$C$36)-IFERROR(VLOOKUP($A473,'Entry capacity'!$A$12:$G$36,3,FALSE),0))</f>
        <v>785.32554121025692</v>
      </c>
      <c r="D473" s="47">
        <f t="array" ref="D473">SUMPRODUCT('Distance Matrix_ex'!$B220:$Z220,TRANSPOSE('Entry capacity'!D$12:D$36))/(SUM('Entry capacity'!$D$12:$D$36)-IFERROR(VLOOKUP($A473,'Entry capacity'!$A$12:$G$36,4,FALSE),0))</f>
        <v>791.01693677062383</v>
      </c>
      <c r="E473" s="47">
        <f t="array" ref="E473">SUMPRODUCT('Distance Matrix_ex'!$B220:$Z220,TRANSPOSE('Entry capacity'!E$12:E$36))/(SUM('Entry capacity'!$E$12:$E$36)-IFERROR(VLOOKUP($A473,'Entry capacity'!$A$12:$G$36,5,FALSE),0))</f>
        <v>795.3278599388301</v>
      </c>
      <c r="F473" s="47">
        <f t="array" ref="F473">SUMPRODUCT('Distance Matrix_ex'!$B220:$Z220,TRANSPOSE('Entry capacity'!F$12:F$36))/(SUM('Entry capacity'!$F$12:$F$36)-IFERROR(VLOOKUP($A473,'Entry capacity'!$A$12:$G$36,6,FALSE),0))</f>
        <v>799.80142338740529</v>
      </c>
      <c r="G473" s="52">
        <f t="array" ref="G473">SUMPRODUCT('Distance Matrix_ex'!$B220:$Z220,TRANSPOSE('Entry capacity'!G$12:G$36))/(SUM('Entry capacity'!$G$12:$G$36)-IFERROR(VLOOKUP($A473,'Entry capacity'!$A$12:$G$36,7,FALSE),0))</f>
        <v>798.84051797497386</v>
      </c>
    </row>
    <row r="474" spans="1:7" s="5" customFormat="1" ht="15" customHeight="1" x14ac:dyDescent="0.45">
      <c r="A474" s="42" t="str">
        <f t="shared" ref="A474:B474" si="207">A221</f>
        <v>P01</v>
      </c>
      <c r="B474" s="4" t="str">
        <f t="shared" si="207"/>
        <v>Salida Nacional / National exit</v>
      </c>
      <c r="C474" s="47">
        <f t="array" ref="C474">SUMPRODUCT('Distance Matrix_ex'!$B221:$Z221,TRANSPOSE('Entry capacity'!C$12:C$36))/(SUM('Entry capacity'!$C$12:$C$36)-IFERROR(VLOOKUP($A474,'Entry capacity'!$A$12:$G$36,3,FALSE),0))</f>
        <v>718.92481384142093</v>
      </c>
      <c r="D474" s="47">
        <f t="array" ref="D474">SUMPRODUCT('Distance Matrix_ex'!$B221:$Z221,TRANSPOSE('Entry capacity'!D$12:D$36))/(SUM('Entry capacity'!$D$12:$D$36)-IFERROR(VLOOKUP($A474,'Entry capacity'!$A$12:$G$36,4,FALSE),0))</f>
        <v>734.01900686014721</v>
      </c>
      <c r="E474" s="47">
        <f t="array" ref="E474">SUMPRODUCT('Distance Matrix_ex'!$B221:$Z221,TRANSPOSE('Entry capacity'!E$12:E$36))/(SUM('Entry capacity'!$E$12:$E$36)-IFERROR(VLOOKUP($A474,'Entry capacity'!$A$12:$G$36,5,FALSE),0))</f>
        <v>740.66267868075579</v>
      </c>
      <c r="F474" s="47">
        <f t="array" ref="F474">SUMPRODUCT('Distance Matrix_ex'!$B221:$Z221,TRANSPOSE('Entry capacity'!F$12:F$36))/(SUM('Entry capacity'!$F$12:$F$36)-IFERROR(VLOOKUP($A474,'Entry capacity'!$A$12:$G$36,6,FALSE),0))</f>
        <v>747.31952003547269</v>
      </c>
      <c r="G474" s="52">
        <f t="array" ref="G474">SUMPRODUCT('Distance Matrix_ex'!$B221:$Z221,TRANSPOSE('Entry capacity'!G$12:G$36))/(SUM('Entry capacity'!$G$12:$G$36)-IFERROR(VLOOKUP($A474,'Entry capacity'!$A$12:$G$36,7,FALSE),0))</f>
        <v>746.865421278658</v>
      </c>
    </row>
    <row r="475" spans="1:7" s="5" customFormat="1" ht="15" customHeight="1" x14ac:dyDescent="0.45">
      <c r="A475" s="42" t="str">
        <f t="shared" ref="A475:B475" si="208">A222</f>
        <v>P03</v>
      </c>
      <c r="B475" s="4" t="str">
        <f t="shared" si="208"/>
        <v>Salida Nacional / National exit</v>
      </c>
      <c r="C475" s="47">
        <f t="array" ref="C475">SUMPRODUCT('Distance Matrix_ex'!$B222:$Z222,TRANSPOSE('Entry capacity'!C$12:C$36))/(SUM('Entry capacity'!$C$12:$C$36)-IFERROR(VLOOKUP($A475,'Entry capacity'!$A$12:$G$36,3,FALSE),0))</f>
        <v>700.32115539950757</v>
      </c>
      <c r="D475" s="47">
        <f t="array" ref="D475">SUMPRODUCT('Distance Matrix_ex'!$B222:$Z222,TRANSPOSE('Entry capacity'!D$12:D$36))/(SUM('Entry capacity'!$D$12:$D$36)-IFERROR(VLOOKUP($A475,'Entry capacity'!$A$12:$G$36,4,FALSE),0))</f>
        <v>714.99981105551694</v>
      </c>
      <c r="E475" s="47">
        <f t="array" ref="E475">SUMPRODUCT('Distance Matrix_ex'!$B222:$Z222,TRANSPOSE('Entry capacity'!E$12:E$36))/(SUM('Entry capacity'!$E$12:$E$36)-IFERROR(VLOOKUP($A475,'Entry capacity'!$A$12:$G$36,5,FALSE),0))</f>
        <v>721.15609189601912</v>
      </c>
      <c r="F475" s="47">
        <f t="array" ref="F475">SUMPRODUCT('Distance Matrix_ex'!$B222:$Z222,TRANSPOSE('Entry capacity'!F$12:F$36))/(SUM('Entry capacity'!$F$12:$F$36)-IFERROR(VLOOKUP($A475,'Entry capacity'!$A$12:$G$36,6,FALSE),0))</f>
        <v>727.34396305279017</v>
      </c>
      <c r="G475" s="52">
        <f t="array" ref="G475">SUMPRODUCT('Distance Matrix_ex'!$B222:$Z222,TRANSPOSE('Entry capacity'!G$12:G$36))/(SUM('Entry capacity'!$G$12:$G$36)-IFERROR(VLOOKUP($A475,'Entry capacity'!$A$12:$G$36,7,FALSE),0))</f>
        <v>726.90710246497372</v>
      </c>
    </row>
    <row r="476" spans="1:7" s="5" customFormat="1" ht="15" customHeight="1" x14ac:dyDescent="0.45">
      <c r="A476" s="42" t="str">
        <f t="shared" ref="A476:B476" si="209">A223</f>
        <v>P04</v>
      </c>
      <c r="B476" s="4" t="str">
        <f t="shared" si="209"/>
        <v>Salida Nacional / National exit</v>
      </c>
      <c r="C476" s="47">
        <f t="array" ref="C476">SUMPRODUCT('Distance Matrix_ex'!$B223:$Z223,TRANSPOSE('Entry capacity'!C$12:C$36))/(SUM('Entry capacity'!$C$12:$C$36)-IFERROR(VLOOKUP($A476,'Entry capacity'!$A$12:$G$36,3,FALSE),0))</f>
        <v>686.0274240752334</v>
      </c>
      <c r="D476" s="47">
        <f t="array" ref="D476">SUMPRODUCT('Distance Matrix_ex'!$B223:$Z223,TRANSPOSE('Entry capacity'!D$12:D$36))/(SUM('Entry capacity'!$D$12:$D$36)-IFERROR(VLOOKUP($A476,'Entry capacity'!$A$12:$G$36,4,FALSE),0))</f>
        <v>700.32221421162706</v>
      </c>
      <c r="E476" s="47">
        <f t="array" ref="E476">SUMPRODUCT('Distance Matrix_ex'!$B223:$Z223,TRANSPOSE('Entry capacity'!E$12:E$36))/(SUM('Entry capacity'!$E$12:$E$36)-IFERROR(VLOOKUP($A476,'Entry capacity'!$A$12:$G$36,5,FALSE),0))</f>
        <v>706.28473607245064</v>
      </c>
      <c r="F476" s="47">
        <f t="array" ref="F476">SUMPRODUCT('Distance Matrix_ex'!$B223:$Z223,TRANSPOSE('Entry capacity'!F$12:F$36))/(SUM('Entry capacity'!$F$12:$F$36)-IFERROR(VLOOKUP($A476,'Entry capacity'!$A$12:$G$36,6,FALSE),0))</f>
        <v>712.2886907155613</v>
      </c>
      <c r="G476" s="52">
        <f t="array" ref="G476">SUMPRODUCT('Distance Matrix_ex'!$B223:$Z223,TRANSPOSE('Entry capacity'!G$12:G$36))/(SUM('Entry capacity'!$G$12:$G$36)-IFERROR(VLOOKUP($A476,'Entry capacity'!$A$12:$G$36,7,FALSE),0))</f>
        <v>711.83967578369277</v>
      </c>
    </row>
    <row r="477" spans="1:7" s="5" customFormat="1" ht="15" customHeight="1" x14ac:dyDescent="0.45">
      <c r="A477" s="42" t="str">
        <f t="shared" ref="A477:B477" si="210">A224</f>
        <v>P04A</v>
      </c>
      <c r="B477" s="4" t="str">
        <f t="shared" si="210"/>
        <v>Salida Nacional / National exit</v>
      </c>
      <c r="C477" s="47">
        <f t="array" ref="C477">SUMPRODUCT('Distance Matrix_ex'!$B224:$Z224,TRANSPOSE('Entry capacity'!C$12:C$36))/(SUM('Entry capacity'!$C$12:$C$36)-IFERROR(VLOOKUP($A477,'Entry capacity'!$A$12:$G$36,3,FALSE),0))</f>
        <v>672.8595838631835</v>
      </c>
      <c r="D477" s="47">
        <f t="array" ref="D477">SUMPRODUCT('Distance Matrix_ex'!$B224:$Z224,TRANSPOSE('Entry capacity'!D$12:D$36))/(SUM('Entry capacity'!$D$12:$D$36)-IFERROR(VLOOKUP($A477,'Entry capacity'!$A$12:$G$36,4,FALSE),0))</f>
        <v>686.80074486590024</v>
      </c>
      <c r="E477" s="47">
        <f t="array" ref="E477">SUMPRODUCT('Distance Matrix_ex'!$B224:$Z224,TRANSPOSE('Entry capacity'!E$12:E$36))/(SUM('Entry capacity'!$E$12:$E$36)-IFERROR(VLOOKUP($A477,'Entry capacity'!$A$12:$G$36,5,FALSE),0))</f>
        <v>692.58476978801843</v>
      </c>
      <c r="F477" s="47">
        <f t="array" ref="F477">SUMPRODUCT('Distance Matrix_ex'!$B224:$Z224,TRANSPOSE('Entry capacity'!F$12:F$36))/(SUM('Entry capacity'!$F$12:$F$36)-IFERROR(VLOOKUP($A477,'Entry capacity'!$A$12:$G$36,6,FALSE),0))</f>
        <v>698.41929468536853</v>
      </c>
      <c r="G477" s="52">
        <f t="array" ref="G477">SUMPRODUCT('Distance Matrix_ex'!$B224:$Z224,TRANSPOSE('Entry capacity'!G$12:G$36))/(SUM('Entry capacity'!$G$12:$G$36)-IFERROR(VLOOKUP($A477,'Entry capacity'!$A$12:$G$36,7,FALSE),0))</f>
        <v>697.95908278493232</v>
      </c>
    </row>
    <row r="478" spans="1:7" s="5" customFormat="1" ht="15" customHeight="1" x14ac:dyDescent="0.45">
      <c r="A478" s="42" t="str">
        <f t="shared" ref="A478:B478" si="211">A225</f>
        <v>P06</v>
      </c>
      <c r="B478" s="4" t="str">
        <f t="shared" si="211"/>
        <v>Salida Nacional / National exit</v>
      </c>
      <c r="C478" s="47">
        <f t="array" ref="C478">SUMPRODUCT('Distance Matrix_ex'!$B225:$Z225,TRANSPOSE('Entry capacity'!C$12:C$36))/(SUM('Entry capacity'!$C$12:$C$36)-IFERROR(VLOOKUP($A478,'Entry capacity'!$A$12:$G$36,3,FALSE),0))</f>
        <v>641.85373516516893</v>
      </c>
      <c r="D478" s="47">
        <f t="array" ref="D478">SUMPRODUCT('Distance Matrix_ex'!$B225:$Z225,TRANSPOSE('Entry capacity'!D$12:D$36))/(SUM('Entry capacity'!$D$12:$D$36)-IFERROR(VLOOKUP($A478,'Entry capacity'!$A$12:$G$36,4,FALSE),0))</f>
        <v>654.96221812521287</v>
      </c>
      <c r="E478" s="47">
        <f t="array" ref="E478">SUMPRODUCT('Distance Matrix_ex'!$B225:$Z225,TRANSPOSE('Entry capacity'!E$12:E$36))/(SUM('Entry capacity'!$E$12:$E$36)-IFERROR(VLOOKUP($A478,'Entry capacity'!$A$12:$G$36,5,FALSE),0))</f>
        <v>660.32594260432506</v>
      </c>
      <c r="F478" s="47">
        <f t="array" ref="F478">SUMPRODUCT('Distance Matrix_ex'!$B225:$Z225,TRANSPOSE('Entry capacity'!F$12:F$36))/(SUM('Entry capacity'!$F$12:$F$36)-IFERROR(VLOOKUP($A478,'Entry capacity'!$A$12:$G$36,6,FALSE),0))</f>
        <v>665.76151725794591</v>
      </c>
      <c r="G478" s="52">
        <f t="array" ref="G478">SUMPRODUCT('Distance Matrix_ex'!$B225:$Z225,TRANSPOSE('Entry capacity'!G$12:G$36))/(SUM('Entry capacity'!$G$12:$G$36)-IFERROR(VLOOKUP($A478,'Entry capacity'!$A$12:$G$36,7,FALSE),0))</f>
        <v>665.2749402507269</v>
      </c>
    </row>
    <row r="479" spans="1:7" s="5" customFormat="1" ht="15" customHeight="1" x14ac:dyDescent="0.45">
      <c r="A479" s="42" t="str">
        <f t="shared" ref="A479:B479" si="212">A226</f>
        <v>13A</v>
      </c>
      <c r="B479" s="4" t="str">
        <f t="shared" si="212"/>
        <v>Salida Nacional / National exit</v>
      </c>
      <c r="C479" s="47">
        <f t="array" ref="C479">SUMPRODUCT('Distance Matrix_ex'!$B226:$Z226,TRANSPOSE('Entry capacity'!C$12:C$36))/(SUM('Entry capacity'!$C$12:$C$36)-IFERROR(VLOOKUP($A479,'Entry capacity'!$A$12:$G$36,3,FALSE),0))</f>
        <v>677.21086143546268</v>
      </c>
      <c r="D479" s="47">
        <f t="array" ref="D479">SUMPRODUCT('Distance Matrix_ex'!$B226:$Z226,TRANSPOSE('Entry capacity'!D$12:D$36))/(SUM('Entry capacity'!$D$12:$D$36)-IFERROR(VLOOKUP($A479,'Entry capacity'!$A$12:$G$36,4,FALSE),0))</f>
        <v>662.94321043674381</v>
      </c>
      <c r="E479" s="47">
        <f t="array" ref="E479">SUMPRODUCT('Distance Matrix_ex'!$B226:$Z226,TRANSPOSE('Entry capacity'!E$12:E$36))/(SUM('Entry capacity'!$E$12:$E$36)-IFERROR(VLOOKUP($A479,'Entry capacity'!$A$12:$G$36,5,FALSE),0))</f>
        <v>654.22442104101731</v>
      </c>
      <c r="F479" s="47">
        <f t="array" ref="F479">SUMPRODUCT('Distance Matrix_ex'!$B226:$Z226,TRANSPOSE('Entry capacity'!F$12:F$36))/(SUM('Entry capacity'!$F$12:$F$36)-IFERROR(VLOOKUP($A479,'Entry capacity'!$A$12:$G$36,6,FALSE),0))</f>
        <v>645.27495254157645</v>
      </c>
      <c r="G479" s="52">
        <f t="array" ref="G479">SUMPRODUCT('Distance Matrix_ex'!$B226:$Z226,TRANSPOSE('Entry capacity'!G$12:G$36))/(SUM('Entry capacity'!$G$12:$G$36)-IFERROR(VLOOKUP($A479,'Entry capacity'!$A$12:$G$36,7,FALSE),0))</f>
        <v>647.40425971026536</v>
      </c>
    </row>
    <row r="480" spans="1:7" s="5" customFormat="1" ht="15" customHeight="1" x14ac:dyDescent="0.45">
      <c r="A480" s="42" t="str">
        <f t="shared" ref="A480:B480" si="213">A227</f>
        <v>15.20.04</v>
      </c>
      <c r="B480" s="4" t="str">
        <f t="shared" si="213"/>
        <v>Salida Nacional / National exit</v>
      </c>
      <c r="C480" s="47">
        <f t="array" ref="C480">SUMPRODUCT('Distance Matrix_ex'!$B227:$Z227,TRANSPOSE('Entry capacity'!C$12:C$36))/(SUM('Entry capacity'!$C$12:$C$36)-IFERROR(VLOOKUP($A480,'Entry capacity'!$A$12:$G$36,3,FALSE),0))</f>
        <v>691.24084906571227</v>
      </c>
      <c r="D480" s="47">
        <f t="array" ref="D480">SUMPRODUCT('Distance Matrix_ex'!$B227:$Z227,TRANSPOSE('Entry capacity'!D$12:D$36))/(SUM('Entry capacity'!$D$12:$D$36)-IFERROR(VLOOKUP($A480,'Entry capacity'!$A$12:$G$36,4,FALSE),0))</f>
        <v>668.59413553601405</v>
      </c>
      <c r="E480" s="47">
        <f t="array" ref="E480">SUMPRODUCT('Distance Matrix_ex'!$B227:$Z227,TRANSPOSE('Entry capacity'!E$12:E$36))/(SUM('Entry capacity'!$E$12:$E$36)-IFERROR(VLOOKUP($A480,'Entry capacity'!$A$12:$G$36,5,FALSE),0))</f>
        <v>657.00999765159645</v>
      </c>
      <c r="F480" s="47">
        <f t="array" ref="F480">SUMPRODUCT('Distance Matrix_ex'!$B227:$Z227,TRANSPOSE('Entry capacity'!F$12:F$36))/(SUM('Entry capacity'!$F$12:$F$36)-IFERROR(VLOOKUP($A480,'Entry capacity'!$A$12:$G$36,6,FALSE),0))</f>
        <v>645.49699449496961</v>
      </c>
      <c r="G480" s="52">
        <f t="array" ref="G480">SUMPRODUCT('Distance Matrix_ex'!$B227:$Z227,TRANSPOSE('Entry capacity'!G$12:G$36))/(SUM('Entry capacity'!$G$12:$G$36)-IFERROR(VLOOKUP($A480,'Entry capacity'!$A$12:$G$36,7,FALSE),0))</f>
        <v>646.77033663837562</v>
      </c>
    </row>
    <row r="481" spans="1:7" s="5" customFormat="1" ht="15" customHeight="1" x14ac:dyDescent="0.45">
      <c r="A481" s="42" t="str">
        <f t="shared" ref="A481:B481" si="214">A228</f>
        <v>15.31A.2</v>
      </c>
      <c r="B481" s="4" t="str">
        <f t="shared" si="214"/>
        <v>Salida Nacional / National exit</v>
      </c>
      <c r="C481" s="47">
        <f t="array" ref="C481">SUMPRODUCT('Distance Matrix_ex'!$B228:$Z228,TRANSPOSE('Entry capacity'!C$12:C$36))/(SUM('Entry capacity'!$C$12:$C$36)-IFERROR(VLOOKUP($A481,'Entry capacity'!$A$12:$G$36,3,FALSE),0))</f>
        <v>696.36167397819872</v>
      </c>
      <c r="D481" s="47">
        <f t="array" ref="D481">SUMPRODUCT('Distance Matrix_ex'!$B228:$Z228,TRANSPOSE('Entry capacity'!D$12:D$36))/(SUM('Entry capacity'!$D$12:$D$36)-IFERROR(VLOOKUP($A481,'Entry capacity'!$A$12:$G$36,4,FALSE),0))</f>
        <v>675.012593440052</v>
      </c>
      <c r="E481" s="47">
        <f t="array" ref="E481">SUMPRODUCT('Distance Matrix_ex'!$B228:$Z228,TRANSPOSE('Entry capacity'!E$12:E$36))/(SUM('Entry capacity'!$E$12:$E$36)-IFERROR(VLOOKUP($A481,'Entry capacity'!$A$12:$G$36,5,FALSE),0))</f>
        <v>663.40696949076107</v>
      </c>
      <c r="F481" s="47">
        <f t="array" ref="F481">SUMPRODUCT('Distance Matrix_ex'!$B228:$Z228,TRANSPOSE('Entry capacity'!F$12:F$36))/(SUM('Entry capacity'!$F$12:$F$36)-IFERROR(VLOOKUP($A481,'Entry capacity'!$A$12:$G$36,6,FALSE),0))</f>
        <v>652.00432299843885</v>
      </c>
      <c r="G481" s="52">
        <f t="array" ref="G481">SUMPRODUCT('Distance Matrix_ex'!$B228:$Z228,TRANSPOSE('Entry capacity'!G$12:G$36))/(SUM('Entry capacity'!$G$12:$G$36)-IFERROR(VLOOKUP($A481,'Entry capacity'!$A$12:$G$36,7,FALSE),0))</f>
        <v>652.63592339056436</v>
      </c>
    </row>
    <row r="482" spans="1:7" s="5" customFormat="1" ht="15" customHeight="1" x14ac:dyDescent="0.45">
      <c r="A482" s="42" t="str">
        <f t="shared" ref="A482:B482" si="215">A229</f>
        <v>D07A</v>
      </c>
      <c r="B482" s="4" t="str">
        <f t="shared" si="215"/>
        <v>Salida Nacional / National exit</v>
      </c>
      <c r="C482" s="47">
        <f t="array" ref="C482">SUMPRODUCT('Distance Matrix_ex'!$B229:$Z229,TRANSPOSE('Entry capacity'!C$12:C$36))/(SUM('Entry capacity'!$C$12:$C$36)-IFERROR(VLOOKUP($A482,'Entry capacity'!$A$12:$G$36,3,FALSE),0))</f>
        <v>752.85667853552366</v>
      </c>
      <c r="D482" s="47">
        <f t="array" ref="D482">SUMPRODUCT('Distance Matrix_ex'!$B229:$Z229,TRANSPOSE('Entry capacity'!D$12:D$36))/(SUM('Entry capacity'!$D$12:$D$36)-IFERROR(VLOOKUP($A482,'Entry capacity'!$A$12:$G$36,4,FALSE),0))</f>
        <v>771.40619493274301</v>
      </c>
      <c r="E482" s="47">
        <f t="array" ref="E482">SUMPRODUCT('Distance Matrix_ex'!$B229:$Z229,TRANSPOSE('Entry capacity'!E$12:E$36))/(SUM('Entry capacity'!$E$12:$E$36)-IFERROR(VLOOKUP($A482,'Entry capacity'!$A$12:$G$36,5,FALSE),0))</f>
        <v>778.97857509898336</v>
      </c>
      <c r="F482" s="47">
        <f t="array" ref="F482">SUMPRODUCT('Distance Matrix_ex'!$B229:$Z229,TRANSPOSE('Entry capacity'!F$12:F$36))/(SUM('Entry capacity'!$F$12:$F$36)-IFERROR(VLOOKUP($A482,'Entry capacity'!$A$12:$G$36,6,FALSE),0))</f>
        <v>786.41038434770508</v>
      </c>
      <c r="G482" s="52">
        <f t="array" ref="G482">SUMPRODUCT('Distance Matrix_ex'!$B229:$Z229,TRANSPOSE('Entry capacity'!G$12:G$36))/(SUM('Entry capacity'!$G$12:$G$36)-IFERROR(VLOOKUP($A482,'Entry capacity'!$A$12:$G$36,7,FALSE),0))</f>
        <v>786.4527859051675</v>
      </c>
    </row>
    <row r="483" spans="1:7" s="5" customFormat="1" ht="15" customHeight="1" x14ac:dyDescent="0.45">
      <c r="A483" s="42" t="str">
        <f t="shared" ref="A483:B483" si="216">A230</f>
        <v>D08A</v>
      </c>
      <c r="B483" s="4" t="str">
        <f t="shared" si="216"/>
        <v>Salida Nacional / National exit</v>
      </c>
      <c r="C483" s="47">
        <f t="array" ref="C483">SUMPRODUCT('Distance Matrix_ex'!$B230:$Z230,TRANSPOSE('Entry capacity'!C$12:C$36))/(SUM('Entry capacity'!$C$12:$C$36)-IFERROR(VLOOKUP($A483,'Entry capacity'!$A$12:$G$36,3,FALSE),0))</f>
        <v>764.38215577779465</v>
      </c>
      <c r="D483" s="47">
        <f t="array" ref="D483">SUMPRODUCT('Distance Matrix_ex'!$B230:$Z230,TRANSPOSE('Entry capacity'!D$12:D$36))/(SUM('Entry capacity'!$D$12:$D$36)-IFERROR(VLOOKUP($A483,'Entry capacity'!$A$12:$G$36,4,FALSE),0))</f>
        <v>783.24119480490367</v>
      </c>
      <c r="E483" s="47">
        <f t="array" ref="E483">SUMPRODUCT('Distance Matrix_ex'!$B230:$Z230,TRANSPOSE('Entry capacity'!E$12:E$36))/(SUM('Entry capacity'!$E$12:$E$36)-IFERROR(VLOOKUP($A483,'Entry capacity'!$A$12:$G$36,5,FALSE),0))</f>
        <v>790.9698088236006</v>
      </c>
      <c r="F483" s="47">
        <f t="array" ref="F483">SUMPRODUCT('Distance Matrix_ex'!$B230:$Z230,TRANSPOSE('Entry capacity'!F$12:F$36))/(SUM('Entry capacity'!$F$12:$F$36)-IFERROR(VLOOKUP($A483,'Entry capacity'!$A$12:$G$36,6,FALSE),0))</f>
        <v>798.54991564029672</v>
      </c>
      <c r="G483" s="52">
        <f t="array" ref="G483">SUMPRODUCT('Distance Matrix_ex'!$B230:$Z230,TRANSPOSE('Entry capacity'!G$12:G$36))/(SUM('Entry capacity'!$G$12:$G$36)-IFERROR(VLOOKUP($A483,'Entry capacity'!$A$12:$G$36,7,FALSE),0))</f>
        <v>798.60211762093695</v>
      </c>
    </row>
    <row r="484" spans="1:7" s="5" customFormat="1" ht="15" customHeight="1" x14ac:dyDescent="0.45">
      <c r="A484" s="42" t="str">
        <f t="shared" ref="A484:B484" si="217">A231</f>
        <v>D10A</v>
      </c>
      <c r="B484" s="4" t="str">
        <f t="shared" si="217"/>
        <v>Salida Nacional / National exit</v>
      </c>
      <c r="C484" s="47">
        <f t="array" ref="C484">SUMPRODUCT('Distance Matrix_ex'!$B231:$Z231,TRANSPOSE('Entry capacity'!C$12:C$36))/(SUM('Entry capacity'!$C$12:$C$36)-IFERROR(VLOOKUP($A484,'Entry capacity'!$A$12:$G$36,3,FALSE),0))</f>
        <v>792.43034815062811</v>
      </c>
      <c r="D484" s="47">
        <f t="array" ref="D484">SUMPRODUCT('Distance Matrix_ex'!$B231:$Z231,TRANSPOSE('Entry capacity'!D$12:D$36))/(SUM('Entry capacity'!$D$12:$D$36)-IFERROR(VLOOKUP($A484,'Entry capacity'!$A$12:$G$36,4,FALSE),0))</f>
        <v>812.04263583585328</v>
      </c>
      <c r="E484" s="47">
        <f t="array" ref="E484">SUMPRODUCT('Distance Matrix_ex'!$B231:$Z231,TRANSPOSE('Entry capacity'!E$12:E$36))/(SUM('Entry capacity'!$E$12:$E$36)-IFERROR(VLOOKUP($A484,'Entry capacity'!$A$12:$G$36,5,FALSE),0))</f>
        <v>820.15145772418862</v>
      </c>
      <c r="F484" s="47">
        <f t="array" ref="F484">SUMPRODUCT('Distance Matrix_ex'!$B231:$Z231,TRANSPOSE('Entry capacity'!F$12:F$36))/(SUM('Entry capacity'!$F$12:$F$36)-IFERROR(VLOOKUP($A484,'Entry capacity'!$A$12:$G$36,6,FALSE),0))</f>
        <v>828.09245881255265</v>
      </c>
      <c r="G484" s="52">
        <f t="array" ref="G484">SUMPRODUCT('Distance Matrix_ex'!$B231:$Z231,TRANSPOSE('Entry capacity'!G$12:G$36))/(SUM('Entry capacity'!$G$12:$G$36)-IFERROR(VLOOKUP($A484,'Entry capacity'!$A$12:$G$36,7,FALSE),0))</f>
        <v>828.16851092528191</v>
      </c>
    </row>
    <row r="485" spans="1:7" s="5" customFormat="1" ht="15" customHeight="1" x14ac:dyDescent="0.45">
      <c r="A485" s="42" t="str">
        <f t="shared" ref="A485:B485" si="218">A232</f>
        <v>D15</v>
      </c>
      <c r="B485" s="4" t="str">
        <f t="shared" si="218"/>
        <v>Salida Nacional / National exit</v>
      </c>
      <c r="C485" s="47">
        <f t="array" ref="C485">SUMPRODUCT('Distance Matrix_ex'!$B232:$Z232,TRANSPOSE('Entry capacity'!C$12:C$36))/(SUM('Entry capacity'!$C$12:$C$36)-IFERROR(VLOOKUP($A485,'Entry capacity'!$A$12:$G$36,3,FALSE),0))</f>
        <v>849.69557415695692</v>
      </c>
      <c r="D485" s="47">
        <f t="array" ref="D485">SUMPRODUCT('Distance Matrix_ex'!$B232:$Z232,TRANSPOSE('Entry capacity'!D$12:D$36))/(SUM('Entry capacity'!$D$12:$D$36)-IFERROR(VLOOKUP($A485,'Entry capacity'!$A$12:$G$36,4,FALSE),0))</f>
        <v>870.76751890386402</v>
      </c>
      <c r="E485" s="47">
        <f t="array" ref="E485">SUMPRODUCT('Distance Matrix_ex'!$B232:$Z232,TRANSPOSE('Entry capacity'!E$12:E$36))/(SUM('Entry capacity'!$E$12:$E$36)-IFERROR(VLOOKUP($A485,'Entry capacity'!$A$12:$G$36,5,FALSE),0))</f>
        <v>879.87146170133803</v>
      </c>
      <c r="F485" s="47">
        <f t="array" ref="F485">SUMPRODUCT('Distance Matrix_ex'!$B232:$Z232,TRANSPOSE('Entry capacity'!F$12:F$36))/(SUM('Entry capacity'!$F$12:$F$36)-IFERROR(VLOOKUP($A485,'Entry capacity'!$A$12:$G$36,6,FALSE),0))</f>
        <v>888.76293104738568</v>
      </c>
      <c r="G485" s="52">
        <f t="array" ref="G485">SUMPRODUCT('Distance Matrix_ex'!$B232:$Z232,TRANSPOSE('Entry capacity'!G$12:G$36))/(SUM('Entry capacity'!$G$12:$G$36)-IFERROR(VLOOKUP($A485,'Entry capacity'!$A$12:$G$36,7,FALSE),0))</f>
        <v>888.85691755625248</v>
      </c>
    </row>
    <row r="486" spans="1:7" s="5" customFormat="1" ht="15" customHeight="1" x14ac:dyDescent="0.45">
      <c r="A486" s="42" t="str">
        <f t="shared" ref="A486:B486" si="219">A233</f>
        <v>I005</v>
      </c>
      <c r="B486" s="4" t="str">
        <f t="shared" si="219"/>
        <v>Salida Nacional / National exit</v>
      </c>
      <c r="C486" s="47">
        <f t="array" ref="C486">SUMPRODUCT('Distance Matrix_ex'!$B233:$Z233,TRANSPOSE('Entry capacity'!C$12:C$36))/(SUM('Entry capacity'!$C$12:$C$36)-IFERROR(VLOOKUP($A486,'Entry capacity'!$A$12:$G$36,3,FALSE),0))</f>
        <v>919.22563342510603</v>
      </c>
      <c r="D486" s="47">
        <f t="array" ref="D486">SUMPRODUCT('Distance Matrix_ex'!$B233:$Z233,TRANSPOSE('Entry capacity'!D$12:D$36))/(SUM('Entry capacity'!$D$12:$D$36)-IFERROR(VLOOKUP($A486,'Entry capacity'!$A$12:$G$36,4,FALSE),0))</f>
        <v>942.20144569461195</v>
      </c>
      <c r="E486" s="47">
        <f t="array" ref="E486">SUMPRODUCT('Distance Matrix_ex'!$B233:$Z233,TRANSPOSE('Entry capacity'!E$12:E$36))/(SUM('Entry capacity'!$E$12:$E$36)-IFERROR(VLOOKUP($A486,'Entry capacity'!$A$12:$G$36,5,FALSE),0))</f>
        <v>952.3684189892939</v>
      </c>
      <c r="F486" s="47">
        <f t="array" ref="F486">SUMPRODUCT('Distance Matrix_ex'!$B233:$Z233,TRANSPOSE('Entry capacity'!F$12:F$36))/(SUM('Entry capacity'!$F$12:$F$36)-IFERROR(VLOOKUP($A486,'Entry capacity'!$A$12:$G$36,6,FALSE),0))</f>
        <v>962.26834962141561</v>
      </c>
      <c r="G486" s="52">
        <f t="array" ref="G486">SUMPRODUCT('Distance Matrix_ex'!$B233:$Z233,TRANSPOSE('Entry capacity'!G$12:G$36))/(SUM('Entry capacity'!$G$12:$G$36)-IFERROR(VLOOKUP($A486,'Entry capacity'!$A$12:$G$36,7,FALSE),0))</f>
        <v>962.42178271254761</v>
      </c>
    </row>
    <row r="487" spans="1:7" s="5" customFormat="1" ht="15" customHeight="1" x14ac:dyDescent="0.45">
      <c r="A487" s="42" t="str">
        <f t="shared" ref="A487:B487" si="220">A234</f>
        <v>I007</v>
      </c>
      <c r="B487" s="4" t="str">
        <f t="shared" si="220"/>
        <v>Salida Nacional / National exit</v>
      </c>
      <c r="C487" s="47">
        <f t="array" ref="C487">SUMPRODUCT('Distance Matrix_ex'!$B234:$Z234,TRANSPOSE('Entry capacity'!C$12:C$36))/(SUM('Entry capacity'!$C$12:$C$36)-IFERROR(VLOOKUP($A487,'Entry capacity'!$A$12:$G$36,3,FALSE),0))</f>
        <v>953.42880657826822</v>
      </c>
      <c r="D487" s="47">
        <f t="array" ref="D487">SUMPRODUCT('Distance Matrix_ex'!$B234:$Z234,TRANSPOSE('Entry capacity'!D$12:D$36))/(SUM('Entry capacity'!$D$12:$D$36)-IFERROR(VLOOKUP($A487,'Entry capacity'!$A$12:$G$36,4,FALSE),0))</f>
        <v>977.3659267750553</v>
      </c>
      <c r="E487" s="47">
        <f t="array" ref="E487">SUMPRODUCT('Distance Matrix_ex'!$B234:$Z234,TRANSPOSE('Entry capacity'!E$12:E$36))/(SUM('Entry capacity'!$E$12:$E$36)-IFERROR(VLOOKUP($A487,'Entry capacity'!$A$12:$G$36,5,FALSE),0))</f>
        <v>987.99726634534704</v>
      </c>
      <c r="F487" s="47">
        <f t="array" ref="F487">SUMPRODUCT('Distance Matrix_ex'!$B234:$Z234,TRANSPOSE('Entry capacity'!F$12:F$36))/(SUM('Entry capacity'!$F$12:$F$36)-IFERROR(VLOOKUP($A487,'Entry capacity'!$A$12:$G$36,6,FALSE),0))</f>
        <v>998.33593308631987</v>
      </c>
      <c r="G487" s="52">
        <f t="array" ref="G487">SUMPRODUCT('Distance Matrix_ex'!$B234:$Z234,TRANSPOSE('Entry capacity'!G$12:G$36))/(SUM('Entry capacity'!$G$12:$G$36)-IFERROR(VLOOKUP($A487,'Entry capacity'!$A$12:$G$36,7,FALSE),0))</f>
        <v>998.52766839331377</v>
      </c>
    </row>
    <row r="488" spans="1:7" s="5" customFormat="1" ht="15" customHeight="1" x14ac:dyDescent="0.45">
      <c r="A488" s="42" t="str">
        <f t="shared" ref="A488:B488" si="221">A235</f>
        <v>K05</v>
      </c>
      <c r="B488" s="4" t="str">
        <f t="shared" si="221"/>
        <v>Salida Nacional / National exit</v>
      </c>
      <c r="C488" s="47">
        <f t="array" ref="C488">SUMPRODUCT('Distance Matrix_ex'!$B235:$Z235,TRANSPOSE('Entry capacity'!C$12:C$36))/(SUM('Entry capacity'!$C$12:$C$36)-IFERROR(VLOOKUP($A488,'Entry capacity'!$A$12:$G$36,3,FALSE),0))</f>
        <v>846.46139903181199</v>
      </c>
      <c r="D488" s="47">
        <f t="array" ref="D488">SUMPRODUCT('Distance Matrix_ex'!$B235:$Z235,TRANSPOSE('Entry capacity'!D$12:D$36))/(SUM('Entry capacity'!$D$12:$D$36)-IFERROR(VLOOKUP($A488,'Entry capacity'!$A$12:$G$36,4,FALSE),0))</f>
        <v>834.82987192449173</v>
      </c>
      <c r="E488" s="47">
        <f t="array" ref="E488">SUMPRODUCT('Distance Matrix_ex'!$B235:$Z235,TRANSPOSE('Entry capacity'!E$12:E$36))/(SUM('Entry capacity'!$E$12:$E$36)-IFERROR(VLOOKUP($A488,'Entry capacity'!$A$12:$G$36,5,FALSE),0))</f>
        <v>832.59195040438806</v>
      </c>
      <c r="F488" s="47">
        <f t="array" ref="F488">SUMPRODUCT('Distance Matrix_ex'!$B235:$Z235,TRANSPOSE('Entry capacity'!F$12:F$36))/(SUM('Entry capacity'!$F$12:$F$36)-IFERROR(VLOOKUP($A488,'Entry capacity'!$A$12:$G$36,6,FALSE),0))</f>
        <v>830.97834160314676</v>
      </c>
      <c r="G488" s="52">
        <f t="array" ref="G488">SUMPRODUCT('Distance Matrix_ex'!$B235:$Z235,TRANSPOSE('Entry capacity'!G$12:G$36))/(SUM('Entry capacity'!$G$12:$G$36)-IFERROR(VLOOKUP($A488,'Entry capacity'!$A$12:$G$36,7,FALSE),0))</f>
        <v>828.89914673665783</v>
      </c>
    </row>
    <row r="489" spans="1:7" s="5" customFormat="1" ht="15" customHeight="1" x14ac:dyDescent="0.45">
      <c r="A489" s="42" t="str">
        <f t="shared" ref="A489:B489" si="222">A236</f>
        <v>K07</v>
      </c>
      <c r="B489" s="4" t="str">
        <f t="shared" si="222"/>
        <v>Salida Nacional / National exit</v>
      </c>
      <c r="C489" s="47">
        <f t="array" ref="C489">SUMPRODUCT('Distance Matrix_ex'!$B236:$Z236,TRANSPOSE('Entry capacity'!C$12:C$36))/(SUM('Entry capacity'!$C$12:$C$36)-IFERROR(VLOOKUP($A489,'Entry capacity'!$A$12:$G$36,3,FALSE),0))</f>
        <v>835.90865166447259</v>
      </c>
      <c r="D489" s="47">
        <f t="array" ref="D489">SUMPRODUCT('Distance Matrix_ex'!$B236:$Z236,TRANSPOSE('Entry capacity'!D$12:D$36))/(SUM('Entry capacity'!$D$12:$D$36)-IFERROR(VLOOKUP($A489,'Entry capacity'!$A$12:$G$36,4,FALSE),0))</f>
        <v>824.77322641838157</v>
      </c>
      <c r="E489" s="47">
        <f t="array" ref="E489">SUMPRODUCT('Distance Matrix_ex'!$B236:$Z236,TRANSPOSE('Entry capacity'!E$12:E$36))/(SUM('Entry capacity'!$E$12:$E$36)-IFERROR(VLOOKUP($A489,'Entry capacity'!$A$12:$G$36,5,FALSE),0))</f>
        <v>822.59691980608557</v>
      </c>
      <c r="F489" s="47">
        <f t="array" ref="F489">SUMPRODUCT('Distance Matrix_ex'!$B236:$Z236,TRANSPOSE('Entry capacity'!F$12:F$36))/(SUM('Entry capacity'!$F$12:$F$36)-IFERROR(VLOOKUP($A489,'Entry capacity'!$A$12:$G$36,6,FALSE),0))</f>
        <v>821.02470184101969</v>
      </c>
      <c r="G489" s="52">
        <f t="array" ref="G489">SUMPRODUCT('Distance Matrix_ex'!$B236:$Z236,TRANSPOSE('Entry capacity'!G$12:G$36))/(SUM('Entry capacity'!$G$12:$G$36)-IFERROR(VLOOKUP($A489,'Entry capacity'!$A$12:$G$36,7,FALSE),0))</f>
        <v>819.02619858041658</v>
      </c>
    </row>
    <row r="490" spans="1:7" s="5" customFormat="1" ht="15" customHeight="1" x14ac:dyDescent="0.45">
      <c r="A490" s="42" t="str">
        <f t="shared" ref="A490:B490" si="223">A237</f>
        <v>K41</v>
      </c>
      <c r="B490" s="4" t="str">
        <f t="shared" si="223"/>
        <v>Salida Nacional / National exit</v>
      </c>
      <c r="C490" s="47">
        <f t="array" ref="C490">SUMPRODUCT('Distance Matrix_ex'!$B237:$Z237,TRANSPOSE('Entry capacity'!C$12:C$36))/(SUM('Entry capacity'!$C$12:$C$36)-IFERROR(VLOOKUP($A490,'Entry capacity'!$A$12:$G$36,3,FALSE),0))</f>
        <v>633.66646285057016</v>
      </c>
      <c r="D490" s="47">
        <f t="array" ref="D490">SUMPRODUCT('Distance Matrix_ex'!$B237:$Z237,TRANSPOSE('Entry capacity'!D$12:D$36))/(SUM('Entry capacity'!$D$12:$D$36)-IFERROR(VLOOKUP($A490,'Entry capacity'!$A$12:$G$36,4,FALSE),0))</f>
        <v>625.06271761516075</v>
      </c>
      <c r="E490" s="47">
        <f t="array" ref="E490">SUMPRODUCT('Distance Matrix_ex'!$B237:$Z237,TRANSPOSE('Entry capacity'!E$12:E$36))/(SUM('Entry capacity'!$E$12:$E$36)-IFERROR(VLOOKUP($A490,'Entry capacity'!$A$12:$G$36,5,FALSE),0))</f>
        <v>622.11146139731977</v>
      </c>
      <c r="F490" s="47">
        <f t="array" ref="F490">SUMPRODUCT('Distance Matrix_ex'!$B237:$Z237,TRANSPOSE('Entry capacity'!F$12:F$36))/(SUM('Entry capacity'!$F$12:$F$36)-IFERROR(VLOOKUP($A490,'Entry capacity'!$A$12:$G$36,6,FALSE),0))</f>
        <v>619.45410652450028</v>
      </c>
      <c r="G490" s="52">
        <f t="array" ref="G490">SUMPRODUCT('Distance Matrix_ex'!$B237:$Z237,TRANSPOSE('Entry capacity'!G$12:G$36))/(SUM('Entry capacity'!$G$12:$G$36)-IFERROR(VLOOKUP($A490,'Entry capacity'!$A$12:$G$36,7,FALSE),0))</f>
        <v>618.84307777134893</v>
      </c>
    </row>
    <row r="491" spans="1:7" s="5" customFormat="1" ht="15" customHeight="1" x14ac:dyDescent="0.45">
      <c r="A491" s="42" t="str">
        <f t="shared" ref="A491:B491" si="224">A238</f>
        <v>M05</v>
      </c>
      <c r="B491" s="4" t="str">
        <f t="shared" si="224"/>
        <v>Salida Nacional / National exit</v>
      </c>
      <c r="C491" s="47">
        <f t="array" ref="C491">SUMPRODUCT('Distance Matrix_ex'!$B238:$Z238,TRANSPOSE('Entry capacity'!C$12:C$36))/(SUM('Entry capacity'!$C$12:$C$36)-IFERROR(VLOOKUP($A491,'Entry capacity'!$A$12:$G$36,3,FALSE),0))</f>
        <v>687.43547708238862</v>
      </c>
      <c r="D491" s="47">
        <f t="array" ref="D491">SUMPRODUCT('Distance Matrix_ex'!$B238:$Z238,TRANSPOSE('Entry capacity'!D$12:D$36))/(SUM('Entry capacity'!$D$12:$D$36)-IFERROR(VLOOKUP($A491,'Entry capacity'!$A$12:$G$36,4,FALSE),0))</f>
        <v>670.06962901834981</v>
      </c>
      <c r="E491" s="47">
        <f t="array" ref="E491">SUMPRODUCT('Distance Matrix_ex'!$B238:$Z238,TRANSPOSE('Entry capacity'!E$12:E$36))/(SUM('Entry capacity'!$E$12:$E$36)-IFERROR(VLOOKUP($A491,'Entry capacity'!$A$12:$G$36,5,FALSE),0))</f>
        <v>660.17190824056172</v>
      </c>
      <c r="F491" s="47">
        <f t="array" ref="F491">SUMPRODUCT('Distance Matrix_ex'!$B238:$Z238,TRANSPOSE('Entry capacity'!F$12:F$36))/(SUM('Entry capacity'!$F$12:$F$36)-IFERROR(VLOOKUP($A491,'Entry capacity'!$A$12:$G$36,6,FALSE),0))</f>
        <v>650.59666131460506</v>
      </c>
      <c r="G491" s="52">
        <f t="array" ref="G491">SUMPRODUCT('Distance Matrix_ex'!$B238:$Z238,TRANSPOSE('Entry capacity'!G$12:G$36))/(SUM('Entry capacity'!$G$12:$G$36)-IFERROR(VLOOKUP($A491,'Entry capacity'!$A$12:$G$36,7,FALSE),0))</f>
        <v>650.53427916984595</v>
      </c>
    </row>
    <row r="492" spans="1:7" s="5" customFormat="1" ht="15" customHeight="1" x14ac:dyDescent="0.45">
      <c r="A492" s="42" t="str">
        <f t="shared" ref="A492:B492" si="225">A239</f>
        <v>O03</v>
      </c>
      <c r="B492" s="4" t="str">
        <f t="shared" si="225"/>
        <v>Salida Nacional / National exit</v>
      </c>
      <c r="C492" s="47">
        <f t="array" ref="C492">SUMPRODUCT('Distance Matrix_ex'!$B239:$Z239,TRANSPOSE('Entry capacity'!C$12:C$36))/(SUM('Entry capacity'!$C$12:$C$36)-IFERROR(VLOOKUP($A492,'Entry capacity'!$A$12:$G$36,3,FALSE),0))</f>
        <v>857.77319170055227</v>
      </c>
      <c r="D492" s="47">
        <f t="array" ref="D492">SUMPRODUCT('Distance Matrix_ex'!$B239:$Z239,TRANSPOSE('Entry capacity'!D$12:D$36))/(SUM('Entry capacity'!$D$12:$D$36)-IFERROR(VLOOKUP($A492,'Entry capacity'!$A$12:$G$36,4,FALSE),0))</f>
        <v>878.01332222199517</v>
      </c>
      <c r="E492" s="47">
        <f t="array" ref="E492">SUMPRODUCT('Distance Matrix_ex'!$B239:$Z239,TRANSPOSE('Entry capacity'!E$12:E$36))/(SUM('Entry capacity'!$E$12:$E$36)-IFERROR(VLOOKUP($A492,'Entry capacity'!$A$12:$G$36,5,FALSE),0))</f>
        <v>887.09635637755048</v>
      </c>
      <c r="F492" s="47">
        <f t="array" ref="F492">SUMPRODUCT('Distance Matrix_ex'!$B239:$Z239,TRANSPOSE('Entry capacity'!F$12:F$36))/(SUM('Entry capacity'!$F$12:$F$36)-IFERROR(VLOOKUP($A492,'Entry capacity'!$A$12:$G$36,6,FALSE),0))</f>
        <v>896.01494433238065</v>
      </c>
      <c r="G492" s="52">
        <f t="array" ref="G492">SUMPRODUCT('Distance Matrix_ex'!$B239:$Z239,TRANSPOSE('Entry capacity'!G$12:G$36))/(SUM('Entry capacity'!$G$12:$G$36)-IFERROR(VLOOKUP($A492,'Entry capacity'!$A$12:$G$36,7,FALSE),0))</f>
        <v>895.90964746193197</v>
      </c>
    </row>
    <row r="493" spans="1:7" s="5" customFormat="1" ht="15" customHeight="1" x14ac:dyDescent="0.45">
      <c r="A493" s="42" t="str">
        <f t="shared" ref="A493:B493" si="226">A240</f>
        <v>O22</v>
      </c>
      <c r="B493" s="4" t="str">
        <f t="shared" si="226"/>
        <v>Salida Nacional / National exit</v>
      </c>
      <c r="C493" s="47">
        <f t="array" ref="C493">SUMPRODUCT('Distance Matrix_ex'!$B240:$Z240,TRANSPOSE('Entry capacity'!C$12:C$36))/(SUM('Entry capacity'!$C$12:$C$36)-IFERROR(VLOOKUP($A493,'Entry capacity'!$A$12:$G$36,3,FALSE),0))</f>
        <v>792.84637123872415</v>
      </c>
      <c r="D493" s="47">
        <f t="array" ref="D493">SUMPRODUCT('Distance Matrix_ex'!$B240:$Z240,TRANSPOSE('Entry capacity'!D$12:D$36))/(SUM('Entry capacity'!$D$12:$D$36)-IFERROR(VLOOKUP($A493,'Entry capacity'!$A$12:$G$36,4,FALSE),0))</f>
        <v>801.12777559337076</v>
      </c>
      <c r="E493" s="47">
        <f t="array" ref="E493">SUMPRODUCT('Distance Matrix_ex'!$B240:$Z240,TRANSPOSE('Entry capacity'!E$12:E$36))/(SUM('Entry capacity'!$E$12:$E$36)-IFERROR(VLOOKUP($A493,'Entry capacity'!$A$12:$G$36,5,FALSE),0))</f>
        <v>806.44049182042113</v>
      </c>
      <c r="F493" s="47">
        <f t="array" ref="F493">SUMPRODUCT('Distance Matrix_ex'!$B240:$Z240,TRANSPOSE('Entry capacity'!F$12:F$36))/(SUM('Entry capacity'!$F$12:$F$36)-IFERROR(VLOOKUP($A493,'Entry capacity'!$A$12:$G$36,6,FALSE),0))</f>
        <v>811.86342079012184</v>
      </c>
      <c r="G493" s="52">
        <f t="array" ref="G493">SUMPRODUCT('Distance Matrix_ex'!$B240:$Z240,TRANSPOSE('Entry capacity'!G$12:G$36))/(SUM('Entry capacity'!$G$12:$G$36)-IFERROR(VLOOKUP($A493,'Entry capacity'!$A$12:$G$36,7,FALSE),0))</f>
        <v>810.99396821127186</v>
      </c>
    </row>
    <row r="494" spans="1:7" s="5" customFormat="1" ht="15" customHeight="1" x14ac:dyDescent="0.45">
      <c r="A494" s="42" t="str">
        <f t="shared" ref="A494:B494" si="227">A241</f>
        <v>41.01</v>
      </c>
      <c r="B494" s="4" t="str">
        <f t="shared" si="227"/>
        <v>Salida Nacional / National exit</v>
      </c>
      <c r="C494" s="47">
        <f t="array" ref="C494">SUMPRODUCT('Distance Matrix_ex'!$B241:$Z241,TRANSPOSE('Entry capacity'!C$12:C$36))/(SUM('Entry capacity'!$C$12:$C$36)-IFERROR(VLOOKUP($A494,'Entry capacity'!$A$12:$G$36,3,FALSE),0))</f>
        <v>698.59425829095846</v>
      </c>
      <c r="D494" s="47">
        <f t="array" ref="D494">SUMPRODUCT('Distance Matrix_ex'!$B241:$Z241,TRANSPOSE('Entry capacity'!D$12:D$36))/(SUM('Entry capacity'!$D$12:$D$36)-IFERROR(VLOOKUP($A494,'Entry capacity'!$A$12:$G$36,4,FALSE),0))</f>
        <v>718.17085010014046</v>
      </c>
      <c r="E494" s="47">
        <f t="array" ref="E494">SUMPRODUCT('Distance Matrix_ex'!$B241:$Z241,TRANSPOSE('Entry capacity'!E$12:E$36))/(SUM('Entry capacity'!$E$12:$E$36)-IFERROR(VLOOKUP($A494,'Entry capacity'!$A$12:$G$36,5,FALSE),0))</f>
        <v>725.51877261861489</v>
      </c>
      <c r="F494" s="47">
        <f t="array" ref="F494">SUMPRODUCT('Distance Matrix_ex'!$B241:$Z241,TRANSPOSE('Entry capacity'!F$12:F$36))/(SUM('Entry capacity'!$F$12:$F$36)-IFERROR(VLOOKUP($A494,'Entry capacity'!$A$12:$G$36,6,FALSE),0))</f>
        <v>732.72222476985849</v>
      </c>
      <c r="G494" s="52">
        <f t="array" ref="G494">SUMPRODUCT('Distance Matrix_ex'!$B241:$Z241,TRANSPOSE('Entry capacity'!G$12:G$36))/(SUM('Entry capacity'!$G$12:$G$36)-IFERROR(VLOOKUP($A494,'Entry capacity'!$A$12:$G$36,7,FALSE),0))</f>
        <v>732.8389123182817</v>
      </c>
    </row>
    <row r="495" spans="1:7" s="5" customFormat="1" ht="15" customHeight="1" x14ac:dyDescent="0.45">
      <c r="A495" s="42" t="str">
        <f t="shared" ref="A495:B495" si="228">A242</f>
        <v>41.10</v>
      </c>
      <c r="B495" s="4" t="str">
        <f t="shared" si="228"/>
        <v>Salida Nacional / National exit</v>
      </c>
      <c r="C495" s="47">
        <f t="array" ref="C495">SUMPRODUCT('Distance Matrix_ex'!$B242:$Z242,TRANSPOSE('Entry capacity'!C$12:C$36))/(SUM('Entry capacity'!$C$12:$C$36)-IFERROR(VLOOKUP($A495,'Entry capacity'!$A$12:$G$36,3,FALSE),0))</f>
        <v>784.18651919080969</v>
      </c>
      <c r="D495" s="47">
        <f t="array" ref="D495">SUMPRODUCT('Distance Matrix_ex'!$B242:$Z242,TRANSPOSE('Entry capacity'!D$12:D$36))/(SUM('Entry capacity'!$D$12:$D$36)-IFERROR(VLOOKUP($A495,'Entry capacity'!$A$12:$G$36,4,FALSE),0))</f>
        <v>803.57389335444122</v>
      </c>
      <c r="E495" s="47">
        <f t="array" ref="E495">SUMPRODUCT('Distance Matrix_ex'!$B242:$Z242,TRANSPOSE('Entry capacity'!E$12:E$36))/(SUM('Entry capacity'!$E$12:$E$36)-IFERROR(VLOOKUP($A495,'Entry capacity'!$A$12:$G$36,5,FALSE),0))</f>
        <v>810.82607894530167</v>
      </c>
      <c r="F495" s="47">
        <f t="array" ref="F495">SUMPRODUCT('Distance Matrix_ex'!$B242:$Z242,TRANSPOSE('Entry capacity'!F$12:F$36))/(SUM('Entry capacity'!$F$12:$F$36)-IFERROR(VLOOKUP($A495,'Entry capacity'!$A$12:$G$36,6,FALSE),0))</f>
        <v>817.96516718679948</v>
      </c>
      <c r="G495" s="52">
        <f t="array" ref="G495">SUMPRODUCT('Distance Matrix_ex'!$B242:$Z242,TRANSPOSE('Entry capacity'!G$12:G$36))/(SUM('Entry capacity'!$G$12:$G$36)-IFERROR(VLOOKUP($A495,'Entry capacity'!$A$12:$G$36,7,FALSE),0))</f>
        <v>817.95673696178824</v>
      </c>
    </row>
    <row r="496" spans="1:7" s="5" customFormat="1" ht="15" customHeight="1" x14ac:dyDescent="0.45">
      <c r="A496" s="42" t="str">
        <f t="shared" ref="A496:B496" si="229">A243</f>
        <v>D01A</v>
      </c>
      <c r="B496" s="4" t="str">
        <f t="shared" si="229"/>
        <v>Salida Nacional / National exit</v>
      </c>
      <c r="C496" s="47">
        <f t="array" ref="C496">SUMPRODUCT('Distance Matrix_ex'!$B243:$Z243,TRANSPOSE('Entry capacity'!C$12:C$36))/(SUM('Entry capacity'!$C$12:$C$36)-IFERROR(VLOOKUP($A496,'Entry capacity'!$A$12:$G$36,3,FALSE),0))</f>
        <v>639.61394005611771</v>
      </c>
      <c r="D496" s="47">
        <f t="array" ref="D496">SUMPRODUCT('Distance Matrix_ex'!$B243:$Z243,TRANSPOSE('Entry capacity'!D$12:D$36))/(SUM('Entry capacity'!$D$12:$D$36)-IFERROR(VLOOKUP($A496,'Entry capacity'!$A$12:$G$36,4,FALSE),0))</f>
        <v>654.99309728237188</v>
      </c>
      <c r="E496" s="47">
        <f t="array" ref="E496">SUMPRODUCT('Distance Matrix_ex'!$B243:$Z243,TRANSPOSE('Entry capacity'!E$12:E$36))/(SUM('Entry capacity'!$E$12:$E$36)-IFERROR(VLOOKUP($A496,'Entry capacity'!$A$12:$G$36,5,FALSE),0))</f>
        <v>661.02822497515251</v>
      </c>
      <c r="F496" s="47">
        <f t="array" ref="F496">SUMPRODUCT('Distance Matrix_ex'!$B243:$Z243,TRANSPOSE('Entry capacity'!F$12:F$36))/(SUM('Entry capacity'!$F$12:$F$36)-IFERROR(VLOOKUP($A496,'Entry capacity'!$A$12:$G$36,6,FALSE),0))</f>
        <v>667.00703665440506</v>
      </c>
      <c r="G496" s="52">
        <f t="array" ref="G496">SUMPRODUCT('Distance Matrix_ex'!$B243:$Z243,TRANSPOSE('Entry capacity'!G$12:G$36))/(SUM('Entry capacity'!$G$12:$G$36)-IFERROR(VLOOKUP($A496,'Entry capacity'!$A$12:$G$36,7,FALSE),0))</f>
        <v>666.92530127518091</v>
      </c>
    </row>
    <row r="497" spans="1:7" s="5" customFormat="1" ht="15" customHeight="1" x14ac:dyDescent="0.45">
      <c r="A497" s="42" t="str">
        <f t="shared" ref="A497:B497" si="230">A244</f>
        <v>PR Barcelona</v>
      </c>
      <c r="B497" s="4" t="str">
        <f t="shared" si="230"/>
        <v>Planta GNL / LNG Plant</v>
      </c>
      <c r="C497" s="47">
        <f t="array" ref="C497">SUMPRODUCT('Distance Matrix_ex'!$B244:$Z244,TRANSPOSE('Entry capacity'!C$12:C$36))/(SUM('Entry capacity'!$C$12:$C$36)-IFERROR(VLOOKUP($A497,'Entry capacity'!$A$12:$G$36,3,FALSE),0))</f>
        <v>865.10432563626455</v>
      </c>
      <c r="D497" s="47">
        <f t="array" ref="D497">SUMPRODUCT('Distance Matrix_ex'!$B244:$Z244,TRANSPOSE('Entry capacity'!D$12:D$36))/(SUM('Entry capacity'!$D$12:$D$36)-IFERROR(VLOOKUP($A497,'Entry capacity'!$A$12:$G$36,4,FALSE),0))</f>
        <v>863.24646838214915</v>
      </c>
      <c r="E497" s="47">
        <f t="array" ref="E497">SUMPRODUCT('Distance Matrix_ex'!$B244:$Z244,TRANSPOSE('Entry capacity'!E$12:E$36))/(SUM('Entry capacity'!$E$12:$E$36)-IFERROR(VLOOKUP($A497,'Entry capacity'!$A$12:$G$36,5,FALSE),0))</f>
        <v>860.14265783618191</v>
      </c>
      <c r="F497" s="47">
        <f t="array" ref="F497">SUMPRODUCT('Distance Matrix_ex'!$B244:$Z244,TRANSPOSE('Entry capacity'!F$12:F$36))/(SUM('Entry capacity'!$F$12:$F$36)-IFERROR(VLOOKUP($A497,'Entry capacity'!$A$12:$G$36,6,FALSE),0))</f>
        <v>856.9530249678204</v>
      </c>
      <c r="G497" s="52">
        <f t="array" ref="G497">SUMPRODUCT('Distance Matrix_ex'!$B244:$Z244,TRANSPOSE('Entry capacity'!G$12:G$36))/(SUM('Entry capacity'!$G$12:$G$36)-IFERROR(VLOOKUP($A497,'Entry capacity'!$A$12:$G$36,7,FALSE),0))</f>
        <v>857.63020566256591</v>
      </c>
    </row>
    <row r="498" spans="1:7" s="5" customFormat="1" ht="15" customHeight="1" x14ac:dyDescent="0.45">
      <c r="A498" s="42" t="str">
        <f t="shared" ref="A498:B498" si="231">A245</f>
        <v>PR Cartagena</v>
      </c>
      <c r="B498" s="4" t="str">
        <f t="shared" si="231"/>
        <v>Planta GNL / LNG Plant</v>
      </c>
      <c r="C498" s="47">
        <f t="array" ref="C498">SUMPRODUCT('Distance Matrix_ex'!$B245:$Z245,TRANSPOSE('Entry capacity'!C$12:C$36))/(SUM('Entry capacity'!$C$12:$C$36)-IFERROR(VLOOKUP($A498,'Entry capacity'!$A$12:$G$36,3,FALSE),0))</f>
        <v>780.20022746075426</v>
      </c>
      <c r="D498" s="47">
        <f t="array" ref="D498">SUMPRODUCT('Distance Matrix_ex'!$B245:$Z245,TRANSPOSE('Entry capacity'!D$12:D$36))/(SUM('Entry capacity'!$D$12:$D$36)-IFERROR(VLOOKUP($A498,'Entry capacity'!$A$12:$G$36,4,FALSE),0))</f>
        <v>755.70978407668667</v>
      </c>
      <c r="E498" s="47">
        <f t="array" ref="E498">SUMPRODUCT('Distance Matrix_ex'!$B245:$Z245,TRANSPOSE('Entry capacity'!E$12:E$36))/(SUM('Entry capacity'!$E$12:$E$36)-IFERROR(VLOOKUP($A498,'Entry capacity'!$A$12:$G$36,5,FALSE),0))</f>
        <v>742.45549291771317</v>
      </c>
      <c r="F498" s="47">
        <f t="array" ref="F498">SUMPRODUCT('Distance Matrix_ex'!$B245:$Z245,TRANSPOSE('Entry capacity'!F$12:F$36))/(SUM('Entry capacity'!$F$12:$F$36)-IFERROR(VLOOKUP($A498,'Entry capacity'!$A$12:$G$36,6,FALSE),0))</f>
        <v>729.76112369433906</v>
      </c>
      <c r="G498" s="52">
        <f t="array" ref="G498">SUMPRODUCT('Distance Matrix_ex'!$B245:$Z245,TRANSPOSE('Entry capacity'!G$12:G$36))/(SUM('Entry capacity'!$G$12:$G$36)-IFERROR(VLOOKUP($A498,'Entry capacity'!$A$12:$G$36,7,FALSE),0))</f>
        <v>729.23596238487517</v>
      </c>
    </row>
    <row r="499" spans="1:7" s="5" customFormat="1" ht="15" customHeight="1" x14ac:dyDescent="0.45">
      <c r="A499" s="42" t="str">
        <f t="shared" ref="A499:B499" si="232">A246</f>
        <v>PR Huelva</v>
      </c>
      <c r="B499" s="4" t="str">
        <f t="shared" si="232"/>
        <v>Planta GNL / LNG Plant</v>
      </c>
      <c r="C499" s="47">
        <f t="array" ref="C499">SUMPRODUCT('Distance Matrix_ex'!$B246:$Z246,TRANSPOSE('Entry capacity'!C$12:C$36))/(SUM('Entry capacity'!$C$12:$C$36)-IFERROR(VLOOKUP($A499,'Entry capacity'!$A$12:$G$36,3,FALSE),0))</f>
        <v>956.23327568924105</v>
      </c>
      <c r="D499" s="47">
        <f t="array" ref="D499">SUMPRODUCT('Distance Matrix_ex'!$B246:$Z246,TRANSPOSE('Entry capacity'!D$12:D$36))/(SUM('Entry capacity'!$D$12:$D$36)-IFERROR(VLOOKUP($A499,'Entry capacity'!$A$12:$G$36,4,FALSE),0))</f>
        <v>945.61389203139845</v>
      </c>
      <c r="E499" s="47">
        <f t="array" ref="E499">SUMPRODUCT('Distance Matrix_ex'!$B246:$Z246,TRANSPOSE('Entry capacity'!E$12:E$36))/(SUM('Entry capacity'!$E$12:$E$36)-IFERROR(VLOOKUP($A499,'Entry capacity'!$A$12:$G$36,5,FALSE),0))</f>
        <v>942.99096576479087</v>
      </c>
      <c r="F499" s="47">
        <f t="array" ref="F499">SUMPRODUCT('Distance Matrix_ex'!$B246:$Z246,TRANSPOSE('Entry capacity'!F$12:F$36))/(SUM('Entry capacity'!$F$12:$F$36)-IFERROR(VLOOKUP($A499,'Entry capacity'!$A$12:$G$36,6,FALSE),0))</f>
        <v>941.03875170273534</v>
      </c>
      <c r="G499" s="52">
        <f t="array" ref="G499">SUMPRODUCT('Distance Matrix_ex'!$B246:$Z246,TRANSPOSE('Entry capacity'!G$12:G$36))/(SUM('Entry capacity'!$G$12:$G$36)-IFERROR(VLOOKUP($A499,'Entry capacity'!$A$12:$G$36,7,FALSE),0))</f>
        <v>939.13670535726305</v>
      </c>
    </row>
    <row r="500" spans="1:7" s="5" customFormat="1" ht="15" customHeight="1" x14ac:dyDescent="0.45">
      <c r="A500" s="42" t="str">
        <f t="shared" ref="A500:B500" si="233">A247</f>
        <v>PR Bilbao</v>
      </c>
      <c r="B500" s="4" t="str">
        <f t="shared" si="233"/>
        <v>Planta GNL / LNG Plant</v>
      </c>
      <c r="C500" s="47">
        <f t="array" ref="C500">SUMPRODUCT('Distance Matrix_ex'!$B247:$Z247,TRANSPOSE('Entry capacity'!C$12:C$36))/(SUM('Entry capacity'!$C$12:$C$36)-IFERROR(VLOOKUP($A500,'Entry capacity'!$A$12:$G$36,3,FALSE),0))</f>
        <v>815.4912358143896</v>
      </c>
      <c r="D500" s="47">
        <f t="array" ref="D500">SUMPRODUCT('Distance Matrix_ex'!$B247:$Z247,TRANSPOSE('Entry capacity'!D$12:D$36))/(SUM('Entry capacity'!$D$12:$D$36)-IFERROR(VLOOKUP($A500,'Entry capacity'!$A$12:$G$36,4,FALSE),0))</f>
        <v>812.67896895749436</v>
      </c>
      <c r="E500" s="47">
        <f t="array" ref="E500">SUMPRODUCT('Distance Matrix_ex'!$B247:$Z247,TRANSPOSE('Entry capacity'!E$12:E$36))/(SUM('Entry capacity'!$E$12:$E$36)-IFERROR(VLOOKUP($A500,'Entry capacity'!$A$12:$G$36,5,FALSE),0))</f>
        <v>809.2450150086363</v>
      </c>
      <c r="F500" s="47">
        <f t="array" ref="F500">SUMPRODUCT('Distance Matrix_ex'!$B247:$Z247,TRANSPOSE('Entry capacity'!F$12:F$36))/(SUM('Entry capacity'!$F$12:$F$36)-IFERROR(VLOOKUP($A500,'Entry capacity'!$A$12:$G$36,6,FALSE),0))</f>
        <v>806.3069777445935</v>
      </c>
      <c r="G500" s="52">
        <f t="array" ref="G500">SUMPRODUCT('Distance Matrix_ex'!$B247:$Z247,TRANSPOSE('Entry capacity'!G$12:G$36))/(SUM('Entry capacity'!$G$12:$G$36)-IFERROR(VLOOKUP($A500,'Entry capacity'!$A$12:$G$36,7,FALSE),0))</f>
        <v>805.78736634548068</v>
      </c>
    </row>
    <row r="501" spans="1:7" s="5" customFormat="1" ht="15" customHeight="1" x14ac:dyDescent="0.45">
      <c r="A501" s="42" t="str">
        <f t="shared" ref="A501:B501" si="234">A248</f>
        <v>PR Sagunto</v>
      </c>
      <c r="B501" s="4" t="str">
        <f t="shared" si="234"/>
        <v>Planta GNL / LNG Plant</v>
      </c>
      <c r="C501" s="47">
        <f t="array" ref="C501">SUMPRODUCT('Distance Matrix_ex'!$B248:$Z248,TRANSPOSE('Entry capacity'!C$12:C$36))/(SUM('Entry capacity'!$C$12:$C$36)-IFERROR(VLOOKUP($A501,'Entry capacity'!$A$12:$G$36,3,FALSE),0))</f>
        <v>674.33810937985356</v>
      </c>
      <c r="D501" s="47">
        <f t="array" ref="D501">SUMPRODUCT('Distance Matrix_ex'!$B248:$Z248,TRANSPOSE('Entry capacity'!D$12:D$36))/(SUM('Entry capacity'!$D$12:$D$36)-IFERROR(VLOOKUP($A501,'Entry capacity'!$A$12:$G$36,4,FALSE),0))</f>
        <v>660.55997662864502</v>
      </c>
      <c r="E501" s="47">
        <f t="array" ref="E501">SUMPRODUCT('Distance Matrix_ex'!$B248:$Z248,TRANSPOSE('Entry capacity'!E$12:E$36))/(SUM('Entry capacity'!$E$12:$E$36)-IFERROR(VLOOKUP($A501,'Entry capacity'!$A$12:$G$36,5,FALSE),0))</f>
        <v>652.48887020456402</v>
      </c>
      <c r="F501" s="47">
        <f t="array" ref="F501">SUMPRODUCT('Distance Matrix_ex'!$B248:$Z248,TRANSPOSE('Entry capacity'!F$12:F$36))/(SUM('Entry capacity'!$F$12:$F$36)-IFERROR(VLOOKUP($A501,'Entry capacity'!$A$12:$G$36,6,FALSE),0))</f>
        <v>644.35841715795573</v>
      </c>
      <c r="G501" s="52">
        <f t="array" ref="G501">SUMPRODUCT('Distance Matrix_ex'!$B248:$Z248,TRANSPOSE('Entry capacity'!G$12:G$36))/(SUM('Entry capacity'!$G$12:$G$36)-IFERROR(VLOOKUP($A501,'Entry capacity'!$A$12:$G$36,7,FALSE),0))</f>
        <v>645.35276543384623</v>
      </c>
    </row>
    <row r="502" spans="1:7" s="5" customFormat="1" ht="15" customHeight="1" x14ac:dyDescent="0.45">
      <c r="A502" s="42" t="str">
        <f t="shared" ref="A502:B502" si="235">A249</f>
        <v>PR Mugardos</v>
      </c>
      <c r="B502" s="4" t="str">
        <f t="shared" si="235"/>
        <v>Planta GNL / LNG Plant</v>
      </c>
      <c r="C502" s="47">
        <f t="array" ref="C502">SUMPRODUCT('Distance Matrix_ex'!$B249:$Z249,TRANSPOSE('Entry capacity'!C$12:C$36))/(SUM('Entry capacity'!$C$12:$C$36)-IFERROR(VLOOKUP($A502,'Entry capacity'!$A$12:$G$36,3,FALSE),0))</f>
        <v>1192.6522359215978</v>
      </c>
      <c r="D502" s="47">
        <f t="array" ref="D502">SUMPRODUCT('Distance Matrix_ex'!$B249:$Z249,TRANSPOSE('Entry capacity'!D$12:D$36))/(SUM('Entry capacity'!$D$12:$D$36)-IFERROR(VLOOKUP($A502,'Entry capacity'!$A$12:$G$36,4,FALSE),0))</f>
        <v>1206.8289927442258</v>
      </c>
      <c r="E502" s="47">
        <f t="array" ref="E502">SUMPRODUCT('Distance Matrix_ex'!$B249:$Z249,TRANSPOSE('Entry capacity'!E$12:E$36))/(SUM('Entry capacity'!$E$12:$E$36)-IFERROR(VLOOKUP($A502,'Entry capacity'!$A$12:$G$36,5,FALSE),0))</f>
        <v>1212.7175672675548</v>
      </c>
      <c r="F502" s="47">
        <f t="array" ref="F502">SUMPRODUCT('Distance Matrix_ex'!$B249:$Z249,TRANSPOSE('Entry capacity'!F$12:F$36))/(SUM('Entry capacity'!$F$12:$F$36)-IFERROR(VLOOKUP($A502,'Entry capacity'!$A$12:$G$36,6,FALSE),0))</f>
        <v>1218.5301067508983</v>
      </c>
      <c r="G502" s="52">
        <f t="array" ref="G502">SUMPRODUCT('Distance Matrix_ex'!$B249:$Z249,TRANSPOSE('Entry capacity'!G$12:G$36))/(SUM('Entry capacity'!$G$12:$G$36)-IFERROR(VLOOKUP($A502,'Entry capacity'!$A$12:$G$36,7,FALSE),0))</f>
        <v>1218.2386578248581</v>
      </c>
    </row>
    <row r="503" spans="1:7" s="5" customFormat="1" ht="15" customHeight="1" x14ac:dyDescent="0.45">
      <c r="A503" s="42" t="str">
        <f t="shared" ref="A503:B503" si="236">A250</f>
        <v>CI Tarifa</v>
      </c>
      <c r="B503" s="4" t="str">
        <f t="shared" si="236"/>
        <v>CI Tarifa</v>
      </c>
      <c r="C503" s="47">
        <f t="array" ref="C503">SUMPRODUCT('Distance Matrix_ex'!$B250:$Z250,TRANSPOSE('Entry capacity'!C$12:C$36))/(SUM('Entry capacity'!$C$12:$C$36)-IFERROR(VLOOKUP($A503,'Entry capacity'!$A$12:$G$36,3,FALSE),0))</f>
        <v>1007.1975418203609</v>
      </c>
      <c r="D503" s="47">
        <f t="array" ref="D503">SUMPRODUCT('Distance Matrix_ex'!$B250:$Z250,TRANSPOSE('Entry capacity'!D$12:D$36))/(SUM('Entry capacity'!$D$12:$D$36)-IFERROR(VLOOKUP($A503,'Entry capacity'!$A$12:$G$36,4,FALSE),0))</f>
        <v>1005.3114316356875</v>
      </c>
      <c r="E503" s="47">
        <f t="array" ref="E503">SUMPRODUCT('Distance Matrix_ex'!$B250:$Z250,TRANSPOSE('Entry capacity'!E$12:E$36))/(SUM('Entry capacity'!$E$12:$E$36)-IFERROR(VLOOKUP($A503,'Entry capacity'!$A$12:$G$36,5,FALSE),0))</f>
        <v>1004.9506109913053</v>
      </c>
      <c r="F503" s="47">
        <f t="array" ref="F503">SUMPRODUCT('Distance Matrix_ex'!$B250:$Z250,TRANSPOSE('Entry capacity'!F$12:F$36))/(SUM('Entry capacity'!$F$12:$F$36)-IFERROR(VLOOKUP($A503,'Entry capacity'!$A$12:$G$36,6,FALSE),0))</f>
        <v>1004.5781488615116</v>
      </c>
      <c r="G503" s="52">
        <f t="array" ref="G503">SUMPRODUCT('Distance Matrix_ex'!$B250:$Z250,TRANSPOSE('Entry capacity'!G$12:G$36))/(SUM('Entry capacity'!$G$12:$G$36)-IFERROR(VLOOKUP($A503,'Entry capacity'!$A$12:$G$36,7,FALSE),0))</f>
        <v>1005.1046364879215</v>
      </c>
    </row>
    <row r="504" spans="1:7" s="5" customFormat="1" ht="15" customHeight="1" x14ac:dyDescent="0.45">
      <c r="A504" s="42" t="str">
        <f t="shared" ref="A504:B504" si="237">A251</f>
        <v>Irún</v>
      </c>
      <c r="B504" s="4" t="str">
        <f t="shared" si="237"/>
        <v>VIP Pirineos</v>
      </c>
      <c r="C504" s="47">
        <f t="array" ref="C504">SUMPRODUCT('Distance Matrix_ex'!$B251:$Z251,TRANSPOSE('Entry capacity'!C$12:C$36))/(SUM('Entry capacity'!$C$12:$C$36)-IFERROR(VLOOKUP($A504,'Entry capacity'!$A$12:$G$36,3,FALSE),0))</f>
        <v>817.47829518589879</v>
      </c>
      <c r="D504" s="47">
        <f t="array" ref="D504">SUMPRODUCT('Distance Matrix_ex'!$B251:$Z251,TRANSPOSE('Entry capacity'!D$12:D$36))/(SUM('Entry capacity'!$D$12:$D$36)-IFERROR(VLOOKUP($A504,'Entry capacity'!$A$12:$G$36,4,FALSE),0))</f>
        <v>838.50196438304306</v>
      </c>
      <c r="E504" s="47">
        <f t="array" ref="E504">SUMPRODUCT('Distance Matrix_ex'!$B251:$Z251,TRANSPOSE('Entry capacity'!E$12:E$36))/(SUM('Entry capacity'!$E$12:$E$36)-IFERROR(VLOOKUP($A504,'Entry capacity'!$A$12:$G$36,5,FALSE),0))</f>
        <v>846.49568816571923</v>
      </c>
      <c r="F504" s="47">
        <f t="array" ref="F504">SUMPRODUCT('Distance Matrix_ex'!$B251:$Z251,TRANSPOSE('Entry capacity'!F$12:F$36))/(SUM('Entry capacity'!$F$12:$F$36)-IFERROR(VLOOKUP($A504,'Entry capacity'!$A$12:$G$36,6,FALSE),0))</f>
        <v>854.23054282691498</v>
      </c>
      <c r="G504" s="52">
        <f t="array" ref="G504">SUMPRODUCT('Distance Matrix_ex'!$B251:$Z251,TRANSPOSE('Entry capacity'!G$12:G$36))/(SUM('Entry capacity'!$G$12:$G$36)-IFERROR(VLOOKUP($A504,'Entry capacity'!$A$12:$G$36,7,FALSE),0))</f>
        <v>854.81928067829278</v>
      </c>
    </row>
    <row r="505" spans="1:7" s="5" customFormat="1" ht="15" customHeight="1" x14ac:dyDescent="0.45">
      <c r="A505" s="42" t="str">
        <f t="shared" ref="A505:B505" si="238">A252</f>
        <v>Larrau</v>
      </c>
      <c r="B505" s="4" t="str">
        <f t="shared" si="238"/>
        <v>VIP Pirineos</v>
      </c>
      <c r="C505" s="47">
        <f t="array" ref="C505">SUMPRODUCT('Distance Matrix_ex'!$B252:$Z252,TRANSPOSE('Entry capacity'!C$12:C$36))/(SUM('Entry capacity'!$C$12:$C$36)-IFERROR(VLOOKUP($A505,'Entry capacity'!$A$12:$G$36,3,FALSE),0))</f>
        <v>808.0205193664342</v>
      </c>
      <c r="D505" s="47">
        <f t="array" ref="D505">SUMPRODUCT('Distance Matrix_ex'!$B252:$Z252,TRANSPOSE('Entry capacity'!D$12:D$36))/(SUM('Entry capacity'!$D$12:$D$36)-IFERROR(VLOOKUP($A505,'Entry capacity'!$A$12:$G$36,4,FALSE),0))</f>
        <v>817.91213394630574</v>
      </c>
      <c r="E505" s="47">
        <f t="array" ref="E505">SUMPRODUCT('Distance Matrix_ex'!$B252:$Z252,TRANSPOSE('Entry capacity'!E$12:E$36))/(SUM('Entry capacity'!$E$12:$E$36)-IFERROR(VLOOKUP($A505,'Entry capacity'!$A$12:$G$36,5,FALSE),0))</f>
        <v>820.94789561055541</v>
      </c>
      <c r="F505" s="47">
        <f t="array" ref="F505">SUMPRODUCT('Distance Matrix_ex'!$B252:$Z252,TRANSPOSE('Entry capacity'!F$12:F$36))/(SUM('Entry capacity'!$F$12:$F$36)-IFERROR(VLOOKUP($A505,'Entry capacity'!$A$12:$G$36,6,FALSE),0))</f>
        <v>823.64098979142295</v>
      </c>
      <c r="G505" s="52">
        <f t="array" ref="G505">SUMPRODUCT('Distance Matrix_ex'!$B252:$Z252,TRANSPOSE('Entry capacity'!G$12:G$36))/(SUM('Entry capacity'!$G$12:$G$36)-IFERROR(VLOOKUP($A505,'Entry capacity'!$A$12:$G$36,7,FALSE),0))</f>
        <v>825.26262908508534</v>
      </c>
    </row>
    <row r="506" spans="1:7" s="5" customFormat="1" ht="15" customHeight="1" x14ac:dyDescent="0.45">
      <c r="A506" s="42" t="str">
        <f t="shared" ref="A506:B506" si="239">A253</f>
        <v>Badajoz</v>
      </c>
      <c r="B506" s="4" t="str">
        <f t="shared" si="239"/>
        <v>VIP Ibérico</v>
      </c>
      <c r="C506" s="47">
        <f t="array" ref="C506">SUMPRODUCT('Distance Matrix_ex'!$B253:$Z253,TRANSPOSE('Entry capacity'!C$12:C$36))/(SUM('Entry capacity'!$C$12:$C$36)-IFERROR(VLOOKUP($A506,'Entry capacity'!$A$12:$G$36,3,FALSE),0))</f>
        <v>846.12223742844481</v>
      </c>
      <c r="D506" s="47">
        <f t="array" ref="D506">SUMPRODUCT('Distance Matrix_ex'!$B253:$Z253,TRANSPOSE('Entry capacity'!D$12:D$36))/(SUM('Entry capacity'!$D$12:$D$36)-IFERROR(VLOOKUP($A506,'Entry capacity'!$A$12:$G$36,4,FALSE),0))</f>
        <v>850.66327302818434</v>
      </c>
      <c r="E506" s="47">
        <f t="array" ref="E506">SUMPRODUCT('Distance Matrix_ex'!$B253:$Z253,TRANSPOSE('Entry capacity'!E$12:E$36))/(SUM('Entry capacity'!$E$12:$E$36)-IFERROR(VLOOKUP($A506,'Entry capacity'!$A$12:$G$36,5,FALSE),0))</f>
        <v>854.36953285472453</v>
      </c>
      <c r="F506" s="47">
        <f t="array" ref="F506">SUMPRODUCT('Distance Matrix_ex'!$B253:$Z253,TRANSPOSE('Entry capacity'!F$12:F$36))/(SUM('Entry capacity'!$F$12:$F$36)-IFERROR(VLOOKUP($A506,'Entry capacity'!$A$12:$G$36,6,FALSE),0))</f>
        <v>858.23461235248078</v>
      </c>
      <c r="G506" s="52">
        <f t="array" ref="G506">SUMPRODUCT('Distance Matrix_ex'!$B253:$Z253,TRANSPOSE('Entry capacity'!G$12:G$36))/(SUM('Entry capacity'!$G$12:$G$36)-IFERROR(VLOOKUP($A506,'Entry capacity'!$A$12:$G$36,7,FALSE),0))</f>
        <v>857.37807473898602</v>
      </c>
    </row>
    <row r="507" spans="1:7" s="5" customFormat="1" ht="15" customHeight="1" x14ac:dyDescent="0.45">
      <c r="A507" s="42" t="str">
        <f t="shared" ref="A507:B507" si="240">A254</f>
        <v>Tuy</v>
      </c>
      <c r="B507" s="4" t="str">
        <f t="shared" si="240"/>
        <v>VIP Ibérico</v>
      </c>
      <c r="C507" s="47">
        <f t="array" ref="C507">SUMPRODUCT('Distance Matrix_ex'!$B254:$Z254,TRANSPOSE('Entry capacity'!C$12:C$36))/(SUM('Entry capacity'!$C$12:$C$36)-IFERROR(VLOOKUP($A507,'Entry capacity'!$A$12:$G$36,3,FALSE),0))</f>
        <v>1282.471747672992</v>
      </c>
      <c r="D507" s="47">
        <f t="array" ref="D507">SUMPRODUCT('Distance Matrix_ex'!$B254:$Z254,TRANSPOSE('Entry capacity'!D$12:D$36))/(SUM('Entry capacity'!$D$12:$D$36)-IFERROR(VLOOKUP($A507,'Entry capacity'!$A$12:$G$36,4,FALSE),0))</f>
        <v>1311.0700738889786</v>
      </c>
      <c r="E507" s="47">
        <f t="array" ref="E507">SUMPRODUCT('Distance Matrix_ex'!$B254:$Z254,TRANSPOSE('Entry capacity'!E$12:E$36))/(SUM('Entry capacity'!$E$12:$E$36)-IFERROR(VLOOKUP($A507,'Entry capacity'!$A$12:$G$36,5,FALSE),0))</f>
        <v>1323.8431243100763</v>
      </c>
      <c r="F507" s="47">
        <f t="array" ref="F507">SUMPRODUCT('Distance Matrix_ex'!$B254:$Z254,TRANSPOSE('Entry capacity'!F$12:F$36))/(SUM('Entry capacity'!$F$12:$F$36)-IFERROR(VLOOKUP($A507,'Entry capacity'!$A$12:$G$36,6,FALSE),0))</f>
        <v>1336.1955396187286</v>
      </c>
      <c r="G507" s="52">
        <f t="array" ref="G507">SUMPRODUCT('Distance Matrix_ex'!$B254:$Z254,TRANSPOSE('Entry capacity'!G$12:G$36))/(SUM('Entry capacity'!$G$12:$G$36)-IFERROR(VLOOKUP($A507,'Entry capacity'!$A$12:$G$36,7,FALSE),0))</f>
        <v>1336.6146312479416</v>
      </c>
    </row>
    <row r="508" spans="1:7" s="5" customFormat="1" ht="15" customHeight="1" x14ac:dyDescent="0.45">
      <c r="A508" s="42" t="str">
        <f t="shared" ref="A508:B508" si="241">A255</f>
        <v>AASS Serrablo</v>
      </c>
      <c r="B508" s="4" t="str">
        <f t="shared" si="241"/>
        <v>AA.SS / Storage facilities</v>
      </c>
      <c r="C508" s="47">
        <f t="array" ref="C508">SUMPRODUCT('Distance Matrix_ex'!$B255:$Z255,TRANSPOSE('Entry capacity'!C$12:C$36))/(SUM('Entry capacity'!$C$12:$C$36)-IFERROR(VLOOKUP($A508,'Entry capacity'!$A$12:$G$36,3,FALSE),0))</f>
        <v>793.15217257116421</v>
      </c>
      <c r="D508" s="47">
        <f t="array" ref="D508">SUMPRODUCT('Distance Matrix_ex'!$B255:$Z255,TRANSPOSE('Entry capacity'!D$12:D$36))/(SUM('Entry capacity'!$D$12:$D$36)-IFERROR(VLOOKUP($A508,'Entry capacity'!$A$12:$G$36,4,FALSE),0))</f>
        <v>793.08795317331135</v>
      </c>
      <c r="E508" s="47">
        <f t="array" ref="E508">SUMPRODUCT('Distance Matrix_ex'!$B255:$Z255,TRANSPOSE('Entry capacity'!E$12:E$36))/(SUM('Entry capacity'!$E$12:$E$36)-IFERROR(VLOOKUP($A508,'Entry capacity'!$A$12:$G$36,5,FALSE),0))</f>
        <v>790.99084397269598</v>
      </c>
      <c r="F508" s="47">
        <f t="array" ref="F508">SUMPRODUCT('Distance Matrix_ex'!$B255:$Z255,TRANSPOSE('Entry capacity'!F$12:F$36))/(SUM('Entry capacity'!$F$12:$F$36)-IFERROR(VLOOKUP($A508,'Entry capacity'!$A$12:$G$36,6,FALSE),0))</f>
        <v>788.67080499750568</v>
      </c>
      <c r="G508" s="52">
        <f t="array" ref="G508">SUMPRODUCT('Distance Matrix_ex'!$B255:$Z255,TRANSPOSE('Entry capacity'!G$12:G$36))/(SUM('Entry capacity'!$G$12:$G$36)-IFERROR(VLOOKUP($A508,'Entry capacity'!$A$12:$G$36,7,FALSE),0))</f>
        <v>790.05287067746781</v>
      </c>
    </row>
    <row r="509" spans="1:7" s="5" customFormat="1" ht="15" customHeight="1" x14ac:dyDescent="0.45">
      <c r="A509" s="42" t="str">
        <f t="shared" ref="A509:B509" si="242">A256</f>
        <v>AASS Gaviota</v>
      </c>
      <c r="B509" s="4" t="str">
        <f t="shared" si="242"/>
        <v>AA.SS / Storage facilities</v>
      </c>
      <c r="C509" s="47">
        <f t="array" ref="C509">SUMPRODUCT('Distance Matrix_ex'!$B256:$Z256,TRANSPOSE('Entry capacity'!C$12:C$36))/(SUM('Entry capacity'!$C$12:$C$36)-IFERROR(VLOOKUP($A509,'Entry capacity'!$A$12:$G$36,3,FALSE),0))</f>
        <v>733.5102037703391</v>
      </c>
      <c r="D509" s="47">
        <f t="array" ref="D509">SUMPRODUCT('Distance Matrix_ex'!$B256:$Z256,TRANSPOSE('Entry capacity'!D$12:D$36))/(SUM('Entry capacity'!$D$12:$D$36)-IFERROR(VLOOKUP($A509,'Entry capacity'!$A$12:$G$36,4,FALSE),0))</f>
        <v>751.73714557326014</v>
      </c>
      <c r="E509" s="47">
        <f t="array" ref="E509">SUMPRODUCT('Distance Matrix_ex'!$B256:$Z256,TRANSPOSE('Entry capacity'!E$12:E$36))/(SUM('Entry capacity'!$E$12:$E$36)-IFERROR(VLOOKUP($A509,'Entry capacity'!$A$12:$G$36,5,FALSE),0))</f>
        <v>760.12435240349316</v>
      </c>
      <c r="F509" s="47">
        <f t="array" ref="F509">SUMPRODUCT('Distance Matrix_ex'!$B256:$Z256,TRANSPOSE('Entry capacity'!F$12:F$36))/(SUM('Entry capacity'!$F$12:$F$36)-IFERROR(VLOOKUP($A509,'Entry capacity'!$A$12:$G$36,6,FALSE),0))</f>
        <v>768.22812201429838</v>
      </c>
      <c r="G509" s="52">
        <f t="array" ref="G509">SUMPRODUCT('Distance Matrix_ex'!$B256:$Z256,TRANSPOSE('Entry capacity'!G$12:G$36))/(SUM('Entry capacity'!$G$12:$G$36)-IFERROR(VLOOKUP($A509,'Entry capacity'!$A$12:$G$36,7,FALSE),0))</f>
        <v>768.62102908254417</v>
      </c>
    </row>
    <row r="510" spans="1:7" s="5" customFormat="1" ht="15" customHeight="1" x14ac:dyDescent="0.45">
      <c r="A510" s="42" t="str">
        <f t="shared" ref="A510:B510" si="243">A257</f>
        <v>AASS Yela</v>
      </c>
      <c r="B510" s="4" t="str">
        <f t="shared" si="243"/>
        <v>AA.SS / Storage facilities</v>
      </c>
      <c r="C510" s="47">
        <f t="array" ref="C510">SUMPRODUCT('Distance Matrix_ex'!$B257:$Z257,TRANSPOSE('Entry capacity'!C$12:C$36))/(SUM('Entry capacity'!$C$12:$C$36)-IFERROR(VLOOKUP($A510,'Entry capacity'!$A$12:$G$36,3,FALSE),0))</f>
        <v>610.58702560170718</v>
      </c>
      <c r="D510" s="47">
        <f t="array" ref="D510">SUMPRODUCT('Distance Matrix_ex'!$B257:$Z257,TRANSPOSE('Entry capacity'!D$12:D$36))/(SUM('Entry capacity'!$D$12:$D$36)-IFERROR(VLOOKUP($A510,'Entry capacity'!$A$12:$G$36,4,FALSE),0))</f>
        <v>613.64100458470034</v>
      </c>
      <c r="E510" s="47">
        <f t="array" ref="E510">SUMPRODUCT('Distance Matrix_ex'!$B257:$Z257,TRANSPOSE('Entry capacity'!E$12:E$36))/(SUM('Entry capacity'!$E$12:$E$36)-IFERROR(VLOOKUP($A510,'Entry capacity'!$A$12:$G$36,5,FALSE),0))</f>
        <v>614.28500062611465</v>
      </c>
      <c r="F510" s="47">
        <f t="array" ref="F510">SUMPRODUCT('Distance Matrix_ex'!$B257:$Z257,TRANSPOSE('Entry capacity'!F$12:F$36))/(SUM('Entry capacity'!$F$12:$F$36)-IFERROR(VLOOKUP($A510,'Entry capacity'!$A$12:$G$36,6,FALSE),0))</f>
        <v>615.12334954566541</v>
      </c>
      <c r="G510" s="52">
        <f t="array" ref="G510">SUMPRODUCT('Distance Matrix_ex'!$B257:$Z257,TRANSPOSE('Entry capacity'!G$12:G$36))/(SUM('Entry capacity'!$G$12:$G$36)-IFERROR(VLOOKUP($A510,'Entry capacity'!$A$12:$G$36,7,FALSE),0))</f>
        <v>614.62456116961084</v>
      </c>
    </row>
    <row r="511" spans="1:7" s="5" customFormat="1" ht="15" customHeight="1" thickBot="1" x14ac:dyDescent="0.5">
      <c r="A511" s="42" t="str">
        <f t="shared" ref="A511:B511" si="244">A258</f>
        <v>YAC/AS Marismas</v>
      </c>
      <c r="B511" s="4" t="str">
        <f t="shared" si="244"/>
        <v>AA.SS / Storage facilities</v>
      </c>
      <c r="C511" s="47">
        <f t="array" ref="C511">SUMPRODUCT('Distance Matrix_ex'!$B258:$Z258,TRANSPOSE('Entry capacity'!C$12:C$36))/(SUM('Entry capacity'!$C$12:$C$36)-IFERROR(VLOOKUP($A511,'Entry capacity'!$A$12:$G$36,3,FALSE),0))</f>
        <v>820.4781779736569</v>
      </c>
      <c r="D511" s="47">
        <f t="array" ref="D511">SUMPRODUCT('Distance Matrix_ex'!$B258:$Z258,TRANSPOSE('Entry capacity'!D$12:D$36))/(SUM('Entry capacity'!$D$12:$D$36)-IFERROR(VLOOKUP($A511,'Entry capacity'!$A$12:$G$36,4,FALSE),0))</f>
        <v>816.94765414286974</v>
      </c>
      <c r="E511" s="47">
        <f t="array" ref="E511">SUMPRODUCT('Distance Matrix_ex'!$B258:$Z258,TRANSPOSE('Entry capacity'!E$12:E$36))/(SUM('Entry capacity'!$E$12:$E$36)-IFERROR(VLOOKUP($A511,'Entry capacity'!$A$12:$G$36,5,FALSE),0))</f>
        <v>816.6839797251771</v>
      </c>
      <c r="F511" s="47">
        <f t="array" ref="F511">SUMPRODUCT('Distance Matrix_ex'!$B258:$Z258,TRANSPOSE('Entry capacity'!F$12:F$36))/(SUM('Entry capacity'!$F$12:$F$36)-IFERROR(VLOOKUP($A511,'Entry capacity'!$A$12:$G$36,6,FALSE),0))</f>
        <v>816.45453129909822</v>
      </c>
      <c r="G511" s="52">
        <f t="array" ref="G511">SUMPRODUCT('Distance Matrix_ex'!$B258:$Z258,TRANSPOSE('Entry capacity'!G$12:G$36))/(SUM('Entry capacity'!$G$12:$G$36)-IFERROR(VLOOKUP($A511,'Entry capacity'!$A$12:$G$36,7,FALSE),0))</f>
        <v>816.5249591328726</v>
      </c>
    </row>
    <row r="512" spans="1:7" ht="18.75" customHeight="1" thickBot="1" x14ac:dyDescent="0.5">
      <c r="A512" s="29" t="s">
        <v>7</v>
      </c>
      <c r="B512" s="30"/>
      <c r="C512" s="61">
        <f>SUM(C265:C511)</f>
        <v>182058.17634518098</v>
      </c>
      <c r="D512" s="61">
        <f>SUM(D265:D511)</f>
        <v>182432.86685759731</v>
      </c>
      <c r="E512" s="61">
        <f>SUM(E265:E511)</f>
        <v>182419.0043382993</v>
      </c>
      <c r="F512" s="61">
        <f>SUM(F265:F511)</f>
        <v>182400.85764537856</v>
      </c>
      <c r="G512" s="62">
        <f>SUM(G265:G511)</f>
        <v>182492.02889653991</v>
      </c>
    </row>
    <row r="514" spans="1:7" ht="27.75" customHeight="1" x14ac:dyDescent="0.45">
      <c r="A514" s="91" t="s">
        <v>90</v>
      </c>
      <c r="B514" s="19"/>
      <c r="C514" s="20"/>
      <c r="D514" s="20"/>
      <c r="E514" s="20"/>
      <c r="F514" s="20"/>
      <c r="G514" s="20"/>
    </row>
    <row r="515" spans="1:7" ht="5.0999999999999996" customHeight="1" thickBot="1" x14ac:dyDescent="0.5"/>
    <row r="516" spans="1:7" ht="15" customHeight="1" x14ac:dyDescent="0.45">
      <c r="A516" s="199" t="s">
        <v>37</v>
      </c>
      <c r="B516" s="197" t="s">
        <v>166</v>
      </c>
      <c r="C516" s="23" t="s">
        <v>11</v>
      </c>
      <c r="D516" s="24"/>
      <c r="E516" s="24"/>
      <c r="F516" s="24"/>
      <c r="G516" s="25"/>
    </row>
    <row r="517" spans="1:7" ht="33" customHeight="1" x14ac:dyDescent="0.45">
      <c r="A517" s="200"/>
      <c r="B517" s="198"/>
      <c r="C517" s="22" t="s">
        <v>58</v>
      </c>
      <c r="D517" s="22" t="s">
        <v>59</v>
      </c>
      <c r="E517" s="22" t="s">
        <v>60</v>
      </c>
      <c r="F517" s="22" t="s">
        <v>61</v>
      </c>
      <c r="G517" s="26" t="s">
        <v>62</v>
      </c>
    </row>
    <row r="518" spans="1:7" s="5" customFormat="1" ht="15" customHeight="1" x14ac:dyDescent="0.45">
      <c r="A518" s="49" t="str">
        <f>A265</f>
        <v>01.1A</v>
      </c>
      <c r="B518" s="4" t="str">
        <f>B265</f>
        <v>Salida Nacional / National exit</v>
      </c>
      <c r="C518" s="82">
        <f t="shared" ref="C518:G519" si="245">(C265*C12)/SUMPRODUCT(C$12:C$258,C$265:C$511)</f>
        <v>5.2295562656517244E-3</v>
      </c>
      <c r="D518" s="82">
        <f t="shared" si="245"/>
        <v>4.6737070966763701E-3</v>
      </c>
      <c r="E518" s="82">
        <f t="shared" si="245"/>
        <v>4.0868714740202716E-3</v>
      </c>
      <c r="F518" s="82">
        <f t="shared" si="245"/>
        <v>3.6012034585582949E-3</v>
      </c>
      <c r="G518" s="83">
        <f t="shared" si="245"/>
        <v>3.2027606373929377E-3</v>
      </c>
    </row>
    <row r="519" spans="1:7" s="5" customFormat="1" ht="15" customHeight="1" x14ac:dyDescent="0.45">
      <c r="A519" s="42" t="str">
        <f>A266</f>
        <v>03A</v>
      </c>
      <c r="B519" s="4" t="str">
        <f>B266</f>
        <v>Salida Nacional / National exit</v>
      </c>
      <c r="C519" s="82">
        <f t="shared" si="245"/>
        <v>1.0760025746286449E-2</v>
      </c>
      <c r="D519" s="82">
        <f t="shared" si="245"/>
        <v>9.6222868778735992E-3</v>
      </c>
      <c r="E519" s="82">
        <f t="shared" si="245"/>
        <v>8.4215510508034979E-3</v>
      </c>
      <c r="F519" s="82">
        <f t="shared" si="245"/>
        <v>7.4272778560133638E-3</v>
      </c>
      <c r="G519" s="83">
        <f t="shared" si="245"/>
        <v>6.6110658804470887E-3</v>
      </c>
    </row>
    <row r="520" spans="1:7" s="5" customFormat="1" ht="15" customHeight="1" x14ac:dyDescent="0.45">
      <c r="A520" s="42" t="str">
        <f t="shared" ref="A520:B520" si="246">A267</f>
        <v>03B</v>
      </c>
      <c r="B520" s="4" t="str">
        <f t="shared" si="246"/>
        <v>Salida Nacional / National exit</v>
      </c>
      <c r="C520" s="82">
        <f t="shared" ref="C520:G520" si="247">(C267*C14)/SUMPRODUCT(C$12:C$258,C$265:C$511)</f>
        <v>1.3363389180060822E-2</v>
      </c>
      <c r="D520" s="82">
        <f t="shared" si="247"/>
        <v>1.4290664781400137E-2</v>
      </c>
      <c r="E520" s="82">
        <f t="shared" si="247"/>
        <v>1.4887587060625851E-2</v>
      </c>
      <c r="F520" s="82">
        <f t="shared" si="247"/>
        <v>1.520777719719473E-2</v>
      </c>
      <c r="G520" s="83">
        <f t="shared" si="247"/>
        <v>1.5247039587315903E-2</v>
      </c>
    </row>
    <row r="521" spans="1:7" s="5" customFormat="1" ht="15" customHeight="1" x14ac:dyDescent="0.45">
      <c r="A521" s="42" t="str">
        <f t="shared" ref="A521:B521" si="248">A268</f>
        <v>1.01</v>
      </c>
      <c r="B521" s="4" t="str">
        <f t="shared" si="248"/>
        <v>Salida Nacional / National exit</v>
      </c>
      <c r="C521" s="82">
        <f t="shared" ref="C521:G521" si="249">(C268*C15)/SUMPRODUCT(C$12:C$258,C$265:C$511)</f>
        <v>3.8576507008588782E-4</v>
      </c>
      <c r="D521" s="82">
        <f t="shared" si="249"/>
        <v>3.8155045882964255E-4</v>
      </c>
      <c r="E521" s="82">
        <f t="shared" si="249"/>
        <v>3.8715205416385296E-4</v>
      </c>
      <c r="F521" s="82">
        <f t="shared" si="249"/>
        <v>3.838238645401833E-4</v>
      </c>
      <c r="G521" s="83">
        <f t="shared" si="249"/>
        <v>3.8443690473434462E-4</v>
      </c>
    </row>
    <row r="522" spans="1:7" s="5" customFormat="1" ht="15" customHeight="1" x14ac:dyDescent="0.45">
      <c r="A522" s="42" t="str">
        <f t="shared" ref="A522:B522" si="250">A269</f>
        <v>10</v>
      </c>
      <c r="B522" s="4" t="str">
        <f t="shared" si="250"/>
        <v>Salida Nacional / National exit</v>
      </c>
      <c r="C522" s="82">
        <f t="shared" ref="C522:G522" si="251">(C269*C16)/SUMPRODUCT(C$12:C$258,C$265:C$511)</f>
        <v>2.0823041566426483E-5</v>
      </c>
      <c r="D522" s="82">
        <f t="shared" si="251"/>
        <v>2.1697263326435339E-5</v>
      </c>
      <c r="E522" s="82">
        <f t="shared" si="251"/>
        <v>2.2595915506027311E-5</v>
      </c>
      <c r="F522" s="82">
        <f t="shared" si="251"/>
        <v>2.3110933623187167E-5</v>
      </c>
      <c r="G522" s="83">
        <f t="shared" si="251"/>
        <v>2.3819252082536913E-5</v>
      </c>
    </row>
    <row r="523" spans="1:7" s="5" customFormat="1" ht="15" customHeight="1" x14ac:dyDescent="0.45">
      <c r="A523" s="42" t="str">
        <f t="shared" ref="A523:B523" si="252">A270</f>
        <v>11</v>
      </c>
      <c r="B523" s="4" t="str">
        <f t="shared" si="252"/>
        <v>Salida Nacional / National exit</v>
      </c>
      <c r="C523" s="82">
        <f t="shared" ref="C523:G523" si="253">(C270*C17)/SUMPRODUCT(C$12:C$258,C$265:C$511)</f>
        <v>2.6301025182254197E-2</v>
      </c>
      <c r="D523" s="82">
        <f t="shared" si="253"/>
        <v>2.659099382836189E-2</v>
      </c>
      <c r="E523" s="82">
        <f t="shared" si="253"/>
        <v>2.687988228298157E-2</v>
      </c>
      <c r="F523" s="82">
        <f t="shared" si="253"/>
        <v>2.6650050552391519E-2</v>
      </c>
      <c r="G523" s="83">
        <f t="shared" si="253"/>
        <v>2.6693422052702566E-2</v>
      </c>
    </row>
    <row r="524" spans="1:7" s="5" customFormat="1" ht="15" customHeight="1" x14ac:dyDescent="0.45">
      <c r="A524" s="42" t="str">
        <f t="shared" ref="A524:B524" si="254">A271</f>
        <v>12</v>
      </c>
      <c r="B524" s="4" t="str">
        <f t="shared" si="254"/>
        <v>Salida Nacional / National exit</v>
      </c>
      <c r="C524" s="82">
        <f t="shared" ref="C524:G524" si="255">(C271*C18)/SUMPRODUCT(C$12:C$258,C$265:C$511)</f>
        <v>6.5544248175544153E-3</v>
      </c>
      <c r="D524" s="82">
        <f t="shared" si="255"/>
        <v>6.6283645032657211E-3</v>
      </c>
      <c r="E524" s="82">
        <f t="shared" si="255"/>
        <v>6.7010576585878638E-3</v>
      </c>
      <c r="F524" s="82">
        <f t="shared" si="255"/>
        <v>6.644489401088618E-3</v>
      </c>
      <c r="G524" s="83">
        <f t="shared" si="255"/>
        <v>6.6551094195976875E-3</v>
      </c>
    </row>
    <row r="525" spans="1:7" s="5" customFormat="1" ht="15" customHeight="1" x14ac:dyDescent="0.45">
      <c r="A525" s="42" t="str">
        <f t="shared" ref="A525:B525" si="256">A272</f>
        <v>13</v>
      </c>
      <c r="B525" s="4" t="str">
        <f t="shared" si="256"/>
        <v>Salida Nacional / National exit</v>
      </c>
      <c r="C525" s="82">
        <f t="shared" ref="C525:G525" si="257">(C272*C19)/SUMPRODUCT(C$12:C$258,C$265:C$511)</f>
        <v>1.3821286503484554E-4</v>
      </c>
      <c r="D525" s="82">
        <f t="shared" si="257"/>
        <v>1.3986469654158232E-4</v>
      </c>
      <c r="E525" s="82">
        <f t="shared" si="257"/>
        <v>1.4143624235740096E-4</v>
      </c>
      <c r="F525" s="82">
        <f t="shared" si="257"/>
        <v>1.4028248869985701E-4</v>
      </c>
      <c r="G525" s="83">
        <f t="shared" si="257"/>
        <v>1.4049601724993192E-4</v>
      </c>
    </row>
    <row r="526" spans="1:7" s="5" customFormat="1" ht="15" customHeight="1" x14ac:dyDescent="0.45">
      <c r="A526" s="42" t="str">
        <f t="shared" ref="A526:B526" si="258">A273</f>
        <v>14</v>
      </c>
      <c r="B526" s="4" t="str">
        <f t="shared" si="258"/>
        <v>Salida Nacional / National exit</v>
      </c>
      <c r="C526" s="82">
        <f t="shared" ref="C526:G526" si="259">(C273*C20)/SUMPRODUCT(C$12:C$258,C$265:C$511)</f>
        <v>3.403317848554472E-6</v>
      </c>
      <c r="D526" s="82">
        <f t="shared" si="259"/>
        <v>3.4454985077976014E-6</v>
      </c>
      <c r="E526" s="82">
        <f t="shared" si="259"/>
        <v>3.4848244261691414E-6</v>
      </c>
      <c r="F526" s="82">
        <f t="shared" si="259"/>
        <v>3.4570502681780861E-6</v>
      </c>
      <c r="G526" s="83">
        <f t="shared" si="259"/>
        <v>3.4621388325462415E-6</v>
      </c>
    </row>
    <row r="527" spans="1:7" s="5" customFormat="1" ht="15" customHeight="1" x14ac:dyDescent="0.45">
      <c r="A527" s="42" t="str">
        <f t="shared" ref="A527:B527" si="260">A274</f>
        <v>15</v>
      </c>
      <c r="B527" s="4" t="str">
        <f t="shared" si="260"/>
        <v>Salida Nacional / National exit</v>
      </c>
      <c r="C527" s="82">
        <f t="shared" ref="C527:G527" si="261">(C274*C21)/SUMPRODUCT(C$12:C$258,C$265:C$511)</f>
        <v>8.1901354907929503E-6</v>
      </c>
      <c r="D527" s="82">
        <f t="shared" si="261"/>
        <v>8.1079228302984452E-6</v>
      </c>
      <c r="E527" s="82">
        <f t="shared" si="261"/>
        <v>8.2419707761718849E-6</v>
      </c>
      <c r="F527" s="82">
        <f t="shared" si="261"/>
        <v>8.2073827073238779E-6</v>
      </c>
      <c r="G527" s="83">
        <f t="shared" si="261"/>
        <v>8.259998676647823E-6</v>
      </c>
    </row>
    <row r="528" spans="1:7" s="5" customFormat="1" ht="15" customHeight="1" x14ac:dyDescent="0.45">
      <c r="A528" s="42" t="str">
        <f t="shared" ref="A528:B528" si="262">A275</f>
        <v>15.02</v>
      </c>
      <c r="B528" s="4" t="str">
        <f t="shared" si="262"/>
        <v>Salida Nacional / National exit</v>
      </c>
      <c r="C528" s="82">
        <f t="shared" ref="C528:G528" si="263">(C275*C22)/SUMPRODUCT(C$12:C$258,C$265:C$511)</f>
        <v>2.3458596747386374E-3</v>
      </c>
      <c r="D528" s="82">
        <f t="shared" si="263"/>
        <v>2.4417692451426496E-3</v>
      </c>
      <c r="E528" s="82">
        <f t="shared" si="263"/>
        <v>2.5415193616550457E-3</v>
      </c>
      <c r="F528" s="82">
        <f t="shared" si="263"/>
        <v>2.5981693722577316E-3</v>
      </c>
      <c r="G528" s="83">
        <f t="shared" si="263"/>
        <v>2.6758092860396637E-3</v>
      </c>
    </row>
    <row r="529" spans="1:7" s="5" customFormat="1" ht="15" customHeight="1" x14ac:dyDescent="0.45">
      <c r="A529" s="42" t="str">
        <f t="shared" ref="A529:B529" si="264">A276</f>
        <v>15.03A</v>
      </c>
      <c r="B529" s="4" t="str">
        <f t="shared" si="264"/>
        <v>Salida Nacional / National exit</v>
      </c>
      <c r="C529" s="82">
        <f t="shared" ref="C529:G529" si="265">(C276*C23)/SUMPRODUCT(C$12:C$258,C$265:C$511)</f>
        <v>1.4392601038406134E-4</v>
      </c>
      <c r="D529" s="82">
        <f t="shared" si="265"/>
        <v>1.4954101987378927E-4</v>
      </c>
      <c r="E529" s="82">
        <f t="shared" si="265"/>
        <v>1.555259880847483E-4</v>
      </c>
      <c r="F529" s="82">
        <f t="shared" si="265"/>
        <v>1.5887237193696878E-4</v>
      </c>
      <c r="G529" s="83">
        <f t="shared" si="265"/>
        <v>1.6367879037800393E-4</v>
      </c>
    </row>
    <row r="530" spans="1:7" s="5" customFormat="1" ht="15" customHeight="1" x14ac:dyDescent="0.45">
      <c r="A530" s="42" t="str">
        <f t="shared" ref="A530:B530" si="266">A277</f>
        <v>15.06A</v>
      </c>
      <c r="B530" s="4" t="str">
        <f t="shared" si="266"/>
        <v>Salida Nacional / National exit</v>
      </c>
      <c r="C530" s="82">
        <f t="shared" ref="C530:G530" si="267">(C277*C24)/SUMPRODUCT(C$12:C$258,C$265:C$511)</f>
        <v>0</v>
      </c>
      <c r="D530" s="82">
        <f t="shared" si="267"/>
        <v>0</v>
      </c>
      <c r="E530" s="82">
        <f t="shared" si="267"/>
        <v>0</v>
      </c>
      <c r="F530" s="82">
        <f t="shared" si="267"/>
        <v>0</v>
      </c>
      <c r="G530" s="83">
        <f t="shared" si="267"/>
        <v>0</v>
      </c>
    </row>
    <row r="531" spans="1:7" s="5" customFormat="1" ht="15" customHeight="1" x14ac:dyDescent="0.45">
      <c r="A531" s="42" t="str">
        <f t="shared" ref="A531:B531" si="268">A278</f>
        <v>15.07</v>
      </c>
      <c r="B531" s="4" t="str">
        <f t="shared" si="268"/>
        <v>Salida Nacional / National exit</v>
      </c>
      <c r="C531" s="82">
        <f t="shared" ref="C531:G531" si="269">(C278*C25)/SUMPRODUCT(C$12:C$258,C$265:C$511)</f>
        <v>4.0827638044427482E-3</v>
      </c>
      <c r="D531" s="82">
        <f t="shared" si="269"/>
        <v>4.2231365746961931E-3</v>
      </c>
      <c r="E531" s="82">
        <f t="shared" si="269"/>
        <v>4.3836771480720996E-3</v>
      </c>
      <c r="F531" s="82">
        <f t="shared" si="269"/>
        <v>4.4690705744321315E-3</v>
      </c>
      <c r="G531" s="83">
        <f t="shared" si="269"/>
        <v>4.6002128271373311E-3</v>
      </c>
    </row>
    <row r="532" spans="1:7" s="5" customFormat="1" ht="15" customHeight="1" x14ac:dyDescent="0.45">
      <c r="A532" s="42" t="str">
        <f t="shared" ref="A532:B532" si="270">A279</f>
        <v>15.08</v>
      </c>
      <c r="B532" s="4" t="str">
        <f t="shared" si="270"/>
        <v>Salida Nacional / National exit</v>
      </c>
      <c r="C532" s="82">
        <f t="shared" ref="C532:G532" si="271">(C279*C26)/SUMPRODUCT(C$12:C$258,C$265:C$511)</f>
        <v>0</v>
      </c>
      <c r="D532" s="82">
        <f t="shared" si="271"/>
        <v>0</v>
      </c>
      <c r="E532" s="82">
        <f t="shared" si="271"/>
        <v>0</v>
      </c>
      <c r="F532" s="82">
        <f t="shared" si="271"/>
        <v>0</v>
      </c>
      <c r="G532" s="83">
        <f t="shared" si="271"/>
        <v>0</v>
      </c>
    </row>
    <row r="533" spans="1:7" s="5" customFormat="1" ht="15" customHeight="1" x14ac:dyDescent="0.45">
      <c r="A533" s="42" t="str">
        <f t="shared" ref="A533:B533" si="272">A280</f>
        <v>15.08A</v>
      </c>
      <c r="B533" s="4" t="str">
        <f t="shared" si="272"/>
        <v>Salida Nacional / National exit</v>
      </c>
      <c r="C533" s="82">
        <f t="shared" ref="C533:G533" si="273">(C280*C27)/SUMPRODUCT(C$12:C$258,C$265:C$511)</f>
        <v>0</v>
      </c>
      <c r="D533" s="82">
        <f t="shared" si="273"/>
        <v>0</v>
      </c>
      <c r="E533" s="82">
        <f t="shared" si="273"/>
        <v>0</v>
      </c>
      <c r="F533" s="82">
        <f t="shared" si="273"/>
        <v>0</v>
      </c>
      <c r="G533" s="83">
        <f t="shared" si="273"/>
        <v>0</v>
      </c>
    </row>
    <row r="534" spans="1:7" s="5" customFormat="1" ht="15" customHeight="1" x14ac:dyDescent="0.45">
      <c r="A534" s="42" t="str">
        <f t="shared" ref="A534:B534" si="274">A281</f>
        <v>15.09</v>
      </c>
      <c r="B534" s="4" t="str">
        <f t="shared" si="274"/>
        <v>Salida Nacional / National exit</v>
      </c>
      <c r="C534" s="82">
        <f t="shared" ref="C534:G534" si="275">(C281*C28)/SUMPRODUCT(C$12:C$258,C$265:C$511)</f>
        <v>2.3739759683063449E-2</v>
      </c>
      <c r="D534" s="82">
        <f t="shared" si="275"/>
        <v>2.4559929404969573E-2</v>
      </c>
      <c r="E534" s="82">
        <f t="shared" si="275"/>
        <v>2.5496603111270156E-2</v>
      </c>
      <c r="F534" s="82">
        <f t="shared" si="275"/>
        <v>2.5998528926718729E-2</v>
      </c>
      <c r="G534" s="83">
        <f t="shared" si="275"/>
        <v>2.6782994178740107E-2</v>
      </c>
    </row>
    <row r="535" spans="1:7" s="5" customFormat="1" ht="15" customHeight="1" x14ac:dyDescent="0.45">
      <c r="A535" s="42" t="str">
        <f t="shared" ref="A535:B535" si="276">A282</f>
        <v>15.09AD</v>
      </c>
      <c r="B535" s="4" t="str">
        <f t="shared" si="276"/>
        <v>Salida Nacional / National exit</v>
      </c>
      <c r="C535" s="82">
        <f t="shared" ref="C535:G535" si="277">(C282*C29)/SUMPRODUCT(C$12:C$258,C$265:C$511)</f>
        <v>1.0199016063514321E-2</v>
      </c>
      <c r="D535" s="82">
        <f t="shared" si="277"/>
        <v>9.3092515891379773E-3</v>
      </c>
      <c r="E535" s="82">
        <f t="shared" si="277"/>
        <v>8.7087602923854156E-3</v>
      </c>
      <c r="F535" s="82">
        <f t="shared" si="277"/>
        <v>8.1202411833099074E-3</v>
      </c>
      <c r="G535" s="83">
        <f t="shared" si="277"/>
        <v>7.7821269289274518E-3</v>
      </c>
    </row>
    <row r="536" spans="1:7" s="5" customFormat="1" ht="15" customHeight="1" x14ac:dyDescent="0.45">
      <c r="A536" s="42" t="str">
        <f t="shared" ref="A536:B536" si="278">A283</f>
        <v>15.09X</v>
      </c>
      <c r="B536" s="4" t="str">
        <f t="shared" si="278"/>
        <v>Salida Nacional / National exit</v>
      </c>
      <c r="C536" s="82">
        <f t="shared" ref="C536:G536" si="279">(C283*C30)/SUMPRODUCT(C$12:C$258,C$265:C$511)</f>
        <v>2.8555850564578595E-3</v>
      </c>
      <c r="D536" s="82">
        <f t="shared" si="279"/>
        <v>2.9055080665940404E-3</v>
      </c>
      <c r="E536" s="82">
        <f t="shared" si="279"/>
        <v>2.9920034328561745E-3</v>
      </c>
      <c r="F536" s="82">
        <f t="shared" si="279"/>
        <v>3.0221729334763974E-3</v>
      </c>
      <c r="G536" s="83">
        <f t="shared" si="279"/>
        <v>3.087126297899563E-3</v>
      </c>
    </row>
    <row r="537" spans="1:7" s="5" customFormat="1" ht="15" customHeight="1" x14ac:dyDescent="0.45">
      <c r="A537" s="42" t="str">
        <f t="shared" ref="A537:B537" si="280">A284</f>
        <v>15.09X.3</v>
      </c>
      <c r="B537" s="4" t="str">
        <f t="shared" si="280"/>
        <v>Salida Nacional / National exit</v>
      </c>
      <c r="C537" s="82">
        <f t="shared" ref="C537:G537" si="281">(C284*C31)/SUMPRODUCT(C$12:C$258,C$265:C$511)</f>
        <v>1.9164885665188525E-3</v>
      </c>
      <c r="D537" s="82">
        <f t="shared" si="281"/>
        <v>1.9076963198621352E-3</v>
      </c>
      <c r="E537" s="82">
        <f t="shared" si="281"/>
        <v>1.9428823602651208E-3</v>
      </c>
      <c r="F537" s="82">
        <f t="shared" si="281"/>
        <v>1.9365284248151723E-3</v>
      </c>
      <c r="G537" s="83">
        <f t="shared" si="281"/>
        <v>1.9531709213504852E-3</v>
      </c>
    </row>
    <row r="538" spans="1:7" s="5" customFormat="1" ht="15" customHeight="1" x14ac:dyDescent="0.45">
      <c r="A538" s="42" t="str">
        <f t="shared" ref="A538:B538" si="282">A285</f>
        <v>15.10</v>
      </c>
      <c r="B538" s="4" t="str">
        <f t="shared" si="282"/>
        <v>Salida Nacional / National exit</v>
      </c>
      <c r="C538" s="82">
        <f t="shared" ref="C538:G538" si="283">(C285*C32)/SUMPRODUCT(C$12:C$258,C$265:C$511)</f>
        <v>3.3971573917583072E-4</v>
      </c>
      <c r="D538" s="82">
        <f t="shared" si="283"/>
        <v>3.5061824392194717E-4</v>
      </c>
      <c r="E538" s="82">
        <f t="shared" si="283"/>
        <v>3.6360597019771722E-4</v>
      </c>
      <c r="F538" s="82">
        <f t="shared" si="283"/>
        <v>3.7035456520394862E-4</v>
      </c>
      <c r="G538" s="83">
        <f t="shared" si="283"/>
        <v>3.8137767542207777E-4</v>
      </c>
    </row>
    <row r="539" spans="1:7" s="5" customFormat="1" ht="15" customHeight="1" x14ac:dyDescent="0.45">
      <c r="A539" s="42" t="str">
        <f t="shared" ref="A539:B539" si="284">A286</f>
        <v>15.11</v>
      </c>
      <c r="B539" s="4" t="str">
        <f t="shared" si="284"/>
        <v>Salida Nacional / National exit</v>
      </c>
      <c r="C539" s="82">
        <f t="shared" ref="C539:G539" si="285">(C286*C33)/SUMPRODUCT(C$12:C$258,C$265:C$511)</f>
        <v>2.422507412655438E-3</v>
      </c>
      <c r="D539" s="82">
        <f t="shared" si="285"/>
        <v>2.4288628857017827E-3</v>
      </c>
      <c r="E539" s="82">
        <f t="shared" si="285"/>
        <v>2.4468612961894322E-3</v>
      </c>
      <c r="F539" s="82">
        <f t="shared" si="285"/>
        <v>2.4156318311284795E-3</v>
      </c>
      <c r="G539" s="83">
        <f t="shared" si="285"/>
        <v>2.4181815025844933E-3</v>
      </c>
    </row>
    <row r="540" spans="1:7" s="5" customFormat="1" ht="15" customHeight="1" x14ac:dyDescent="0.45">
      <c r="A540" s="42" t="str">
        <f t="shared" ref="A540:B540" si="286">A287</f>
        <v>15.12</v>
      </c>
      <c r="B540" s="4" t="str">
        <f t="shared" si="286"/>
        <v>Salida Nacional / National exit</v>
      </c>
      <c r="C540" s="82">
        <f t="shared" ref="C540:G540" si="287">(C287*C34)/SUMPRODUCT(C$12:C$258,C$265:C$511)</f>
        <v>0</v>
      </c>
      <c r="D540" s="82">
        <f t="shared" si="287"/>
        <v>0</v>
      </c>
      <c r="E540" s="82">
        <f t="shared" si="287"/>
        <v>0</v>
      </c>
      <c r="F540" s="82">
        <f t="shared" si="287"/>
        <v>0</v>
      </c>
      <c r="G540" s="83">
        <f t="shared" si="287"/>
        <v>0</v>
      </c>
    </row>
    <row r="541" spans="1:7" s="5" customFormat="1" ht="15" customHeight="1" x14ac:dyDescent="0.45">
      <c r="A541" s="42" t="str">
        <f t="shared" ref="A541:B541" si="288">A288</f>
        <v>15.14</v>
      </c>
      <c r="B541" s="4" t="str">
        <f t="shared" si="288"/>
        <v>Salida Nacional / National exit</v>
      </c>
      <c r="C541" s="82">
        <f t="shared" ref="C541:G541" si="289">(C288*C35)/SUMPRODUCT(C$12:C$258,C$265:C$511)</f>
        <v>4.9154052830974859E-3</v>
      </c>
      <c r="D541" s="82">
        <f t="shared" si="289"/>
        <v>5.0173852457175072E-3</v>
      </c>
      <c r="E541" s="82">
        <f t="shared" si="289"/>
        <v>5.1782455085716463E-3</v>
      </c>
      <c r="F541" s="82">
        <f t="shared" si="289"/>
        <v>5.2478842171829144E-3</v>
      </c>
      <c r="G541" s="83">
        <f t="shared" si="289"/>
        <v>5.3847866858109366E-3</v>
      </c>
    </row>
    <row r="542" spans="1:7" s="5" customFormat="1" ht="15" customHeight="1" x14ac:dyDescent="0.45">
      <c r="A542" s="42" t="str">
        <f t="shared" ref="A542:B542" si="290">A289</f>
        <v>15.15</v>
      </c>
      <c r="B542" s="4" t="str">
        <f t="shared" si="290"/>
        <v>Salida Nacional / National exit</v>
      </c>
      <c r="C542" s="82">
        <f t="shared" ref="C542:G542" si="291">(C289*C36)/SUMPRODUCT(C$12:C$258,C$265:C$511)</f>
        <v>9.0154817520772599E-5</v>
      </c>
      <c r="D542" s="82">
        <f t="shared" si="291"/>
        <v>9.1989714296201306E-5</v>
      </c>
      <c r="E542" s="82">
        <f t="shared" si="291"/>
        <v>9.4927073088416024E-5</v>
      </c>
      <c r="F542" s="82">
        <f t="shared" si="291"/>
        <v>9.6193491654242565E-5</v>
      </c>
      <c r="G542" s="83">
        <f t="shared" si="291"/>
        <v>9.869554074012797E-5</v>
      </c>
    </row>
    <row r="543" spans="1:7" s="5" customFormat="1" ht="15" customHeight="1" x14ac:dyDescent="0.45">
      <c r="A543" s="42" t="str">
        <f t="shared" ref="A543:B543" si="292">A290</f>
        <v>15.16</v>
      </c>
      <c r="B543" s="4" t="str">
        <f t="shared" si="292"/>
        <v>Salida Nacional / National exit</v>
      </c>
      <c r="C543" s="82">
        <f t="shared" ref="C543:G543" si="293">(C290*C37)/SUMPRODUCT(C$12:C$258,C$265:C$511)</f>
        <v>1.4435276392582499E-3</v>
      </c>
      <c r="D543" s="82">
        <f t="shared" si="293"/>
        <v>1.412324128611545E-3</v>
      </c>
      <c r="E543" s="82">
        <f t="shared" si="293"/>
        <v>1.4266298121156096E-3</v>
      </c>
      <c r="F543" s="82">
        <f t="shared" si="293"/>
        <v>1.4085060686551631E-3</v>
      </c>
      <c r="G543" s="83">
        <f t="shared" si="293"/>
        <v>1.4088469211216319E-3</v>
      </c>
    </row>
    <row r="544" spans="1:7" s="5" customFormat="1" ht="15" customHeight="1" x14ac:dyDescent="0.45">
      <c r="A544" s="42" t="str">
        <f t="shared" ref="A544:B544" si="294">A291</f>
        <v>15.17</v>
      </c>
      <c r="B544" s="4" t="str">
        <f t="shared" si="294"/>
        <v>Salida Nacional / National exit</v>
      </c>
      <c r="C544" s="82">
        <f t="shared" ref="C544:G544" si="295">(C291*C38)/SUMPRODUCT(C$12:C$258,C$265:C$511)</f>
        <v>1.6112570911557575E-3</v>
      </c>
      <c r="D544" s="82">
        <f t="shared" si="295"/>
        <v>1.5966919802400581E-3</v>
      </c>
      <c r="E544" s="82">
        <f t="shared" si="295"/>
        <v>1.62126211844976E-3</v>
      </c>
      <c r="F544" s="82">
        <f t="shared" si="295"/>
        <v>1.6143703780637198E-3</v>
      </c>
      <c r="G544" s="83">
        <f t="shared" si="295"/>
        <v>1.631630594388113E-3</v>
      </c>
    </row>
    <row r="545" spans="1:7" s="5" customFormat="1" ht="15" customHeight="1" x14ac:dyDescent="0.45">
      <c r="A545" s="42" t="str">
        <f t="shared" ref="A545:B545" si="296">A292</f>
        <v>15.19</v>
      </c>
      <c r="B545" s="4" t="str">
        <f t="shared" si="296"/>
        <v>Salida Nacional / National exit</v>
      </c>
      <c r="C545" s="82">
        <f t="shared" ref="C545:G545" si="297">(C292*C39)/SUMPRODUCT(C$12:C$258,C$265:C$511)</f>
        <v>5.4829185283953414E-4</v>
      </c>
      <c r="D545" s="82">
        <f t="shared" si="297"/>
        <v>5.6360521117977073E-4</v>
      </c>
      <c r="E545" s="82">
        <f t="shared" si="297"/>
        <v>5.8382176657816997E-4</v>
      </c>
      <c r="F545" s="82">
        <f t="shared" si="297"/>
        <v>5.9414618069078334E-4</v>
      </c>
      <c r="G545" s="83">
        <f t="shared" si="297"/>
        <v>6.1154543177608506E-4</v>
      </c>
    </row>
    <row r="546" spans="1:7" s="5" customFormat="1" ht="15" customHeight="1" x14ac:dyDescent="0.45">
      <c r="A546" s="42" t="str">
        <f t="shared" ref="A546:B546" si="298">A293</f>
        <v>15.20.05</v>
      </c>
      <c r="B546" s="4" t="str">
        <f t="shared" si="298"/>
        <v>Salida Nacional / National exit</v>
      </c>
      <c r="C546" s="82">
        <f t="shared" ref="C546:G546" si="299">(C293*C40)/SUMPRODUCT(C$12:C$258,C$265:C$511)</f>
        <v>0</v>
      </c>
      <c r="D546" s="82">
        <f t="shared" si="299"/>
        <v>0</v>
      </c>
      <c r="E546" s="82">
        <f t="shared" si="299"/>
        <v>0</v>
      </c>
      <c r="F546" s="82">
        <f t="shared" si="299"/>
        <v>0</v>
      </c>
      <c r="G546" s="83">
        <f t="shared" si="299"/>
        <v>0</v>
      </c>
    </row>
    <row r="547" spans="1:7" s="5" customFormat="1" ht="15" customHeight="1" x14ac:dyDescent="0.45">
      <c r="A547" s="42" t="str">
        <f t="shared" ref="A547:B547" si="300">A294</f>
        <v>15.20.06</v>
      </c>
      <c r="B547" s="4" t="str">
        <f t="shared" si="300"/>
        <v>Salida Nacional / National exit</v>
      </c>
      <c r="C547" s="82">
        <f t="shared" ref="C547:G547" si="301">(C294*C41)/SUMPRODUCT(C$12:C$258,C$265:C$511)</f>
        <v>3.8610581079670621E-3</v>
      </c>
      <c r="D547" s="82">
        <f t="shared" si="301"/>
        <v>3.8606279203788536E-3</v>
      </c>
      <c r="E547" s="82">
        <f t="shared" si="301"/>
        <v>3.9399108119569743E-3</v>
      </c>
      <c r="F547" s="82">
        <f t="shared" si="301"/>
        <v>3.9437930767156609E-3</v>
      </c>
      <c r="G547" s="83">
        <f t="shared" si="301"/>
        <v>3.9829737576151398E-3</v>
      </c>
    </row>
    <row r="548" spans="1:7" s="5" customFormat="1" ht="15" customHeight="1" x14ac:dyDescent="0.45">
      <c r="A548" s="42" t="str">
        <f t="shared" ref="A548:B548" si="302">A295</f>
        <v>15.20A.1</v>
      </c>
      <c r="B548" s="4" t="str">
        <f t="shared" si="302"/>
        <v>Salida Nacional / National exit</v>
      </c>
      <c r="C548" s="82">
        <f t="shared" ref="C548:G548" si="303">(C295*C42)/SUMPRODUCT(C$12:C$258,C$265:C$511)</f>
        <v>2.0820992986606015E-3</v>
      </c>
      <c r="D548" s="82">
        <f t="shared" si="303"/>
        <v>2.1385707178125141E-3</v>
      </c>
      <c r="E548" s="82">
        <f t="shared" si="303"/>
        <v>2.2141835179023445E-3</v>
      </c>
      <c r="F548" s="82">
        <f t="shared" si="303"/>
        <v>2.2520266038111303E-3</v>
      </c>
      <c r="G548" s="83">
        <f t="shared" si="303"/>
        <v>2.3161693801186231E-3</v>
      </c>
    </row>
    <row r="549" spans="1:7" s="5" customFormat="1" ht="15" customHeight="1" x14ac:dyDescent="0.45">
      <c r="A549" s="42" t="str">
        <f t="shared" ref="A549:B549" si="304">A296</f>
        <v>15.21</v>
      </c>
      <c r="B549" s="4" t="str">
        <f t="shared" si="304"/>
        <v>Salida Nacional / National exit</v>
      </c>
      <c r="C549" s="82">
        <f t="shared" ref="C549:G549" si="305">(C296*C43)/SUMPRODUCT(C$12:C$258,C$265:C$511)</f>
        <v>8.7700522097288532E-4</v>
      </c>
      <c r="D549" s="82">
        <f t="shared" si="305"/>
        <v>8.9996935610989052E-4</v>
      </c>
      <c r="E549" s="82">
        <f t="shared" si="305"/>
        <v>9.3134827091089292E-4</v>
      </c>
      <c r="F549" s="82">
        <f t="shared" si="305"/>
        <v>9.4685109900634551E-4</v>
      </c>
      <c r="G549" s="83">
        <f t="shared" si="305"/>
        <v>9.7331390160561543E-4</v>
      </c>
    </row>
    <row r="550" spans="1:7" s="5" customFormat="1" ht="15" customHeight="1" x14ac:dyDescent="0.45">
      <c r="A550" s="42" t="str">
        <f t="shared" ref="A550:B550" si="306">A297</f>
        <v>15.22</v>
      </c>
      <c r="B550" s="4" t="str">
        <f t="shared" si="306"/>
        <v>Salida Nacional / National exit</v>
      </c>
      <c r="C550" s="82">
        <f t="shared" ref="C550:G550" si="307">(C297*C44)/SUMPRODUCT(C$12:C$258,C$265:C$511)</f>
        <v>3.9727223418346613E-4</v>
      </c>
      <c r="D550" s="82">
        <f t="shared" si="307"/>
        <v>3.9079150961714501E-4</v>
      </c>
      <c r="E550" s="82">
        <f t="shared" si="307"/>
        <v>3.9648518467878395E-4</v>
      </c>
      <c r="F550" s="82">
        <f t="shared" si="307"/>
        <v>3.9440726190719493E-4</v>
      </c>
      <c r="G550" s="83">
        <f t="shared" si="307"/>
        <v>3.9803856998647574E-4</v>
      </c>
    </row>
    <row r="551" spans="1:7" s="5" customFormat="1" ht="15" customHeight="1" x14ac:dyDescent="0.45">
      <c r="A551" s="42" t="str">
        <f t="shared" ref="A551:B551" si="308">A298</f>
        <v>15.23</v>
      </c>
      <c r="B551" s="4" t="str">
        <f t="shared" si="308"/>
        <v>Salida Nacional / National exit</v>
      </c>
      <c r="C551" s="82">
        <f t="shared" ref="C551:G551" si="309">(C298*C45)/SUMPRODUCT(C$12:C$258,C$265:C$511)</f>
        <v>4.2755651549044622E-5</v>
      </c>
      <c r="D551" s="82">
        <f t="shared" si="309"/>
        <v>4.2248490886420501E-5</v>
      </c>
      <c r="E551" s="82">
        <f t="shared" si="309"/>
        <v>4.2954169531658218E-5</v>
      </c>
      <c r="F551" s="82">
        <f t="shared" si="309"/>
        <v>4.2829783230643448E-5</v>
      </c>
      <c r="G551" s="83">
        <f t="shared" si="309"/>
        <v>4.330526558473951E-5</v>
      </c>
    </row>
    <row r="552" spans="1:7" s="5" customFormat="1" ht="15" customHeight="1" x14ac:dyDescent="0.45">
      <c r="A552" s="42" t="str">
        <f t="shared" ref="A552:B552" si="310">A299</f>
        <v>15.24</v>
      </c>
      <c r="B552" s="4" t="str">
        <f t="shared" si="310"/>
        <v>Salida Nacional / National exit</v>
      </c>
      <c r="C552" s="82">
        <f t="shared" ref="C552:G552" si="311">(C299*C46)/SUMPRODUCT(C$12:C$258,C$265:C$511)</f>
        <v>1.8424043882483961E-3</v>
      </c>
      <c r="D552" s="82">
        <f t="shared" si="311"/>
        <v>1.8637868848867564E-3</v>
      </c>
      <c r="E552" s="82">
        <f t="shared" si="311"/>
        <v>1.9157752542601828E-3</v>
      </c>
      <c r="F552" s="82">
        <f t="shared" si="311"/>
        <v>1.9334777290173841E-3</v>
      </c>
      <c r="G552" s="83">
        <f t="shared" si="311"/>
        <v>1.9745793287002417E-3</v>
      </c>
    </row>
    <row r="553" spans="1:7" s="5" customFormat="1" ht="15" customHeight="1" x14ac:dyDescent="0.45">
      <c r="A553" s="42" t="str">
        <f t="shared" ref="A553:B553" si="312">A300</f>
        <v>15.26</v>
      </c>
      <c r="B553" s="4" t="str">
        <f t="shared" si="312"/>
        <v>Salida Nacional / National exit</v>
      </c>
      <c r="C553" s="82">
        <f t="shared" ref="C553:G553" si="313">(C300*C47)/SUMPRODUCT(C$12:C$258,C$265:C$511)</f>
        <v>2.7174054249996777E-4</v>
      </c>
      <c r="D553" s="82">
        <f t="shared" si="313"/>
        <v>2.7508477731504115E-4</v>
      </c>
      <c r="E553" s="82">
        <f t="shared" si="313"/>
        <v>2.8280790744221517E-4</v>
      </c>
      <c r="F553" s="82">
        <f t="shared" si="313"/>
        <v>2.8547916927209287E-4</v>
      </c>
      <c r="G553" s="83">
        <f t="shared" si="313"/>
        <v>2.9150693939706163E-4</v>
      </c>
    </row>
    <row r="554" spans="1:7" s="5" customFormat="1" ht="15" customHeight="1" x14ac:dyDescent="0.45">
      <c r="A554" s="42" t="str">
        <f t="shared" ref="A554:B554" si="314">A301</f>
        <v>15.28-16</v>
      </c>
      <c r="B554" s="4" t="str">
        <f t="shared" si="314"/>
        <v>Salida Nacional / National exit</v>
      </c>
      <c r="C554" s="82">
        <f t="shared" ref="C554:G554" si="315">(C301*C48)/SUMPRODUCT(C$12:C$258,C$265:C$511)</f>
        <v>3.540500349525966E-4</v>
      </c>
      <c r="D554" s="82">
        <f t="shared" si="315"/>
        <v>3.6348276364837244E-4</v>
      </c>
      <c r="E554" s="82">
        <f t="shared" si="315"/>
        <v>3.7605988664808816E-4</v>
      </c>
      <c r="F554" s="82">
        <f t="shared" si="315"/>
        <v>3.8223091639012568E-4</v>
      </c>
      <c r="G554" s="83">
        <f t="shared" si="315"/>
        <v>3.9243481841700186E-4</v>
      </c>
    </row>
    <row r="555" spans="1:7" s="5" customFormat="1" ht="15" customHeight="1" x14ac:dyDescent="0.45">
      <c r="A555" s="42" t="str">
        <f t="shared" ref="A555:B555" si="316">A302</f>
        <v>15.30</v>
      </c>
      <c r="B555" s="4" t="str">
        <f t="shared" si="316"/>
        <v>Salida Nacional / National exit</v>
      </c>
      <c r="C555" s="82">
        <f t="shared" ref="C555:G555" si="317">(C302*C49)/SUMPRODUCT(C$12:C$258,C$265:C$511)</f>
        <v>3.0825060735832708E-4</v>
      </c>
      <c r="D555" s="82">
        <f t="shared" si="317"/>
        <v>3.1090020807655747E-4</v>
      </c>
      <c r="E555" s="82">
        <f t="shared" si="317"/>
        <v>3.1733595009717218E-4</v>
      </c>
      <c r="F555" s="82">
        <f t="shared" si="317"/>
        <v>3.1788786873802719E-4</v>
      </c>
      <c r="G555" s="83">
        <f t="shared" si="317"/>
        <v>3.2208024830773048E-4</v>
      </c>
    </row>
    <row r="556" spans="1:7" s="5" customFormat="1" ht="15" customHeight="1" x14ac:dyDescent="0.45">
      <c r="A556" s="42" t="str">
        <f t="shared" ref="A556:B556" si="318">A303</f>
        <v>15.31</v>
      </c>
      <c r="B556" s="4" t="str">
        <f t="shared" si="318"/>
        <v>Salida Nacional / National exit</v>
      </c>
      <c r="C556" s="82">
        <f t="shared" ref="C556:G556" si="319">(C303*C50)/SUMPRODUCT(C$12:C$258,C$265:C$511)</f>
        <v>5.5300321501433282E-3</v>
      </c>
      <c r="D556" s="82">
        <f t="shared" si="319"/>
        <v>5.0424795324273027E-3</v>
      </c>
      <c r="E556" s="82">
        <f t="shared" si="319"/>
        <v>4.7168905754423444E-3</v>
      </c>
      <c r="F556" s="82">
        <f t="shared" si="319"/>
        <v>4.3982319048826981E-3</v>
      </c>
      <c r="G556" s="83">
        <f t="shared" si="319"/>
        <v>4.2077172813108068E-3</v>
      </c>
    </row>
    <row r="557" spans="1:7" s="5" customFormat="1" ht="15" customHeight="1" x14ac:dyDescent="0.45">
      <c r="A557" s="42" t="str">
        <f t="shared" ref="A557:B557" si="320">A304</f>
        <v>15.31.1A</v>
      </c>
      <c r="B557" s="4" t="str">
        <f t="shared" si="320"/>
        <v>Salida Nacional / National exit</v>
      </c>
      <c r="C557" s="82">
        <f t="shared" ref="C557:G557" si="321">(C304*C51)/SUMPRODUCT(C$12:C$258,C$265:C$511)</f>
        <v>0</v>
      </c>
      <c r="D557" s="82">
        <f t="shared" si="321"/>
        <v>0</v>
      </c>
      <c r="E557" s="82">
        <f t="shared" si="321"/>
        <v>0</v>
      </c>
      <c r="F557" s="82">
        <f t="shared" si="321"/>
        <v>0</v>
      </c>
      <c r="G557" s="83">
        <f t="shared" si="321"/>
        <v>0</v>
      </c>
    </row>
    <row r="558" spans="1:7" s="5" customFormat="1" ht="15" customHeight="1" x14ac:dyDescent="0.45">
      <c r="A558" s="42" t="str">
        <f t="shared" ref="A558:B558" si="322">A305</f>
        <v>15.31.3</v>
      </c>
      <c r="B558" s="4" t="str">
        <f t="shared" si="322"/>
        <v>Salida Nacional / National exit</v>
      </c>
      <c r="C558" s="82">
        <f t="shared" ref="C558:G558" si="323">(C305*C52)/SUMPRODUCT(C$12:C$258,C$265:C$511)</f>
        <v>5.3127873180541015E-3</v>
      </c>
      <c r="D558" s="82">
        <f t="shared" si="323"/>
        <v>5.3908346181039228E-3</v>
      </c>
      <c r="E558" s="82">
        <f t="shared" si="323"/>
        <v>5.5252761554757746E-3</v>
      </c>
      <c r="F558" s="82">
        <f t="shared" si="323"/>
        <v>5.5600122336308877E-3</v>
      </c>
      <c r="G558" s="83">
        <f t="shared" si="323"/>
        <v>5.6479628048903595E-3</v>
      </c>
    </row>
    <row r="559" spans="1:7" s="5" customFormat="1" ht="15" customHeight="1" x14ac:dyDescent="0.45">
      <c r="A559" s="42" t="str">
        <f t="shared" ref="A559:B559" si="324">A306</f>
        <v>15.31A.4</v>
      </c>
      <c r="B559" s="4" t="str">
        <f t="shared" si="324"/>
        <v>Salida Nacional / National exit</v>
      </c>
      <c r="C559" s="82">
        <f t="shared" ref="C559:G559" si="325">(C306*C53)/SUMPRODUCT(C$12:C$258,C$265:C$511)</f>
        <v>7.4499402909564963E-4</v>
      </c>
      <c r="D559" s="82">
        <f t="shared" si="325"/>
        <v>7.6254605258724371E-4</v>
      </c>
      <c r="E559" s="82">
        <f t="shared" si="325"/>
        <v>7.8796074371650633E-4</v>
      </c>
      <c r="F559" s="82">
        <f t="shared" si="325"/>
        <v>7.9984860220645216E-4</v>
      </c>
      <c r="G559" s="83">
        <f t="shared" si="325"/>
        <v>8.1844328594572182E-4</v>
      </c>
    </row>
    <row r="560" spans="1:7" s="5" customFormat="1" ht="15" customHeight="1" x14ac:dyDescent="0.45">
      <c r="A560" s="42" t="str">
        <f t="shared" ref="A560:B560" si="326">A307</f>
        <v>15.34</v>
      </c>
      <c r="B560" s="4" t="str">
        <f t="shared" si="326"/>
        <v>Salida Nacional / National exit</v>
      </c>
      <c r="C560" s="82">
        <f t="shared" ref="C560:G560" si="327">(C307*C54)/SUMPRODUCT(C$12:C$258,C$265:C$511)</f>
        <v>2.8249883603104341E-2</v>
      </c>
      <c r="D560" s="82">
        <f t="shared" si="327"/>
        <v>2.57644761530781E-2</v>
      </c>
      <c r="E560" s="82">
        <f t="shared" si="327"/>
        <v>2.4103668940134156E-2</v>
      </c>
      <c r="F560" s="82">
        <f t="shared" si="327"/>
        <v>2.2477775311590734E-2</v>
      </c>
      <c r="G560" s="83">
        <f t="shared" si="327"/>
        <v>2.1504585624954921E-2</v>
      </c>
    </row>
    <row r="561" spans="1:7" s="5" customFormat="1" ht="15" customHeight="1" x14ac:dyDescent="0.45">
      <c r="A561" s="42" t="str">
        <f t="shared" ref="A561:B561" si="328">A308</f>
        <v>16A</v>
      </c>
      <c r="B561" s="4" t="str">
        <f t="shared" si="328"/>
        <v>Salida Nacional / National exit</v>
      </c>
      <c r="C561" s="82">
        <f t="shared" ref="C561:G561" si="329">(C308*C55)/SUMPRODUCT(C$12:C$258,C$265:C$511)</f>
        <v>8.6760014530132674E-5</v>
      </c>
      <c r="D561" s="82">
        <f t="shared" si="329"/>
        <v>8.590204398984221E-5</v>
      </c>
      <c r="E561" s="82">
        <f t="shared" si="329"/>
        <v>8.7331454777665133E-5</v>
      </c>
      <c r="F561" s="82">
        <f t="shared" si="329"/>
        <v>8.6978849004554221E-5</v>
      </c>
      <c r="G561" s="83">
        <f t="shared" si="329"/>
        <v>8.7544734347785381E-5</v>
      </c>
    </row>
    <row r="562" spans="1:7" s="5" customFormat="1" ht="15" customHeight="1" x14ac:dyDescent="0.45">
      <c r="A562" s="42" t="str">
        <f t="shared" ref="A562:B562" si="330">A309</f>
        <v>19</v>
      </c>
      <c r="B562" s="4" t="str">
        <f t="shared" si="330"/>
        <v>Salida Nacional / National exit</v>
      </c>
      <c r="C562" s="82">
        <f t="shared" ref="C562:G562" si="331">(C309*C56)/SUMPRODUCT(C$12:C$258,C$265:C$511)</f>
        <v>3.6369293525188432E-3</v>
      </c>
      <c r="D562" s="82">
        <f t="shared" si="331"/>
        <v>3.7423181482125582E-3</v>
      </c>
      <c r="E562" s="82">
        <f t="shared" si="331"/>
        <v>3.8576272548513854E-3</v>
      </c>
      <c r="F562" s="82">
        <f t="shared" si="331"/>
        <v>3.9014143375851362E-3</v>
      </c>
      <c r="G562" s="83">
        <f t="shared" si="331"/>
        <v>3.9575188475557549E-3</v>
      </c>
    </row>
    <row r="563" spans="1:7" s="5" customFormat="1" ht="15" customHeight="1" x14ac:dyDescent="0.45">
      <c r="A563" s="42" t="str">
        <f t="shared" ref="A563:B563" si="332">A310</f>
        <v>20</v>
      </c>
      <c r="B563" s="4" t="str">
        <f t="shared" si="332"/>
        <v>Salida Nacional / National exit</v>
      </c>
      <c r="C563" s="82">
        <f t="shared" ref="C563:G563" si="333">(C310*C57)/SUMPRODUCT(C$12:C$258,C$265:C$511)</f>
        <v>8.076270221088297E-3</v>
      </c>
      <c r="D563" s="82">
        <f t="shared" si="333"/>
        <v>7.2450115976578381E-3</v>
      </c>
      <c r="E563" s="82">
        <f t="shared" si="333"/>
        <v>6.5961326950124818E-3</v>
      </c>
      <c r="F563" s="82">
        <f t="shared" si="333"/>
        <v>6.0327686428566837E-3</v>
      </c>
      <c r="G563" s="83">
        <f t="shared" si="333"/>
        <v>5.6492107809510876E-3</v>
      </c>
    </row>
    <row r="564" spans="1:7" s="5" customFormat="1" ht="15" customHeight="1" x14ac:dyDescent="0.45">
      <c r="A564" s="42" t="str">
        <f t="shared" ref="A564:B564" si="334">A311</f>
        <v>20.00A</v>
      </c>
      <c r="B564" s="4" t="str">
        <f t="shared" si="334"/>
        <v>Salida Nacional / National exit</v>
      </c>
      <c r="C564" s="82">
        <f t="shared" ref="C564:G564" si="335">(C311*C58)/SUMPRODUCT(C$12:C$258,C$265:C$511)</f>
        <v>2.839445918263207E-4</v>
      </c>
      <c r="D564" s="82">
        <f t="shared" si="335"/>
        <v>2.4763491151549199E-4</v>
      </c>
      <c r="E564" s="82">
        <f t="shared" si="335"/>
        <v>2.1912609242387955E-4</v>
      </c>
      <c r="F564" s="82">
        <f t="shared" si="335"/>
        <v>1.9522196971532467E-4</v>
      </c>
      <c r="G564" s="83">
        <f t="shared" si="335"/>
        <v>1.7865843135231877E-4</v>
      </c>
    </row>
    <row r="565" spans="1:7" s="5" customFormat="1" ht="15" customHeight="1" x14ac:dyDescent="0.45">
      <c r="A565" s="42" t="str">
        <f t="shared" ref="A565:B565" si="336">A312</f>
        <v>21</v>
      </c>
      <c r="B565" s="4" t="str">
        <f t="shared" si="336"/>
        <v>Salida Nacional / National exit</v>
      </c>
      <c r="C565" s="82">
        <f t="shared" ref="C565:G565" si="337">(C312*C59)/SUMPRODUCT(C$12:C$258,C$265:C$511)</f>
        <v>2.0079943026724993E-4</v>
      </c>
      <c r="D565" s="82">
        <f t="shared" si="337"/>
        <v>1.7539449872605321E-4</v>
      </c>
      <c r="E565" s="82">
        <f t="shared" si="337"/>
        <v>1.5533408846755877E-4</v>
      </c>
      <c r="F565" s="82">
        <f t="shared" si="337"/>
        <v>1.3850980780476577E-4</v>
      </c>
      <c r="G565" s="83">
        <f t="shared" si="337"/>
        <v>1.2674157662225972E-4</v>
      </c>
    </row>
    <row r="566" spans="1:7" s="5" customFormat="1" ht="15" customHeight="1" x14ac:dyDescent="0.45">
      <c r="A566" s="42" t="str">
        <f t="shared" ref="A566:B566" si="338">A313</f>
        <v>22</v>
      </c>
      <c r="B566" s="4" t="str">
        <f t="shared" si="338"/>
        <v>Salida Nacional / National exit</v>
      </c>
      <c r="C566" s="82">
        <f t="shared" ref="C566:G566" si="339">(C313*C60)/SUMPRODUCT(C$12:C$258,C$265:C$511)</f>
        <v>9.0442986133401756E-4</v>
      </c>
      <c r="D566" s="82">
        <f t="shared" si="339"/>
        <v>9.2366419432218501E-4</v>
      </c>
      <c r="E566" s="82">
        <f t="shared" si="339"/>
        <v>9.497738800124055E-4</v>
      </c>
      <c r="F566" s="82">
        <f t="shared" si="339"/>
        <v>9.5705939097706064E-4</v>
      </c>
      <c r="G566" s="83">
        <f t="shared" si="339"/>
        <v>9.644519726866791E-4</v>
      </c>
    </row>
    <row r="567" spans="1:7" s="5" customFormat="1" ht="15" customHeight="1" x14ac:dyDescent="0.45">
      <c r="A567" s="42" t="str">
        <f t="shared" ref="A567:B567" si="340">A314</f>
        <v>23</v>
      </c>
      <c r="B567" s="4" t="str">
        <f t="shared" si="340"/>
        <v>Salida Nacional / National exit</v>
      </c>
      <c r="C567" s="82">
        <f t="shared" ref="C567:G567" si="341">(C314*C61)/SUMPRODUCT(C$12:C$258,C$265:C$511)</f>
        <v>6.9791669412117008E-3</v>
      </c>
      <c r="D567" s="82">
        <f t="shared" si="341"/>
        <v>7.1364532461975355E-3</v>
      </c>
      <c r="E567" s="82">
        <f t="shared" si="341"/>
        <v>7.3431394080309756E-3</v>
      </c>
      <c r="F567" s="82">
        <f t="shared" si="341"/>
        <v>7.4045916947589312E-3</v>
      </c>
      <c r="G567" s="83">
        <f t="shared" si="341"/>
        <v>7.4610214684056701E-3</v>
      </c>
    </row>
    <row r="568" spans="1:7" s="5" customFormat="1" ht="15" customHeight="1" x14ac:dyDescent="0.45">
      <c r="A568" s="42" t="str">
        <f t="shared" ref="A568:B568" si="342">A315</f>
        <v>23A</v>
      </c>
      <c r="B568" s="4" t="str">
        <f t="shared" si="342"/>
        <v>Salida Nacional / National exit</v>
      </c>
      <c r="C568" s="82">
        <f t="shared" ref="C568:G568" si="343">(C315*C62)/SUMPRODUCT(C$12:C$258,C$265:C$511)</f>
        <v>3.1258842926980111E-4</v>
      </c>
      <c r="D568" s="82">
        <f t="shared" si="343"/>
        <v>3.2012906107632542E-4</v>
      </c>
      <c r="E568" s="82">
        <f t="shared" si="343"/>
        <v>3.2967770139022607E-4</v>
      </c>
      <c r="F568" s="82">
        <f t="shared" si="343"/>
        <v>3.3272292837174198E-4</v>
      </c>
      <c r="G568" s="83">
        <f t="shared" si="343"/>
        <v>3.3521586361029188E-4</v>
      </c>
    </row>
    <row r="569" spans="1:7" s="5" customFormat="1" ht="15" customHeight="1" x14ac:dyDescent="0.45">
      <c r="A569" s="42" t="str">
        <f t="shared" ref="A569:B569" si="344">A316</f>
        <v>24</v>
      </c>
      <c r="B569" s="4" t="str">
        <f t="shared" si="344"/>
        <v>Salida Nacional / National exit</v>
      </c>
      <c r="C569" s="82">
        <f t="shared" ref="C569:G569" si="345">(C316*C63)/SUMPRODUCT(C$12:C$258,C$265:C$511)</f>
        <v>9.5433655357826688E-5</v>
      </c>
      <c r="D569" s="82">
        <f t="shared" si="345"/>
        <v>9.7828827512964713E-5</v>
      </c>
      <c r="E569" s="82">
        <f t="shared" si="345"/>
        <v>1.0079868845994993E-4</v>
      </c>
      <c r="F569" s="82">
        <f t="shared" si="345"/>
        <v>1.0178331810454121E-4</v>
      </c>
      <c r="G569" s="83">
        <f t="shared" si="345"/>
        <v>1.0253794745018219E-4</v>
      </c>
    </row>
    <row r="570" spans="1:7" s="5" customFormat="1" ht="15" customHeight="1" x14ac:dyDescent="0.45">
      <c r="A570" s="42" t="str">
        <f t="shared" ref="A570:B570" si="346">A317</f>
        <v>24A</v>
      </c>
      <c r="B570" s="4" t="str">
        <f t="shared" si="346"/>
        <v>Salida Nacional / National exit</v>
      </c>
      <c r="C570" s="82">
        <f t="shared" ref="C570:G570" si="347">(C317*C64)/SUMPRODUCT(C$12:C$258,C$265:C$511)</f>
        <v>8.1389548629153495E-4</v>
      </c>
      <c r="D570" s="82">
        <f t="shared" si="347"/>
        <v>8.3669949741173495E-4</v>
      </c>
      <c r="E570" s="82">
        <f t="shared" si="347"/>
        <v>8.6646581699286135E-4</v>
      </c>
      <c r="F570" s="82">
        <f t="shared" si="347"/>
        <v>8.8022706947115585E-4</v>
      </c>
      <c r="G570" s="83">
        <f t="shared" si="347"/>
        <v>8.920983800863101E-4</v>
      </c>
    </row>
    <row r="571" spans="1:7" s="5" customFormat="1" ht="15" customHeight="1" x14ac:dyDescent="0.45">
      <c r="A571" s="42" t="str">
        <f t="shared" ref="A571:B571" si="348">A318</f>
        <v>25A</v>
      </c>
      <c r="B571" s="4" t="str">
        <f t="shared" si="348"/>
        <v>Salida Nacional / National exit</v>
      </c>
      <c r="C571" s="82">
        <f t="shared" ref="C571:G571" si="349">(C318*C65)/SUMPRODUCT(C$12:C$258,C$265:C$511)</f>
        <v>1.749482109708594E-4</v>
      </c>
      <c r="D571" s="82">
        <f t="shared" si="349"/>
        <v>1.7979918471836755E-4</v>
      </c>
      <c r="E571" s="82">
        <f t="shared" si="349"/>
        <v>1.8550695700033244E-4</v>
      </c>
      <c r="F571" s="82">
        <f t="shared" si="349"/>
        <v>1.8757437868096216E-4</v>
      </c>
      <c r="G571" s="83">
        <f t="shared" si="349"/>
        <v>1.8893118833227947E-4</v>
      </c>
    </row>
    <row r="572" spans="1:7" s="5" customFormat="1" ht="15" customHeight="1" x14ac:dyDescent="0.45">
      <c r="A572" s="42" t="str">
        <f t="shared" ref="A572:B572" si="350">A319</f>
        <v>25X</v>
      </c>
      <c r="B572" s="4" t="str">
        <f t="shared" si="350"/>
        <v>Salida Nacional / National exit</v>
      </c>
      <c r="C572" s="82">
        <f t="shared" ref="C572:G572" si="351">(C319*C66)/SUMPRODUCT(C$12:C$258,C$265:C$511)</f>
        <v>1.1174352058755832E-3</v>
      </c>
      <c r="D572" s="82">
        <f t="shared" si="351"/>
        <v>1.1637368177507107E-3</v>
      </c>
      <c r="E572" s="82">
        <f t="shared" si="351"/>
        <v>1.1913137809176925E-3</v>
      </c>
      <c r="F572" s="82">
        <f t="shared" si="351"/>
        <v>1.1954796403382713E-3</v>
      </c>
      <c r="G572" s="83">
        <f t="shared" si="351"/>
        <v>1.1943126263439018E-3</v>
      </c>
    </row>
    <row r="573" spans="1:7" s="5" customFormat="1" ht="15" customHeight="1" x14ac:dyDescent="0.45">
      <c r="A573" s="42" t="str">
        <f t="shared" ref="A573:B573" si="352">A320</f>
        <v>26A</v>
      </c>
      <c r="B573" s="4" t="str">
        <f t="shared" si="352"/>
        <v>Salida Nacional / National exit</v>
      </c>
      <c r="C573" s="82">
        <f t="shared" ref="C573:G573" si="353">(C320*C67)/SUMPRODUCT(C$12:C$258,C$265:C$511)</f>
        <v>9.0760896522919742E-4</v>
      </c>
      <c r="D573" s="82">
        <f t="shared" si="353"/>
        <v>9.547689652654297E-4</v>
      </c>
      <c r="E573" s="82">
        <f t="shared" si="353"/>
        <v>9.9966411648665641E-4</v>
      </c>
      <c r="F573" s="82">
        <f t="shared" si="353"/>
        <v>1.0277087792410703E-3</v>
      </c>
      <c r="G573" s="83">
        <f t="shared" si="353"/>
        <v>1.0498059603555314E-3</v>
      </c>
    </row>
    <row r="574" spans="1:7" s="5" customFormat="1" ht="15" customHeight="1" x14ac:dyDescent="0.45">
      <c r="A574" s="42" t="str">
        <f t="shared" ref="A574:B574" si="354">A321</f>
        <v>27X</v>
      </c>
      <c r="B574" s="4" t="str">
        <f t="shared" si="354"/>
        <v>Salida Nacional / National exit</v>
      </c>
      <c r="C574" s="82">
        <f t="shared" ref="C574:G574" si="355">(C321*C68)/SUMPRODUCT(C$12:C$258,C$265:C$511)</f>
        <v>6.4264721192596223E-4</v>
      </c>
      <c r="D574" s="82">
        <f t="shared" si="355"/>
        <v>6.826275962527852E-4</v>
      </c>
      <c r="E574" s="82">
        <f t="shared" si="355"/>
        <v>7.1801396217312068E-4</v>
      </c>
      <c r="F574" s="82">
        <f t="shared" si="355"/>
        <v>7.4177890355813967E-4</v>
      </c>
      <c r="G574" s="83">
        <f t="shared" si="355"/>
        <v>7.5992942425778603E-4</v>
      </c>
    </row>
    <row r="575" spans="1:7" s="5" customFormat="1" ht="15" customHeight="1" x14ac:dyDescent="0.45">
      <c r="A575" s="42" t="str">
        <f t="shared" ref="A575:B575" si="356">A322</f>
        <v>28</v>
      </c>
      <c r="B575" s="4" t="str">
        <f t="shared" si="356"/>
        <v>Salida Nacional / National exit</v>
      </c>
      <c r="C575" s="82">
        <f t="shared" ref="C575:G575" si="357">(C322*C69)/SUMPRODUCT(C$12:C$258,C$265:C$511)</f>
        <v>1.4902536394595682E-3</v>
      </c>
      <c r="D575" s="82">
        <f t="shared" si="357"/>
        <v>1.5420336889794503E-3</v>
      </c>
      <c r="E575" s="82">
        <f t="shared" si="357"/>
        <v>1.5978953300943254E-3</v>
      </c>
      <c r="F575" s="82">
        <f t="shared" si="357"/>
        <v>1.6239623279178164E-3</v>
      </c>
      <c r="G575" s="83">
        <f t="shared" si="357"/>
        <v>1.6395176916821324E-3</v>
      </c>
    </row>
    <row r="576" spans="1:7" s="5" customFormat="1" ht="15" customHeight="1" x14ac:dyDescent="0.45">
      <c r="A576" s="42" t="str">
        <f t="shared" ref="A576:B576" si="358">A323</f>
        <v>28A</v>
      </c>
      <c r="B576" s="4" t="str">
        <f t="shared" si="358"/>
        <v>Salida Nacional / National exit</v>
      </c>
      <c r="C576" s="82">
        <f t="shared" ref="C576:G576" si="359">(C323*C70)/SUMPRODUCT(C$12:C$258,C$265:C$511)</f>
        <v>8.7993317964274644E-3</v>
      </c>
      <c r="D576" s="82">
        <f t="shared" si="359"/>
        <v>7.9670132860387884E-3</v>
      </c>
      <c r="E576" s="82">
        <f t="shared" si="359"/>
        <v>7.1643927438264339E-3</v>
      </c>
      <c r="F576" s="82">
        <f t="shared" si="359"/>
        <v>6.4855074241705205E-3</v>
      </c>
      <c r="G576" s="83">
        <f t="shared" si="359"/>
        <v>5.967904297265101E-3</v>
      </c>
    </row>
    <row r="577" spans="1:7" s="5" customFormat="1" ht="15" customHeight="1" x14ac:dyDescent="0.45">
      <c r="A577" s="42" t="str">
        <f t="shared" ref="A577:B577" si="360">A324</f>
        <v>29</v>
      </c>
      <c r="B577" s="4" t="str">
        <f t="shared" si="360"/>
        <v>Salida Nacional / National exit</v>
      </c>
      <c r="C577" s="82">
        <f t="shared" ref="C577:G577" si="361">(C324*C71)/SUMPRODUCT(C$12:C$258,C$265:C$511)</f>
        <v>4.0872246456379567E-5</v>
      </c>
      <c r="D577" s="82">
        <f t="shared" si="361"/>
        <v>4.3971526785081861E-5</v>
      </c>
      <c r="E577" s="82">
        <f t="shared" si="361"/>
        <v>4.6520975943308727E-5</v>
      </c>
      <c r="F577" s="82">
        <f t="shared" si="361"/>
        <v>4.8359988623314339E-5</v>
      </c>
      <c r="G577" s="83">
        <f t="shared" si="361"/>
        <v>4.9716069474455312E-5</v>
      </c>
    </row>
    <row r="578" spans="1:7" s="5" customFormat="1" ht="15" customHeight="1" x14ac:dyDescent="0.45">
      <c r="A578" s="42" t="str">
        <f t="shared" ref="A578:B578" si="362">A325</f>
        <v>30</v>
      </c>
      <c r="B578" s="4" t="str">
        <f t="shared" si="362"/>
        <v>Salida Nacional / National exit</v>
      </c>
      <c r="C578" s="82">
        <f t="shared" ref="C578:G578" si="363">(C325*C72)/SUMPRODUCT(C$12:C$258,C$265:C$511)</f>
        <v>2.9552071455530681E-4</v>
      </c>
      <c r="D578" s="82">
        <f t="shared" si="363"/>
        <v>3.1846544011171658E-4</v>
      </c>
      <c r="E578" s="82">
        <f t="shared" si="363"/>
        <v>3.3717910809363908E-4</v>
      </c>
      <c r="F578" s="82">
        <f t="shared" si="363"/>
        <v>3.5077909338288173E-4</v>
      </c>
      <c r="G578" s="83">
        <f t="shared" si="363"/>
        <v>3.6053236314682175E-4</v>
      </c>
    </row>
    <row r="579" spans="1:7" s="5" customFormat="1" ht="15" customHeight="1" x14ac:dyDescent="0.45">
      <c r="A579" s="42" t="str">
        <f t="shared" ref="A579:B579" si="364">A326</f>
        <v>32</v>
      </c>
      <c r="B579" s="4" t="str">
        <f t="shared" si="364"/>
        <v>Salida Nacional / National exit</v>
      </c>
      <c r="C579" s="82">
        <f t="shared" ref="C579:G579" si="365">(C326*C73)/SUMPRODUCT(C$12:C$258,C$265:C$511)</f>
        <v>9.5547184664311682E-8</v>
      </c>
      <c r="D579" s="82">
        <f t="shared" si="365"/>
        <v>8.8846708392386902E-8</v>
      </c>
      <c r="E579" s="82">
        <f t="shared" si="365"/>
        <v>8.1863539774372654E-8</v>
      </c>
      <c r="F579" s="82">
        <f t="shared" si="365"/>
        <v>7.5929304907209419E-8</v>
      </c>
      <c r="G579" s="83">
        <f t="shared" si="365"/>
        <v>7.1176473493902195E-8</v>
      </c>
    </row>
    <row r="580" spans="1:7" s="5" customFormat="1" ht="15" customHeight="1" x14ac:dyDescent="0.45">
      <c r="A580" s="42" t="str">
        <f t="shared" ref="A580:B580" si="366">A327</f>
        <v>33</v>
      </c>
      <c r="B580" s="4" t="str">
        <f t="shared" si="366"/>
        <v>Salida Nacional / National exit</v>
      </c>
      <c r="C580" s="82">
        <f t="shared" ref="C580:G580" si="367">(C327*C74)/SUMPRODUCT(C$12:C$258,C$265:C$511)</f>
        <v>4.9389737342039721E-3</v>
      </c>
      <c r="D580" s="82">
        <f t="shared" si="367"/>
        <v>4.6026262313014878E-3</v>
      </c>
      <c r="E580" s="82">
        <f t="shared" si="367"/>
        <v>4.2455299583659348E-3</v>
      </c>
      <c r="F580" s="82">
        <f t="shared" si="367"/>
        <v>3.9419593816460699E-3</v>
      </c>
      <c r="G580" s="83">
        <f t="shared" si="367"/>
        <v>3.6951217801087007E-3</v>
      </c>
    </row>
    <row r="581" spans="1:7" s="5" customFormat="1" ht="15" customHeight="1" x14ac:dyDescent="0.45">
      <c r="A581" s="42" t="str">
        <f t="shared" ref="A581:B581" si="368">A328</f>
        <v>33X</v>
      </c>
      <c r="B581" s="4" t="str">
        <f t="shared" si="368"/>
        <v>Salida Nacional / National exit</v>
      </c>
      <c r="C581" s="82">
        <f t="shared" ref="C581:G581" si="369">(C328*C75)/SUMPRODUCT(C$12:C$258,C$265:C$511)</f>
        <v>5.2602796180817622E-6</v>
      </c>
      <c r="D581" s="82">
        <f t="shared" si="369"/>
        <v>5.7152615510038211E-6</v>
      </c>
      <c r="E581" s="82">
        <f t="shared" si="369"/>
        <v>6.0742805553936716E-6</v>
      </c>
      <c r="F581" s="82">
        <f t="shared" si="369"/>
        <v>6.3430147215699562E-6</v>
      </c>
      <c r="G581" s="83">
        <f t="shared" si="369"/>
        <v>6.5175091868939229E-6</v>
      </c>
    </row>
    <row r="582" spans="1:7" s="5" customFormat="1" ht="15" customHeight="1" x14ac:dyDescent="0.45">
      <c r="A582" s="42" t="str">
        <f t="shared" ref="A582:B582" si="370">A329</f>
        <v>34</v>
      </c>
      <c r="B582" s="4" t="str">
        <f t="shared" si="370"/>
        <v>Salida Nacional / National exit</v>
      </c>
      <c r="C582" s="82">
        <f t="shared" ref="C582:G582" si="371">(C329*C76)/SUMPRODUCT(C$12:C$258,C$265:C$511)</f>
        <v>5.8799362114214367E-4</v>
      </c>
      <c r="D582" s="82">
        <f t="shared" si="371"/>
        <v>6.1663052620442407E-4</v>
      </c>
      <c r="E582" s="82">
        <f t="shared" si="371"/>
        <v>6.4450441766986371E-4</v>
      </c>
      <c r="F582" s="82">
        <f t="shared" si="371"/>
        <v>6.6080809314814049E-4</v>
      </c>
      <c r="G582" s="83">
        <f t="shared" si="371"/>
        <v>6.6842969543779937E-4</v>
      </c>
    </row>
    <row r="583" spans="1:7" s="5" customFormat="1" ht="15" customHeight="1" x14ac:dyDescent="0.45">
      <c r="A583" s="42" t="str">
        <f t="shared" ref="A583:B583" si="372">A330</f>
        <v>35</v>
      </c>
      <c r="B583" s="4" t="str">
        <f t="shared" si="372"/>
        <v>Salida Nacional / National exit</v>
      </c>
      <c r="C583" s="82">
        <f t="shared" ref="C583:G583" si="373">(C330*C77)/SUMPRODUCT(C$12:C$258,C$265:C$511)</f>
        <v>2.5181240268261275E-4</v>
      </c>
      <c r="D583" s="82">
        <f t="shared" si="373"/>
        <v>2.6024664288934235E-4</v>
      </c>
      <c r="E583" s="82">
        <f t="shared" si="373"/>
        <v>2.7018390847895142E-4</v>
      </c>
      <c r="F583" s="82">
        <f t="shared" si="373"/>
        <v>2.7487741501398214E-4</v>
      </c>
      <c r="G583" s="83">
        <f t="shared" si="373"/>
        <v>2.7585292100316971E-4</v>
      </c>
    </row>
    <row r="584" spans="1:7" s="5" customFormat="1" ht="15" customHeight="1" x14ac:dyDescent="0.45">
      <c r="A584" s="42" t="str">
        <f t="shared" ref="A584:B584" si="374">A331</f>
        <v>35X</v>
      </c>
      <c r="B584" s="4" t="str">
        <f t="shared" si="374"/>
        <v>Salida Nacional / National exit</v>
      </c>
      <c r="C584" s="82">
        <f t="shared" ref="C584:G584" si="375">(C331*C78)/SUMPRODUCT(C$12:C$258,C$265:C$511)</f>
        <v>1.6075907155365379E-3</v>
      </c>
      <c r="D584" s="82">
        <f t="shared" si="375"/>
        <v>1.6677665810460544E-3</v>
      </c>
      <c r="E584" s="82">
        <f t="shared" si="375"/>
        <v>1.7315431275606104E-3</v>
      </c>
      <c r="F584" s="82">
        <f t="shared" si="375"/>
        <v>1.7573495765004093E-3</v>
      </c>
      <c r="G584" s="83">
        <f t="shared" si="375"/>
        <v>1.75388211971835E-3</v>
      </c>
    </row>
    <row r="585" spans="1:7" s="5" customFormat="1" ht="15" customHeight="1" x14ac:dyDescent="0.45">
      <c r="A585" s="42" t="str">
        <f t="shared" ref="A585:B585" si="376">A332</f>
        <v>36</v>
      </c>
      <c r="B585" s="4" t="str">
        <f t="shared" si="376"/>
        <v>Salida Nacional / National exit</v>
      </c>
      <c r="C585" s="82">
        <f t="shared" ref="C585:G585" si="377">(C332*C79)/SUMPRODUCT(C$12:C$258,C$265:C$511)</f>
        <v>1.1501742206793185E-3</v>
      </c>
      <c r="D585" s="82">
        <f t="shared" si="377"/>
        <v>1.2544957857409773E-3</v>
      </c>
      <c r="E585" s="82">
        <f t="shared" si="377"/>
        <v>1.3356432640113428E-3</v>
      </c>
      <c r="F585" s="82">
        <f t="shared" si="377"/>
        <v>1.3971075574560181E-3</v>
      </c>
      <c r="G585" s="83">
        <f t="shared" si="377"/>
        <v>1.434771242667762E-3</v>
      </c>
    </row>
    <row r="586" spans="1:7" s="5" customFormat="1" ht="15" customHeight="1" x14ac:dyDescent="0.45">
      <c r="A586" s="42" t="str">
        <f t="shared" ref="A586:B586" si="378">A333</f>
        <v>38</v>
      </c>
      <c r="B586" s="4" t="str">
        <f t="shared" si="378"/>
        <v>Salida Nacional / National exit</v>
      </c>
      <c r="C586" s="82">
        <f t="shared" ref="C586:G586" si="379">(C333*C80)/SUMPRODUCT(C$12:C$258,C$265:C$511)</f>
        <v>7.6411337091131107E-3</v>
      </c>
      <c r="D586" s="82">
        <f t="shared" si="379"/>
        <v>8.0744474864137619E-3</v>
      </c>
      <c r="E586" s="82">
        <f t="shared" si="379"/>
        <v>8.4715167467947754E-3</v>
      </c>
      <c r="F586" s="82">
        <f t="shared" si="379"/>
        <v>8.7200099142025148E-3</v>
      </c>
      <c r="G586" s="83">
        <f t="shared" si="379"/>
        <v>8.833116094927089E-3</v>
      </c>
    </row>
    <row r="587" spans="1:7" s="5" customFormat="1" ht="15" customHeight="1" x14ac:dyDescent="0.45">
      <c r="A587" s="42" t="str">
        <f t="shared" ref="A587:B587" si="380">A334</f>
        <v>38X.02</v>
      </c>
      <c r="B587" s="4" t="str">
        <f t="shared" si="380"/>
        <v>Salida Nacional / National exit</v>
      </c>
      <c r="C587" s="82">
        <f t="shared" ref="C587:G587" si="381">(C334*C81)/SUMPRODUCT(C$12:C$258,C$265:C$511)</f>
        <v>8.9117972799411928E-5</v>
      </c>
      <c r="D587" s="82">
        <f t="shared" si="381"/>
        <v>9.4257873062156007E-5</v>
      </c>
      <c r="E587" s="82">
        <f t="shared" si="381"/>
        <v>9.8929029169831184E-5</v>
      </c>
      <c r="F587" s="82">
        <f t="shared" si="381"/>
        <v>1.0186601075233541E-4</v>
      </c>
      <c r="G587" s="83">
        <f t="shared" si="381"/>
        <v>1.0318697042758588E-4</v>
      </c>
    </row>
    <row r="588" spans="1:7" s="5" customFormat="1" ht="15" customHeight="1" x14ac:dyDescent="0.45">
      <c r="A588" s="42" t="str">
        <f t="shared" ref="A588:B588" si="382">A335</f>
        <v>39.01</v>
      </c>
      <c r="B588" s="4" t="str">
        <f t="shared" si="382"/>
        <v>Salida Nacional / National exit</v>
      </c>
      <c r="C588" s="82">
        <f t="shared" ref="C588:G588" si="383">(C335*C82)/SUMPRODUCT(C$12:C$258,C$265:C$511)</f>
        <v>6.2497504518833923E-4</v>
      </c>
      <c r="D588" s="82">
        <f t="shared" si="383"/>
        <v>6.687083892032772E-4</v>
      </c>
      <c r="E588" s="82">
        <f t="shared" si="383"/>
        <v>7.0562653613032275E-4</v>
      </c>
      <c r="F588" s="82">
        <f t="shared" si="383"/>
        <v>7.308605881376517E-4</v>
      </c>
      <c r="G588" s="83">
        <f t="shared" si="383"/>
        <v>7.4383785172798741E-4</v>
      </c>
    </row>
    <row r="589" spans="1:7" s="5" customFormat="1" ht="15" customHeight="1" x14ac:dyDescent="0.45">
      <c r="A589" s="42" t="str">
        <f t="shared" ref="A589:B589" si="384">A336</f>
        <v>4</v>
      </c>
      <c r="B589" s="4" t="str">
        <f t="shared" si="384"/>
        <v>Salida Nacional / National exit</v>
      </c>
      <c r="C589" s="82">
        <f t="shared" ref="C589:G589" si="385">(C336*C83)/SUMPRODUCT(C$12:C$258,C$265:C$511)</f>
        <v>0</v>
      </c>
      <c r="D589" s="82">
        <f t="shared" si="385"/>
        <v>0</v>
      </c>
      <c r="E589" s="82">
        <f t="shared" si="385"/>
        <v>0</v>
      </c>
      <c r="F589" s="82">
        <f t="shared" si="385"/>
        <v>0</v>
      </c>
      <c r="G589" s="83">
        <f t="shared" si="385"/>
        <v>0</v>
      </c>
    </row>
    <row r="590" spans="1:7" s="5" customFormat="1" ht="15" customHeight="1" x14ac:dyDescent="0.45">
      <c r="A590" s="42" t="str">
        <f t="shared" ref="A590:B590" si="386">A337</f>
        <v>40</v>
      </c>
      <c r="B590" s="4" t="str">
        <f t="shared" si="386"/>
        <v>Salida Nacional / National exit</v>
      </c>
      <c r="C590" s="82">
        <f t="shared" ref="C590:G590" si="387">(C337*C84)/SUMPRODUCT(C$12:C$258,C$265:C$511)</f>
        <v>2.3007470111504778E-3</v>
      </c>
      <c r="D590" s="82">
        <f t="shared" si="387"/>
        <v>2.4707482504429581E-3</v>
      </c>
      <c r="E590" s="82">
        <f t="shared" si="387"/>
        <v>2.6112643683734184E-3</v>
      </c>
      <c r="F590" s="82">
        <f t="shared" si="387"/>
        <v>2.7090427295533362E-3</v>
      </c>
      <c r="G590" s="83">
        <f t="shared" si="387"/>
        <v>2.7593548354248928E-3</v>
      </c>
    </row>
    <row r="591" spans="1:7" s="5" customFormat="1" ht="15" customHeight="1" x14ac:dyDescent="0.45">
      <c r="A591" s="42" t="str">
        <f t="shared" ref="A591:B591" si="388">A338</f>
        <v>41.06</v>
      </c>
      <c r="B591" s="4" t="str">
        <f t="shared" si="388"/>
        <v>Salida Nacional / National exit</v>
      </c>
      <c r="C591" s="82">
        <f t="shared" ref="C591:G591" si="389">(C338*C85)/SUMPRODUCT(C$12:C$258,C$265:C$511)</f>
        <v>4.1674260359686027E-4</v>
      </c>
      <c r="D591" s="82">
        <f t="shared" si="389"/>
        <v>4.5610576603706012E-4</v>
      </c>
      <c r="E591" s="82">
        <f t="shared" si="389"/>
        <v>4.8631556801144866E-4</v>
      </c>
      <c r="F591" s="82">
        <f t="shared" si="389"/>
        <v>5.094241353282451E-4</v>
      </c>
      <c r="G591" s="83">
        <f t="shared" si="389"/>
        <v>5.2323411824960067E-4</v>
      </c>
    </row>
    <row r="592" spans="1:7" s="5" customFormat="1" ht="15" customHeight="1" x14ac:dyDescent="0.45">
      <c r="A592" s="42" t="str">
        <f t="shared" ref="A592:B592" si="390">A339</f>
        <v>41.07X</v>
      </c>
      <c r="B592" s="4" t="str">
        <f t="shared" si="390"/>
        <v>Salida Nacional / National exit</v>
      </c>
      <c r="C592" s="82">
        <f t="shared" ref="C592:G592" si="391">(C339*C86)/SUMPRODUCT(C$12:C$258,C$265:C$511)</f>
        <v>2.22157183829281E-3</v>
      </c>
      <c r="D592" s="82">
        <f t="shared" si="391"/>
        <v>2.4311993665112521E-3</v>
      </c>
      <c r="E592" s="82">
        <f t="shared" si="391"/>
        <v>2.5921448242449828E-3</v>
      </c>
      <c r="F592" s="82">
        <f t="shared" si="391"/>
        <v>2.7152363108981625E-3</v>
      </c>
      <c r="G592" s="83">
        <f t="shared" si="391"/>
        <v>2.7888309882593944E-3</v>
      </c>
    </row>
    <row r="593" spans="1:7" s="5" customFormat="1" ht="15" customHeight="1" x14ac:dyDescent="0.45">
      <c r="A593" s="42" t="str">
        <f t="shared" ref="A593:B593" si="392">A340</f>
        <v>41-16</v>
      </c>
      <c r="B593" s="4" t="str">
        <f t="shared" si="392"/>
        <v>Salida Nacional / National exit</v>
      </c>
      <c r="C593" s="82">
        <f t="shared" ref="C593:G593" si="393">(C340*C87)/SUMPRODUCT(C$12:C$258,C$265:C$511)</f>
        <v>1.3075827251553271E-3</v>
      </c>
      <c r="D593" s="82">
        <f t="shared" si="393"/>
        <v>1.3603633842368789E-3</v>
      </c>
      <c r="E593" s="82">
        <f t="shared" si="393"/>
        <v>1.4030138827472289E-3</v>
      </c>
      <c r="F593" s="82">
        <f t="shared" si="393"/>
        <v>1.4258146747164776E-3</v>
      </c>
      <c r="G593" s="83">
        <f t="shared" si="393"/>
        <v>1.4283658193585877E-3</v>
      </c>
    </row>
    <row r="594" spans="1:7" s="5" customFormat="1" ht="15" customHeight="1" x14ac:dyDescent="0.45">
      <c r="A594" s="42" t="str">
        <f t="shared" ref="A594:B594" si="394">A341</f>
        <v>43X.00</v>
      </c>
      <c r="B594" s="4" t="str">
        <f t="shared" si="394"/>
        <v>Salida Nacional / National exit</v>
      </c>
      <c r="C594" s="82">
        <f t="shared" ref="C594:G594" si="395">(C341*C88)/SUMPRODUCT(C$12:C$258,C$265:C$511)</f>
        <v>1.3902035933261125E-2</v>
      </c>
      <c r="D594" s="82">
        <f t="shared" si="395"/>
        <v>1.4493688614918126E-2</v>
      </c>
      <c r="E594" s="82">
        <f t="shared" si="395"/>
        <v>1.4960460692264081E-2</v>
      </c>
      <c r="F594" s="82">
        <f t="shared" si="395"/>
        <v>1.5215297537974376E-2</v>
      </c>
      <c r="G594" s="83">
        <f t="shared" si="395"/>
        <v>1.5243590813413147E-2</v>
      </c>
    </row>
    <row r="595" spans="1:7" s="5" customFormat="1" ht="15" customHeight="1" x14ac:dyDescent="0.45">
      <c r="A595" s="42" t="str">
        <f t="shared" ref="A595:B595" si="396">A342</f>
        <v>45.01DXC</v>
      </c>
      <c r="B595" s="4" t="str">
        <f t="shared" si="396"/>
        <v>Salida Nacional / National exit</v>
      </c>
      <c r="C595" s="82">
        <f t="shared" ref="C595:G595" si="397">(C342*C89)/SUMPRODUCT(C$12:C$258,C$265:C$511)</f>
        <v>7.8482457745989169E-5</v>
      </c>
      <c r="D595" s="82">
        <f t="shared" si="397"/>
        <v>8.1891271773662744E-5</v>
      </c>
      <c r="E595" s="82">
        <f t="shared" si="397"/>
        <v>8.4564737568382602E-5</v>
      </c>
      <c r="F595" s="82">
        <f t="shared" si="397"/>
        <v>8.6038959358808559E-5</v>
      </c>
      <c r="G595" s="83">
        <f t="shared" si="397"/>
        <v>8.6201223975575523E-5</v>
      </c>
    </row>
    <row r="596" spans="1:7" s="5" customFormat="1" ht="15" customHeight="1" x14ac:dyDescent="0.45">
      <c r="A596" s="42" t="str">
        <f t="shared" ref="A596:B596" si="398">A343</f>
        <v>45.02</v>
      </c>
      <c r="B596" s="4" t="str">
        <f t="shared" si="398"/>
        <v>Salida Nacional / National exit</v>
      </c>
      <c r="C596" s="82">
        <f t="shared" ref="C596:G596" si="399">(C343*C90)/SUMPRODUCT(C$12:C$258,C$265:C$511)</f>
        <v>5.7676500730322287E-3</v>
      </c>
      <c r="D596" s="82">
        <f t="shared" si="399"/>
        <v>6.0237106062858287E-3</v>
      </c>
      <c r="E596" s="82">
        <f t="shared" si="399"/>
        <v>6.2232942887158185E-3</v>
      </c>
      <c r="F596" s="82">
        <f t="shared" si="399"/>
        <v>6.3345216280112585E-3</v>
      </c>
      <c r="G596" s="83">
        <f t="shared" si="399"/>
        <v>6.3466956623710168E-3</v>
      </c>
    </row>
    <row r="597" spans="1:7" s="5" customFormat="1" ht="15" customHeight="1" x14ac:dyDescent="0.45">
      <c r="A597" s="42" t="str">
        <f t="shared" ref="A597:B597" si="400">A344</f>
        <v>45.04</v>
      </c>
      <c r="B597" s="4" t="str">
        <f t="shared" si="400"/>
        <v>Salida Nacional / National exit</v>
      </c>
      <c r="C597" s="82">
        <f t="shared" ref="C597:G597" si="401">(C344*C91)/SUMPRODUCT(C$12:C$258,C$265:C$511)</f>
        <v>2.3370198588406364E-2</v>
      </c>
      <c r="D597" s="82">
        <f t="shared" si="401"/>
        <v>2.4416433873578357E-2</v>
      </c>
      <c r="E597" s="82">
        <f t="shared" si="401"/>
        <v>2.5230010934313433E-2</v>
      </c>
      <c r="F597" s="82">
        <f t="shared" si="401"/>
        <v>2.5685221573470959E-2</v>
      </c>
      <c r="G597" s="83">
        <f t="shared" si="401"/>
        <v>2.5734940615975137E-2</v>
      </c>
    </row>
    <row r="598" spans="1:7" s="5" customFormat="1" ht="15" customHeight="1" x14ac:dyDescent="0.45">
      <c r="A598" s="42" t="str">
        <f t="shared" ref="A598:B598" si="402">A345</f>
        <v>45-16</v>
      </c>
      <c r="B598" s="4" t="str">
        <f t="shared" si="402"/>
        <v>Salida Nacional / National exit</v>
      </c>
      <c r="C598" s="82">
        <f t="shared" ref="C598:G598" si="403">(C345*C92)/SUMPRODUCT(C$12:C$258,C$265:C$511)</f>
        <v>7.9237356281416423E-3</v>
      </c>
      <c r="D598" s="82">
        <f t="shared" si="403"/>
        <v>8.2678608669144588E-3</v>
      </c>
      <c r="E598" s="82">
        <f t="shared" si="403"/>
        <v>8.5379379925697267E-3</v>
      </c>
      <c r="F598" s="82">
        <f t="shared" si="403"/>
        <v>8.6867501725503872E-3</v>
      </c>
      <c r="G598" s="83">
        <f t="shared" si="403"/>
        <v>8.703035529828677E-3</v>
      </c>
    </row>
    <row r="599" spans="1:7" s="5" customFormat="1" ht="15" customHeight="1" x14ac:dyDescent="0.45">
      <c r="A599" s="42" t="str">
        <f t="shared" ref="A599:B599" si="404">A346</f>
        <v>5D.03.04</v>
      </c>
      <c r="B599" s="4" t="str">
        <f t="shared" si="404"/>
        <v>Salida Nacional / National exit</v>
      </c>
      <c r="C599" s="82">
        <f t="shared" ref="C599:G599" si="405">(C346*C93)/SUMPRODUCT(C$12:C$258,C$265:C$511)</f>
        <v>2.1463451243627897E-2</v>
      </c>
      <c r="D599" s="82">
        <f t="shared" si="405"/>
        <v>2.1410145046739881E-2</v>
      </c>
      <c r="E599" s="82">
        <f t="shared" si="405"/>
        <v>2.1786357051048692E-2</v>
      </c>
      <c r="F599" s="82">
        <f t="shared" si="405"/>
        <v>2.1746648397306934E-2</v>
      </c>
      <c r="G599" s="83">
        <f t="shared" si="405"/>
        <v>2.1980375286988065E-2</v>
      </c>
    </row>
    <row r="600" spans="1:7" s="5" customFormat="1" ht="15" customHeight="1" x14ac:dyDescent="0.45">
      <c r="A600" s="42" t="str">
        <f t="shared" ref="A600:B600" si="406">A347</f>
        <v>6</v>
      </c>
      <c r="B600" s="4" t="str">
        <f t="shared" si="406"/>
        <v>Salida Nacional / National exit</v>
      </c>
      <c r="C600" s="82">
        <f t="shared" ref="C600:G600" si="407">(C347*C94)/SUMPRODUCT(C$12:C$258,C$265:C$511)</f>
        <v>2.3591099706873141E-2</v>
      </c>
      <c r="D600" s="82">
        <f t="shared" si="407"/>
        <v>2.386757133271232E-2</v>
      </c>
      <c r="E600" s="82">
        <f t="shared" si="407"/>
        <v>2.443368903343187E-2</v>
      </c>
      <c r="F600" s="82">
        <f t="shared" si="407"/>
        <v>2.4531375937483686E-2</v>
      </c>
      <c r="G600" s="83">
        <f t="shared" si="407"/>
        <v>2.4896475394052171E-2</v>
      </c>
    </row>
    <row r="601" spans="1:7" s="5" customFormat="1" ht="15" customHeight="1" x14ac:dyDescent="0.45">
      <c r="A601" s="42" t="str">
        <f t="shared" ref="A601:B601" si="408">A348</f>
        <v>7A</v>
      </c>
      <c r="B601" s="4" t="str">
        <f t="shared" si="408"/>
        <v>Salida Nacional / National exit</v>
      </c>
      <c r="C601" s="82">
        <f t="shared" ref="C601:G601" si="409">(C348*C95)/SUMPRODUCT(C$12:C$258,C$265:C$511)</f>
        <v>2.6892252973557143E-4</v>
      </c>
      <c r="D601" s="82">
        <f t="shared" si="409"/>
        <v>2.7857620409348202E-4</v>
      </c>
      <c r="E601" s="82">
        <f t="shared" si="409"/>
        <v>2.8936091262279397E-4</v>
      </c>
      <c r="F601" s="82">
        <f t="shared" si="409"/>
        <v>2.9512914270604418E-4</v>
      </c>
      <c r="G601" s="83">
        <f t="shared" si="409"/>
        <v>3.0360745173406157E-4</v>
      </c>
    </row>
    <row r="602" spans="1:7" s="5" customFormat="1" ht="15" customHeight="1" x14ac:dyDescent="0.45">
      <c r="A602" s="42" t="str">
        <f t="shared" ref="A602:B602" si="410">A349</f>
        <v>7B</v>
      </c>
      <c r="B602" s="4" t="str">
        <f t="shared" si="410"/>
        <v>Salida Nacional / National exit</v>
      </c>
      <c r="C602" s="82">
        <f t="shared" ref="C602:G602" si="411">(C349*C96)/SUMPRODUCT(C$12:C$258,C$265:C$511)</f>
        <v>2.116857343031053E-4</v>
      </c>
      <c r="D602" s="82">
        <f t="shared" si="411"/>
        <v>2.1932025800118645E-4</v>
      </c>
      <c r="E602" s="82">
        <f t="shared" si="411"/>
        <v>2.2782581508457378E-4</v>
      </c>
      <c r="F602" s="82">
        <f t="shared" si="411"/>
        <v>2.3238373348447036E-4</v>
      </c>
      <c r="G602" s="83">
        <f t="shared" si="411"/>
        <v>2.390550595739039E-4</v>
      </c>
    </row>
    <row r="603" spans="1:7" s="5" customFormat="1" ht="15" customHeight="1" x14ac:dyDescent="0.45">
      <c r="A603" s="42" t="str">
        <f t="shared" ref="A603:B603" si="412">A350</f>
        <v>9E.C.</v>
      </c>
      <c r="B603" s="4" t="str">
        <f t="shared" si="412"/>
        <v>Salida Nacional / National exit</v>
      </c>
      <c r="C603" s="82">
        <f t="shared" ref="C603:G603" si="413">(C350*C97)/SUMPRODUCT(C$12:C$258,C$265:C$511)</f>
        <v>1.102240858615187E-3</v>
      </c>
      <c r="D603" s="82">
        <f t="shared" si="413"/>
        <v>1.140779478060194E-3</v>
      </c>
      <c r="E603" s="82">
        <f t="shared" si="413"/>
        <v>1.1816708959202461E-3</v>
      </c>
      <c r="F603" s="82">
        <f t="shared" si="413"/>
        <v>1.2017544928442749E-3</v>
      </c>
      <c r="G603" s="83">
        <f t="shared" si="413"/>
        <v>1.2326273329651739E-3</v>
      </c>
    </row>
    <row r="604" spans="1:7" s="5" customFormat="1" ht="15" customHeight="1" x14ac:dyDescent="0.45">
      <c r="A604" s="42" t="str">
        <f t="shared" ref="A604:B604" si="414">A351</f>
        <v>A10</v>
      </c>
      <c r="B604" s="4" t="str">
        <f t="shared" si="414"/>
        <v>Salida Nacional / National exit</v>
      </c>
      <c r="C604" s="82">
        <f t="shared" ref="C604:G604" si="415">(C351*C98)/SUMPRODUCT(C$12:C$258,C$265:C$511)</f>
        <v>1.5627024754631798E-2</v>
      </c>
      <c r="D604" s="82">
        <f t="shared" si="415"/>
        <v>1.6019082560316558E-2</v>
      </c>
      <c r="E604" s="82">
        <f t="shared" si="415"/>
        <v>1.6505569596835769E-2</v>
      </c>
      <c r="F604" s="82">
        <f t="shared" si="415"/>
        <v>1.6667024701916527E-2</v>
      </c>
      <c r="G604" s="83">
        <f t="shared" si="415"/>
        <v>1.6790421043097244E-2</v>
      </c>
    </row>
    <row r="605" spans="1:7" s="5" customFormat="1" ht="15" customHeight="1" x14ac:dyDescent="0.45">
      <c r="A605" s="42" t="str">
        <f t="shared" ref="A605:B605" si="416">A352</f>
        <v>A3</v>
      </c>
      <c r="B605" s="4" t="str">
        <f t="shared" si="416"/>
        <v>Salida Nacional / National exit</v>
      </c>
      <c r="C605" s="82">
        <f t="shared" ref="C605:G605" si="417">(C352*C99)/SUMPRODUCT(C$12:C$258,C$265:C$511)</f>
        <v>5.3913397209373413E-3</v>
      </c>
      <c r="D605" s="82">
        <f t="shared" si="417"/>
        <v>5.5539589847319491E-3</v>
      </c>
      <c r="E605" s="82">
        <f t="shared" si="417"/>
        <v>5.7561185179060238E-3</v>
      </c>
      <c r="F605" s="82">
        <f t="shared" si="417"/>
        <v>5.8490054359974725E-3</v>
      </c>
      <c r="G605" s="83">
        <f t="shared" si="417"/>
        <v>5.9229442643976889E-3</v>
      </c>
    </row>
    <row r="606" spans="1:7" s="5" customFormat="1" ht="15" customHeight="1" x14ac:dyDescent="0.45">
      <c r="A606" s="42" t="str">
        <f t="shared" ref="A606:B606" si="418">A353</f>
        <v>A36L</v>
      </c>
      <c r="B606" s="4" t="str">
        <f t="shared" si="418"/>
        <v>Salida Nacional / National exit</v>
      </c>
      <c r="C606" s="82">
        <f t="shared" ref="C606:G606" si="419">(C353*C100)/SUMPRODUCT(C$12:C$258,C$265:C$511)</f>
        <v>8.7559013481479028E-2</v>
      </c>
      <c r="D606" s="82">
        <f t="shared" si="419"/>
        <v>8.7341550884796101E-2</v>
      </c>
      <c r="E606" s="82">
        <f t="shared" si="419"/>
        <v>8.8876286107856931E-2</v>
      </c>
      <c r="F606" s="82">
        <f t="shared" si="419"/>
        <v>8.871429497565278E-2</v>
      </c>
      <c r="G606" s="83">
        <f t="shared" si="419"/>
        <v>8.9667771826043102E-2</v>
      </c>
    </row>
    <row r="607" spans="1:7" s="5" customFormat="1" ht="15" customHeight="1" x14ac:dyDescent="0.45">
      <c r="A607" s="42" t="str">
        <f t="shared" ref="A607:B607" si="420">A354</f>
        <v>A5A</v>
      </c>
      <c r="B607" s="4" t="str">
        <f t="shared" si="420"/>
        <v>Salida Nacional / National exit</v>
      </c>
      <c r="C607" s="82">
        <f t="shared" ref="C607:G607" si="421">(C354*C101)/SUMPRODUCT(C$12:C$258,C$265:C$511)</f>
        <v>7.0345180746455785E-5</v>
      </c>
      <c r="D607" s="82">
        <f t="shared" si="421"/>
        <v>7.2098261022768151E-5</v>
      </c>
      <c r="E607" s="82">
        <f t="shared" si="421"/>
        <v>7.4302700881899184E-5</v>
      </c>
      <c r="F607" s="82">
        <f t="shared" si="421"/>
        <v>7.504762440578893E-5</v>
      </c>
      <c r="G607" s="83">
        <f t="shared" si="421"/>
        <v>7.5589170545984084E-5</v>
      </c>
    </row>
    <row r="608" spans="1:7" s="5" customFormat="1" ht="15" customHeight="1" x14ac:dyDescent="0.45">
      <c r="A608" s="42" t="str">
        <f t="shared" ref="A608:B608" si="422">A355</f>
        <v>A6</v>
      </c>
      <c r="B608" s="4" t="str">
        <f t="shared" si="422"/>
        <v>Salida Nacional / National exit</v>
      </c>
      <c r="C608" s="82">
        <f t="shared" ref="C608:G608" si="423">(C355*C102)/SUMPRODUCT(C$12:C$258,C$265:C$511)</f>
        <v>4.585189134277656E-4</v>
      </c>
      <c r="D608" s="82">
        <f t="shared" si="423"/>
        <v>4.6996359556299795E-4</v>
      </c>
      <c r="E608" s="82">
        <f t="shared" si="423"/>
        <v>4.8431037047070549E-4</v>
      </c>
      <c r="F608" s="82">
        <f t="shared" si="423"/>
        <v>4.8913833567182916E-4</v>
      </c>
      <c r="G608" s="83">
        <f t="shared" si="423"/>
        <v>4.9268935219172764E-4</v>
      </c>
    </row>
    <row r="609" spans="1:7" s="5" customFormat="1" ht="15" customHeight="1" x14ac:dyDescent="0.45">
      <c r="A609" s="42" t="str">
        <f t="shared" ref="A609:B609" si="424">A356</f>
        <v>A7</v>
      </c>
      <c r="B609" s="4" t="str">
        <f t="shared" si="424"/>
        <v>Salida Nacional / National exit</v>
      </c>
      <c r="C609" s="82">
        <f t="shared" ref="C609:G609" si="425">(C356*C103)/SUMPRODUCT(C$12:C$258,C$265:C$511)</f>
        <v>7.4993012732159286E-5</v>
      </c>
      <c r="D609" s="82">
        <f t="shared" si="425"/>
        <v>7.6868054483689448E-5</v>
      </c>
      <c r="E609" s="82">
        <f t="shared" si="425"/>
        <v>7.9210584159236468E-5</v>
      </c>
      <c r="F609" s="82">
        <f t="shared" si="425"/>
        <v>7.9995280021962238E-5</v>
      </c>
      <c r="G609" s="83">
        <f t="shared" si="425"/>
        <v>8.0579860694338597E-5</v>
      </c>
    </row>
    <row r="610" spans="1:7" s="5" customFormat="1" ht="15" customHeight="1" x14ac:dyDescent="0.45">
      <c r="A610" s="42" t="str">
        <f t="shared" ref="A610:B610" si="426">A357</f>
        <v>A8</v>
      </c>
      <c r="B610" s="4" t="str">
        <f t="shared" si="426"/>
        <v>Salida Nacional / National exit</v>
      </c>
      <c r="C610" s="82">
        <f t="shared" ref="C610:G610" si="427">(C357*C104)/SUMPRODUCT(C$12:C$258,C$265:C$511)</f>
        <v>4.1480323585509302E-5</v>
      </c>
      <c r="D610" s="82">
        <f t="shared" si="427"/>
        <v>4.2518047715917387E-5</v>
      </c>
      <c r="E610" s="82">
        <f t="shared" si="427"/>
        <v>4.3813018313097467E-5</v>
      </c>
      <c r="F610" s="82">
        <f t="shared" si="427"/>
        <v>4.4246132691872135E-5</v>
      </c>
      <c r="G610" s="83">
        <f t="shared" si="427"/>
        <v>4.4570182785903413E-5</v>
      </c>
    </row>
    <row r="611" spans="1:7" s="5" customFormat="1" ht="15" customHeight="1" x14ac:dyDescent="0.45">
      <c r="A611" s="42" t="str">
        <f t="shared" ref="A611:B611" si="428">A358</f>
        <v>A9</v>
      </c>
      <c r="B611" s="4" t="str">
        <f t="shared" si="428"/>
        <v>Salida Nacional / National exit</v>
      </c>
      <c r="C611" s="82">
        <f t="shared" ref="C611:G611" si="429">(C358*C105)/SUMPRODUCT(C$12:C$258,C$265:C$511)</f>
        <v>2.0112155984735043E-4</v>
      </c>
      <c r="D611" s="82">
        <f t="shared" si="429"/>
        <v>2.0615788085008539E-4</v>
      </c>
      <c r="E611" s="82">
        <f t="shared" si="429"/>
        <v>2.1243074601545335E-4</v>
      </c>
      <c r="F611" s="82">
        <f t="shared" si="429"/>
        <v>2.1452333551151139E-4</v>
      </c>
      <c r="G611" s="83">
        <f t="shared" si="429"/>
        <v>2.1610021503827798E-4</v>
      </c>
    </row>
    <row r="612" spans="1:7" s="5" customFormat="1" ht="15" customHeight="1" x14ac:dyDescent="0.45">
      <c r="A612" s="42" t="str">
        <f t="shared" ref="A612:B612" si="430">A359</f>
        <v>A9A</v>
      </c>
      <c r="B612" s="4" t="str">
        <f t="shared" si="430"/>
        <v>Salida Nacional / National exit</v>
      </c>
      <c r="C612" s="82">
        <f t="shared" ref="C612:G612" si="431">(C359*C106)/SUMPRODUCT(C$12:C$258,C$265:C$511)</f>
        <v>4.3347501474798664E-4</v>
      </c>
      <c r="D612" s="82">
        <f t="shared" si="431"/>
        <v>4.4433200241233924E-4</v>
      </c>
      <c r="E612" s="82">
        <f t="shared" si="431"/>
        <v>4.5784904810659127E-4</v>
      </c>
      <c r="F612" s="82">
        <f t="shared" si="431"/>
        <v>4.623556978799581E-4</v>
      </c>
      <c r="G612" s="83">
        <f t="shared" si="431"/>
        <v>4.6575700423989903E-4</v>
      </c>
    </row>
    <row r="613" spans="1:7" s="5" customFormat="1" ht="15" customHeight="1" x14ac:dyDescent="0.45">
      <c r="A613" s="42" t="str">
        <f t="shared" ref="A613:B613" si="432">A360</f>
        <v>A9B</v>
      </c>
      <c r="B613" s="4" t="str">
        <f t="shared" si="432"/>
        <v>Salida Nacional / National exit</v>
      </c>
      <c r="C613" s="82">
        <f t="shared" ref="C613:G613" si="433">(C360*C107)/SUMPRODUCT(C$12:C$258,C$265:C$511)</f>
        <v>2.3917832100429998E-4</v>
      </c>
      <c r="D613" s="82">
        <f t="shared" si="433"/>
        <v>2.451739983491636E-4</v>
      </c>
      <c r="E613" s="82">
        <f t="shared" si="433"/>
        <v>2.5262597714471825E-4</v>
      </c>
      <c r="F613" s="82">
        <f t="shared" si="433"/>
        <v>2.5510471957586182E-4</v>
      </c>
      <c r="G613" s="83">
        <f t="shared" si="433"/>
        <v>2.5698751542238665E-4</v>
      </c>
    </row>
    <row r="614" spans="1:7" s="5" customFormat="1" ht="15" customHeight="1" x14ac:dyDescent="0.45">
      <c r="A614" s="42" t="str">
        <f t="shared" ref="A614:B614" si="434">A361</f>
        <v>B02</v>
      </c>
      <c r="B614" s="4" t="str">
        <f t="shared" si="434"/>
        <v>Salida Nacional / National exit</v>
      </c>
      <c r="C614" s="82">
        <f t="shared" ref="C614:G614" si="435">(C361*C108)/SUMPRODUCT(C$12:C$258,C$265:C$511)</f>
        <v>1.4129289799958643E-3</v>
      </c>
      <c r="D614" s="82">
        <f t="shared" si="435"/>
        <v>1.4799144519406639E-3</v>
      </c>
      <c r="E614" s="82">
        <f t="shared" si="435"/>
        <v>1.5380840182570893E-3</v>
      </c>
      <c r="F614" s="82">
        <f t="shared" si="435"/>
        <v>1.5642329739662007E-3</v>
      </c>
      <c r="G614" s="83">
        <f t="shared" si="435"/>
        <v>1.563379129318468E-3</v>
      </c>
    </row>
    <row r="615" spans="1:7" s="5" customFormat="1" ht="15" customHeight="1" x14ac:dyDescent="0.45">
      <c r="A615" s="42" t="str">
        <f t="shared" ref="A615:B615" si="436">A362</f>
        <v>B04</v>
      </c>
      <c r="B615" s="4" t="str">
        <f t="shared" si="436"/>
        <v>Salida Nacional / National exit</v>
      </c>
      <c r="C615" s="82">
        <f t="shared" ref="C615:G615" si="437">(C362*C109)/SUMPRODUCT(C$12:C$258,C$265:C$511)</f>
        <v>4.5494854344997121E-3</v>
      </c>
      <c r="D615" s="82">
        <f t="shared" si="437"/>
        <v>4.9582394214547302E-3</v>
      </c>
      <c r="E615" s="82">
        <f t="shared" si="437"/>
        <v>5.27937023335826E-3</v>
      </c>
      <c r="F615" s="82">
        <f t="shared" si="437"/>
        <v>5.5229125374739538E-3</v>
      </c>
      <c r="G615" s="83">
        <f t="shared" si="437"/>
        <v>5.6670678687160587E-3</v>
      </c>
    </row>
    <row r="616" spans="1:7" s="5" customFormat="1" ht="15" customHeight="1" x14ac:dyDescent="0.45">
      <c r="A616" s="42" t="str">
        <f t="shared" ref="A616:B616" si="438">A363</f>
        <v>B05</v>
      </c>
      <c r="B616" s="4" t="str">
        <f t="shared" si="438"/>
        <v>Salida Nacional / National exit</v>
      </c>
      <c r="C616" s="82">
        <f t="shared" ref="C616:G616" si="439">(C363*C110)/SUMPRODUCT(C$12:C$258,C$265:C$511)</f>
        <v>0</v>
      </c>
      <c r="D616" s="82">
        <f t="shared" si="439"/>
        <v>0</v>
      </c>
      <c r="E616" s="82">
        <f t="shared" si="439"/>
        <v>0</v>
      </c>
      <c r="F616" s="82">
        <f t="shared" si="439"/>
        <v>0</v>
      </c>
      <c r="G616" s="83">
        <f t="shared" si="439"/>
        <v>0</v>
      </c>
    </row>
    <row r="617" spans="1:7" s="5" customFormat="1" ht="15" customHeight="1" x14ac:dyDescent="0.45">
      <c r="A617" s="42" t="str">
        <f t="shared" ref="A617:B617" si="440">A364</f>
        <v>B07</v>
      </c>
      <c r="B617" s="4" t="str">
        <f t="shared" si="440"/>
        <v>Salida Nacional / National exit</v>
      </c>
      <c r="C617" s="82">
        <f t="shared" ref="C617:G617" si="441">(C364*C111)/SUMPRODUCT(C$12:C$258,C$265:C$511)</f>
        <v>1.306088300187265E-3</v>
      </c>
      <c r="D617" s="82">
        <f t="shared" si="441"/>
        <v>1.4040716686434225E-3</v>
      </c>
      <c r="E617" s="82">
        <f t="shared" si="441"/>
        <v>1.4861101961402756E-3</v>
      </c>
      <c r="F617" s="82">
        <f t="shared" si="441"/>
        <v>1.5448540662515123E-3</v>
      </c>
      <c r="G617" s="83">
        <f t="shared" si="441"/>
        <v>1.5767875510931623E-3</v>
      </c>
    </row>
    <row r="618" spans="1:7" s="5" customFormat="1" ht="15" customHeight="1" x14ac:dyDescent="0.45">
      <c r="A618" s="42" t="str">
        <f t="shared" ref="A618:B618" si="442">A365</f>
        <v>B08</v>
      </c>
      <c r="B618" s="4" t="str">
        <f t="shared" si="442"/>
        <v>Salida Nacional / National exit</v>
      </c>
      <c r="C618" s="82">
        <f t="shared" ref="C618:G618" si="443">(C365*C112)/SUMPRODUCT(C$12:C$258,C$265:C$511)</f>
        <v>1.9374476810798204E-4</v>
      </c>
      <c r="D618" s="82">
        <f t="shared" si="443"/>
        <v>2.0798443407106241E-4</v>
      </c>
      <c r="E618" s="82">
        <f t="shared" si="443"/>
        <v>2.2000611611387296E-4</v>
      </c>
      <c r="F618" s="82">
        <f t="shared" si="443"/>
        <v>2.2856130101661637E-4</v>
      </c>
      <c r="G618" s="83">
        <f t="shared" si="443"/>
        <v>2.331616425603665E-4</v>
      </c>
    </row>
    <row r="619" spans="1:7" s="5" customFormat="1" ht="15" customHeight="1" x14ac:dyDescent="0.45">
      <c r="A619" s="42" t="str">
        <f t="shared" ref="A619:B619" si="444">A366</f>
        <v>B10</v>
      </c>
      <c r="B619" s="4" t="str">
        <f t="shared" si="444"/>
        <v>Salida Nacional / National exit</v>
      </c>
      <c r="C619" s="82">
        <f t="shared" ref="C619:G619" si="445">(C366*C113)/SUMPRODUCT(C$12:C$258,C$265:C$511)</f>
        <v>4.1562155593336736E-3</v>
      </c>
      <c r="D619" s="82">
        <f t="shared" si="445"/>
        <v>4.4042592068133492E-3</v>
      </c>
      <c r="E619" s="82">
        <f t="shared" si="445"/>
        <v>4.628748870598047E-3</v>
      </c>
      <c r="F619" s="82">
        <f t="shared" si="445"/>
        <v>4.7706499093468271E-3</v>
      </c>
      <c r="G619" s="83">
        <f t="shared" si="445"/>
        <v>4.8283173010077495E-3</v>
      </c>
    </row>
    <row r="620" spans="1:7" s="5" customFormat="1" ht="15" customHeight="1" x14ac:dyDescent="0.45">
      <c r="A620" s="42" t="str">
        <f t="shared" ref="A620:B620" si="446">A367</f>
        <v>B14</v>
      </c>
      <c r="B620" s="4" t="str">
        <f t="shared" si="446"/>
        <v>Salida Nacional / National exit</v>
      </c>
      <c r="C620" s="82">
        <f t="shared" ref="C620:G620" si="447">(C367*C114)/SUMPRODUCT(C$12:C$258,C$265:C$511)</f>
        <v>2.4303544642050403E-3</v>
      </c>
      <c r="D620" s="82">
        <f t="shared" si="447"/>
        <v>2.5694641447877821E-3</v>
      </c>
      <c r="E620" s="82">
        <f t="shared" si="447"/>
        <v>2.700418357627131E-3</v>
      </c>
      <c r="F620" s="82">
        <f t="shared" si="447"/>
        <v>2.7866811857760231E-3</v>
      </c>
      <c r="G620" s="83">
        <f t="shared" si="447"/>
        <v>2.82988019444874E-3</v>
      </c>
    </row>
    <row r="621" spans="1:7" s="5" customFormat="1" ht="15" customHeight="1" x14ac:dyDescent="0.45">
      <c r="A621" s="42" t="str">
        <f t="shared" ref="A621:B621" si="448">A368</f>
        <v>B18</v>
      </c>
      <c r="B621" s="4" t="str">
        <f t="shared" si="448"/>
        <v>Salida Nacional / National exit</v>
      </c>
      <c r="C621" s="82">
        <f t="shared" ref="C621:G621" si="449">(C368*C115)/SUMPRODUCT(C$12:C$258,C$265:C$511)</f>
        <v>3.862581676629148E-3</v>
      </c>
      <c r="D621" s="82">
        <f t="shared" si="449"/>
        <v>3.9647370151125669E-3</v>
      </c>
      <c r="E621" s="82">
        <f t="shared" si="449"/>
        <v>4.1106180891755531E-3</v>
      </c>
      <c r="F621" s="82">
        <f t="shared" si="449"/>
        <v>4.1798889729010242E-3</v>
      </c>
      <c r="G621" s="83">
        <f t="shared" si="449"/>
        <v>4.1992011931874899E-3</v>
      </c>
    </row>
    <row r="622" spans="1:7" s="5" customFormat="1" ht="15" customHeight="1" x14ac:dyDescent="0.45">
      <c r="A622" s="42" t="str">
        <f t="shared" ref="A622:B622" si="450">A369</f>
        <v>B19</v>
      </c>
      <c r="B622" s="4" t="str">
        <f t="shared" si="450"/>
        <v>Salida Nacional / National exit</v>
      </c>
      <c r="C622" s="82">
        <f t="shared" ref="C622:G622" si="451">(C369*C116)/SUMPRODUCT(C$12:C$258,C$265:C$511)</f>
        <v>5.9634283403479732E-2</v>
      </c>
      <c r="D622" s="82">
        <f t="shared" si="451"/>
        <v>6.114969730127686E-2</v>
      </c>
      <c r="E622" s="82">
        <f t="shared" si="451"/>
        <v>6.337439432135504E-2</v>
      </c>
      <c r="F622" s="82">
        <f t="shared" si="451"/>
        <v>6.441811628042951E-2</v>
      </c>
      <c r="G622" s="83">
        <f t="shared" si="451"/>
        <v>6.4713649239052498E-2</v>
      </c>
    </row>
    <row r="623" spans="1:7" s="5" customFormat="1" ht="15" customHeight="1" x14ac:dyDescent="0.45">
      <c r="A623" s="42" t="str">
        <f t="shared" ref="A623:B623" si="452">A370</f>
        <v>B20</v>
      </c>
      <c r="B623" s="4" t="str">
        <f t="shared" si="452"/>
        <v>Salida Nacional / National exit</v>
      </c>
      <c r="C623" s="82">
        <f t="shared" ref="C623:G623" si="453">(C370*C117)/SUMPRODUCT(C$12:C$258,C$265:C$511)</f>
        <v>9.3976297237618363E-3</v>
      </c>
      <c r="D623" s="82">
        <f t="shared" si="453"/>
        <v>9.6567420032919026E-3</v>
      </c>
      <c r="E623" s="82">
        <f t="shared" si="453"/>
        <v>1.0018911226814453E-2</v>
      </c>
      <c r="F623" s="82">
        <f t="shared" si="453"/>
        <v>1.019692813241478E-2</v>
      </c>
      <c r="G623" s="83">
        <f t="shared" si="453"/>
        <v>1.0257202512948555E-2</v>
      </c>
    </row>
    <row r="624" spans="1:7" s="5" customFormat="1" ht="15" customHeight="1" x14ac:dyDescent="0.45">
      <c r="A624" s="42" t="str">
        <f t="shared" ref="A624:B624" si="454">A371</f>
        <v>B21</v>
      </c>
      <c r="B624" s="4" t="str">
        <f t="shared" si="454"/>
        <v>Salida Nacional / National exit</v>
      </c>
      <c r="C624" s="82">
        <f t="shared" ref="C624:G624" si="455">(C371*C118)/SUMPRODUCT(C$12:C$258,C$265:C$511)</f>
        <v>6.515686705710479E-6</v>
      </c>
      <c r="D624" s="82">
        <f t="shared" si="455"/>
        <v>7.0026912522473852E-6</v>
      </c>
      <c r="E624" s="82">
        <f t="shared" si="455"/>
        <v>7.4192590348906167E-6</v>
      </c>
      <c r="F624" s="82">
        <f t="shared" si="455"/>
        <v>7.7277328856730095E-6</v>
      </c>
      <c r="G624" s="83">
        <f t="shared" si="455"/>
        <v>7.9268743222014271E-6</v>
      </c>
    </row>
    <row r="625" spans="1:7" s="5" customFormat="1" ht="15" customHeight="1" x14ac:dyDescent="0.45">
      <c r="A625" s="42" t="str">
        <f t="shared" ref="A625:B625" si="456">A372</f>
        <v>B22</v>
      </c>
      <c r="B625" s="4" t="str">
        <f t="shared" si="456"/>
        <v>Salida Nacional / National exit</v>
      </c>
      <c r="C625" s="82">
        <f t="shared" ref="C625:G625" si="457">(C372*C119)/SUMPRODUCT(C$12:C$258,C$265:C$511)</f>
        <v>8.3855197801229711E-4</v>
      </c>
      <c r="D625" s="82">
        <f t="shared" si="457"/>
        <v>8.5847593618170067E-4</v>
      </c>
      <c r="E625" s="82">
        <f t="shared" si="457"/>
        <v>8.8914069806268184E-4</v>
      </c>
      <c r="F625" s="82">
        <f t="shared" si="457"/>
        <v>9.0323960607802101E-4</v>
      </c>
      <c r="G625" s="83">
        <f t="shared" si="457"/>
        <v>9.0733641149214387E-4</v>
      </c>
    </row>
    <row r="626" spans="1:7" s="5" customFormat="1" ht="15" customHeight="1" x14ac:dyDescent="0.45">
      <c r="A626" s="42" t="str">
        <f t="shared" ref="A626:B626" si="458">A373</f>
        <v>C1.01</v>
      </c>
      <c r="B626" s="4" t="str">
        <f t="shared" si="458"/>
        <v>Salida Nacional / National exit</v>
      </c>
      <c r="C626" s="82">
        <f t="shared" ref="C626:G626" si="459">(C373*C120)/SUMPRODUCT(C$12:C$258,C$265:C$511)</f>
        <v>2.8482049383566641E-3</v>
      </c>
      <c r="D626" s="82">
        <f t="shared" si="459"/>
        <v>2.9678003618329577E-3</v>
      </c>
      <c r="E626" s="82">
        <f t="shared" si="459"/>
        <v>3.0624068808567735E-3</v>
      </c>
      <c r="F626" s="82">
        <f t="shared" si="459"/>
        <v>3.1136503170245276E-3</v>
      </c>
      <c r="G626" s="83">
        <f t="shared" si="459"/>
        <v>3.1193514477355073E-3</v>
      </c>
    </row>
    <row r="627" spans="1:7" s="5" customFormat="1" ht="15" customHeight="1" x14ac:dyDescent="0.45">
      <c r="A627" s="42" t="str">
        <f t="shared" ref="A627:B627" si="460">A374</f>
        <v>C2X.01</v>
      </c>
      <c r="B627" s="4" t="str">
        <f t="shared" si="460"/>
        <v>Salida Nacional / National exit</v>
      </c>
      <c r="C627" s="82">
        <f t="shared" ref="C627:G627" si="461">(C374*C121)/SUMPRODUCT(C$12:C$258,C$265:C$511)</f>
        <v>4.0264510016535304E-4</v>
      </c>
      <c r="D627" s="82">
        <f t="shared" si="461"/>
        <v>4.327924738174346E-4</v>
      </c>
      <c r="E627" s="82">
        <f t="shared" si="461"/>
        <v>4.5748053107943251E-4</v>
      </c>
      <c r="F627" s="82">
        <f t="shared" si="461"/>
        <v>4.7465398529318061E-4</v>
      </c>
      <c r="G627" s="83">
        <f t="shared" si="461"/>
        <v>4.8331784539634102E-4</v>
      </c>
    </row>
    <row r="628" spans="1:7" s="5" customFormat="1" ht="15" customHeight="1" x14ac:dyDescent="0.45">
      <c r="A628" s="42" t="str">
        <f t="shared" ref="A628:B628" si="462">A375</f>
        <v>CC.BE</v>
      </c>
      <c r="B628" s="4" t="str">
        <f t="shared" si="462"/>
        <v>Salida Nacional / National exit</v>
      </c>
      <c r="C628" s="82">
        <f t="shared" ref="C628:G628" si="463">(C375*C122)/SUMPRODUCT(C$12:C$258,C$265:C$511)</f>
        <v>8.9195841578577264E-3</v>
      </c>
      <c r="D628" s="82">
        <f t="shared" si="463"/>
        <v>7.5756736681443773E-3</v>
      </c>
      <c r="E628" s="82">
        <f t="shared" si="463"/>
        <v>6.4533255147057062E-3</v>
      </c>
      <c r="F628" s="82">
        <f t="shared" si="463"/>
        <v>5.5384590832067513E-3</v>
      </c>
      <c r="G628" s="83">
        <f t="shared" si="463"/>
        <v>4.9428291530777867E-3</v>
      </c>
    </row>
    <row r="629" spans="1:7" s="5" customFormat="1" ht="15" customHeight="1" x14ac:dyDescent="0.45">
      <c r="A629" s="42" t="str">
        <f t="shared" ref="A629:B629" si="464">A376</f>
        <v>CC.CT.E</v>
      </c>
      <c r="B629" s="4" t="str">
        <f t="shared" si="464"/>
        <v>Salida Nacional / National exit</v>
      </c>
      <c r="C629" s="82">
        <f t="shared" ref="C629:G629" si="465">(C376*C123)/SUMPRODUCT(C$12:C$258,C$265:C$511)</f>
        <v>9.1315852975017014E-3</v>
      </c>
      <c r="D629" s="82">
        <f t="shared" si="465"/>
        <v>7.7414377309754133E-3</v>
      </c>
      <c r="E629" s="82">
        <f t="shared" si="465"/>
        <v>6.5986594996443656E-3</v>
      </c>
      <c r="F629" s="82">
        <f t="shared" si="465"/>
        <v>5.6698730991368235E-3</v>
      </c>
      <c r="G629" s="83">
        <f t="shared" si="465"/>
        <v>5.049057249022177E-3</v>
      </c>
    </row>
    <row r="630" spans="1:7" s="5" customFormat="1" ht="15" customHeight="1" x14ac:dyDescent="0.45">
      <c r="A630" s="42" t="str">
        <f t="shared" ref="A630:B630" si="466">A377</f>
        <v>CC.IB.E</v>
      </c>
      <c r="B630" s="4" t="str">
        <f t="shared" si="466"/>
        <v>Salida Nacional / National exit</v>
      </c>
      <c r="C630" s="82">
        <f t="shared" ref="C630:G630" si="467">(C377*C124)/SUMPRODUCT(C$12:C$258,C$265:C$511)</f>
        <v>3.9452975896166831E-3</v>
      </c>
      <c r="D630" s="82">
        <f t="shared" si="467"/>
        <v>3.3443702949250849E-3</v>
      </c>
      <c r="E630" s="82">
        <f t="shared" si="467"/>
        <v>2.8505368343805745E-3</v>
      </c>
      <c r="F630" s="82">
        <f t="shared" si="467"/>
        <v>2.4491872016588205E-3</v>
      </c>
      <c r="G630" s="83">
        <f t="shared" si="467"/>
        <v>2.1810289765781922E-3</v>
      </c>
    </row>
    <row r="631" spans="1:7" s="5" customFormat="1" ht="15" customHeight="1" x14ac:dyDescent="0.45">
      <c r="A631" s="42" t="str">
        <f t="shared" ref="A631:B631" si="468">A378</f>
        <v>CC.SG.UF</v>
      </c>
      <c r="B631" s="4" t="str">
        <f t="shared" si="468"/>
        <v>Salida Nacional / National exit</v>
      </c>
      <c r="C631" s="82">
        <f t="shared" ref="C631:G631" si="469">(C378*C125)/SUMPRODUCT(C$12:C$258,C$265:C$511)</f>
        <v>5.7108693105439E-3</v>
      </c>
      <c r="D631" s="82">
        <f t="shared" si="469"/>
        <v>4.812809752901534E-3</v>
      </c>
      <c r="E631" s="82">
        <f t="shared" si="469"/>
        <v>4.0856094802501994E-3</v>
      </c>
      <c r="F631" s="82">
        <f t="shared" si="469"/>
        <v>3.4950074459755643E-3</v>
      </c>
      <c r="G631" s="83">
        <f t="shared" si="469"/>
        <v>3.1165830782649284E-3</v>
      </c>
    </row>
    <row r="632" spans="1:7" s="5" customFormat="1" ht="15" customHeight="1" x14ac:dyDescent="0.45">
      <c r="A632" s="42" t="str">
        <f t="shared" ref="A632:B632" si="470">A379</f>
        <v>D03A</v>
      </c>
      <c r="B632" s="4" t="str">
        <f t="shared" si="470"/>
        <v>Salida Nacional / National exit</v>
      </c>
      <c r="C632" s="82">
        <f t="shared" ref="C632:G632" si="471">(C379*C126)/SUMPRODUCT(C$12:C$258,C$265:C$511)</f>
        <v>4.051596480279445E-4</v>
      </c>
      <c r="D632" s="82">
        <f t="shared" si="471"/>
        <v>4.4204483438795966E-4</v>
      </c>
      <c r="E632" s="82">
        <f t="shared" si="471"/>
        <v>4.7101232730475885E-4</v>
      </c>
      <c r="F632" s="82">
        <f t="shared" si="471"/>
        <v>4.9306981917437368E-4</v>
      </c>
      <c r="G632" s="83">
        <f t="shared" si="471"/>
        <v>5.061397876771664E-4</v>
      </c>
    </row>
    <row r="633" spans="1:7" s="5" customFormat="1" ht="15" customHeight="1" x14ac:dyDescent="0.45">
      <c r="A633" s="42" t="str">
        <f t="shared" ref="A633:B633" si="472">A380</f>
        <v>D04</v>
      </c>
      <c r="B633" s="4" t="str">
        <f t="shared" si="472"/>
        <v>Salida Nacional / National exit</v>
      </c>
      <c r="C633" s="82">
        <f t="shared" ref="C633:G633" si="473">(C380*C127)/SUMPRODUCT(C$12:C$258,C$265:C$511)</f>
        <v>1.0388753380690351E-3</v>
      </c>
      <c r="D633" s="82">
        <f t="shared" si="473"/>
        <v>1.1191532311502618E-3</v>
      </c>
      <c r="E633" s="82">
        <f t="shared" si="473"/>
        <v>1.1856631811403562E-3</v>
      </c>
      <c r="F633" s="82">
        <f t="shared" si="473"/>
        <v>1.2334867621834591E-3</v>
      </c>
      <c r="G633" s="83">
        <f t="shared" si="473"/>
        <v>1.2596920577123492E-3</v>
      </c>
    </row>
    <row r="634" spans="1:7" s="5" customFormat="1" ht="15" customHeight="1" x14ac:dyDescent="0.45">
      <c r="A634" s="42" t="str">
        <f t="shared" ref="A634:B634" si="474">A381</f>
        <v>D06</v>
      </c>
      <c r="B634" s="4" t="str">
        <f t="shared" si="474"/>
        <v>Salida Nacional / National exit</v>
      </c>
      <c r="C634" s="82">
        <f t="shared" ref="C634:G634" si="475">(C381*C128)/SUMPRODUCT(C$12:C$258,C$265:C$511)</f>
        <v>4.7178197670332483E-4</v>
      </c>
      <c r="D634" s="82">
        <f t="shared" si="475"/>
        <v>4.9582466444600783E-4</v>
      </c>
      <c r="E634" s="82">
        <f t="shared" si="475"/>
        <v>5.1896946699563691E-4</v>
      </c>
      <c r="F634" s="82">
        <f t="shared" si="475"/>
        <v>5.3226000749825679E-4</v>
      </c>
      <c r="G634" s="83">
        <f t="shared" si="475"/>
        <v>5.364311505098667E-4</v>
      </c>
    </row>
    <row r="635" spans="1:7" s="5" customFormat="1" ht="15" customHeight="1" x14ac:dyDescent="0.45">
      <c r="A635" s="42" t="str">
        <f t="shared" ref="A635:B635" si="476">A382</f>
        <v>D06A</v>
      </c>
      <c r="B635" s="4" t="str">
        <f t="shared" si="476"/>
        <v>Salida Nacional / National exit</v>
      </c>
      <c r="C635" s="82">
        <f t="shared" ref="C635:G635" si="477">(C382*C129)/SUMPRODUCT(C$12:C$258,C$265:C$511)</f>
        <v>4.6722981889299723E-5</v>
      </c>
      <c r="D635" s="82">
        <f t="shared" si="477"/>
        <v>4.9106379498812536E-5</v>
      </c>
      <c r="E635" s="82">
        <f t="shared" si="477"/>
        <v>5.1401072776831373E-5</v>
      </c>
      <c r="F635" s="82">
        <f t="shared" si="477"/>
        <v>5.2719481151660724E-5</v>
      </c>
      <c r="G635" s="83">
        <f t="shared" si="477"/>
        <v>5.3133384725519862E-5</v>
      </c>
    </row>
    <row r="636" spans="1:7" s="5" customFormat="1" ht="15" customHeight="1" x14ac:dyDescent="0.45">
      <c r="A636" s="42" t="str">
        <f t="shared" ref="A636:B636" si="478">A383</f>
        <v>D07</v>
      </c>
      <c r="B636" s="4" t="str">
        <f t="shared" si="478"/>
        <v>Salida Nacional / National exit</v>
      </c>
      <c r="C636" s="82">
        <f t="shared" ref="C636:G636" si="479">(C383*C130)/SUMPRODUCT(C$12:C$258,C$265:C$511)</f>
        <v>1.5419144253289607E-2</v>
      </c>
      <c r="D636" s="82">
        <f t="shared" si="479"/>
        <v>1.6169231614669408E-2</v>
      </c>
      <c r="E636" s="82">
        <f t="shared" si="479"/>
        <v>1.6900952836435158E-2</v>
      </c>
      <c r="F636" s="82">
        <f t="shared" si="479"/>
        <v>1.7298991245016979E-2</v>
      </c>
      <c r="G636" s="83">
        <f t="shared" si="479"/>
        <v>1.7393019033616477E-2</v>
      </c>
    </row>
    <row r="637" spans="1:7" s="5" customFormat="1" ht="15" customHeight="1" x14ac:dyDescent="0.45">
      <c r="A637" s="42" t="str">
        <f t="shared" ref="A637:B637" si="480">A384</f>
        <v>D07.14</v>
      </c>
      <c r="B637" s="4" t="str">
        <f t="shared" si="480"/>
        <v>Salida Nacional / National exit</v>
      </c>
      <c r="C637" s="82">
        <f t="shared" ref="C637:G637" si="481">(C384*C131)/SUMPRODUCT(C$12:C$258,C$265:C$511)</f>
        <v>8.7566094851813188E-4</v>
      </c>
      <c r="D637" s="82">
        <f t="shared" si="481"/>
        <v>9.2659298766601013E-4</v>
      </c>
      <c r="E637" s="82">
        <f t="shared" si="481"/>
        <v>9.7265535979116464E-4</v>
      </c>
      <c r="F637" s="82">
        <f t="shared" si="481"/>
        <v>1.0012416286388187E-3</v>
      </c>
      <c r="G637" s="83">
        <f t="shared" si="481"/>
        <v>1.0121953010384002E-3</v>
      </c>
    </row>
    <row r="638" spans="1:7" s="5" customFormat="1" ht="15" customHeight="1" x14ac:dyDescent="0.45">
      <c r="A638" s="42" t="str">
        <f t="shared" ref="A638:B638" si="482">A385</f>
        <v>D12A</v>
      </c>
      <c r="B638" s="4" t="str">
        <f t="shared" si="482"/>
        <v>Salida Nacional / National exit</v>
      </c>
      <c r="C638" s="82">
        <f t="shared" ref="C638:G638" si="483">(C385*C132)/SUMPRODUCT(C$12:C$258,C$265:C$511)</f>
        <v>1.9089960033982504E-4</v>
      </c>
      <c r="D638" s="82">
        <f t="shared" si="483"/>
        <v>2.0544703786009655E-4</v>
      </c>
      <c r="E638" s="82">
        <f t="shared" si="483"/>
        <v>2.1763502213548804E-4</v>
      </c>
      <c r="F638" s="82">
        <f t="shared" si="483"/>
        <v>2.2635616915377249E-4</v>
      </c>
      <c r="G638" s="83">
        <f t="shared" si="483"/>
        <v>2.3106084186241284E-4</v>
      </c>
    </row>
    <row r="639" spans="1:7" s="5" customFormat="1" ht="15" customHeight="1" x14ac:dyDescent="0.45">
      <c r="A639" s="42" t="str">
        <f t="shared" ref="A639:B639" si="484">A386</f>
        <v>D13</v>
      </c>
      <c r="B639" s="4" t="str">
        <f t="shared" si="484"/>
        <v>Salida Nacional / National exit</v>
      </c>
      <c r="C639" s="82">
        <f t="shared" ref="C639:G639" si="485">(C386*C133)/SUMPRODUCT(C$12:C$258,C$265:C$511)</f>
        <v>1.4724737759502684E-4</v>
      </c>
      <c r="D639" s="82">
        <f t="shared" si="485"/>
        <v>1.5246173169896935E-4</v>
      </c>
      <c r="E639" s="82">
        <f t="shared" si="485"/>
        <v>1.58584495388278E-4</v>
      </c>
      <c r="F639" s="82">
        <f t="shared" si="485"/>
        <v>1.616271018570926E-4</v>
      </c>
      <c r="G639" s="83">
        <f t="shared" si="485"/>
        <v>1.6218263073879279E-4</v>
      </c>
    </row>
    <row r="640" spans="1:7" s="5" customFormat="1" ht="15" customHeight="1" x14ac:dyDescent="0.45">
      <c r="A640" s="42" t="str">
        <f t="shared" ref="A640:B640" si="486">A387</f>
        <v>D13A</v>
      </c>
      <c r="B640" s="4" t="str">
        <f t="shared" si="486"/>
        <v>Salida Nacional / National exit</v>
      </c>
      <c r="C640" s="82">
        <f t="shared" ref="C640:G640" si="487">(C387*C134)/SUMPRODUCT(C$12:C$258,C$265:C$511)</f>
        <v>3.303285046179129E-4</v>
      </c>
      <c r="D640" s="82">
        <f t="shared" si="487"/>
        <v>3.5934065142216484E-4</v>
      </c>
      <c r="E640" s="82">
        <f t="shared" si="487"/>
        <v>3.8254562741285364E-4</v>
      </c>
      <c r="F640" s="82">
        <f t="shared" si="487"/>
        <v>4.0000742979396108E-4</v>
      </c>
      <c r="G640" s="83">
        <f t="shared" si="487"/>
        <v>4.1011249738353092E-4</v>
      </c>
    </row>
    <row r="641" spans="1:7" s="5" customFormat="1" ht="15" customHeight="1" x14ac:dyDescent="0.45">
      <c r="A641" s="42" t="str">
        <f t="shared" ref="A641:B641" si="488">A388</f>
        <v>D16</v>
      </c>
      <c r="B641" s="4" t="str">
        <f t="shared" si="488"/>
        <v>Salida Nacional / National exit</v>
      </c>
      <c r="C641" s="82">
        <f t="shared" ref="C641:G641" si="489">(C388*C135)/SUMPRODUCT(C$12:C$258,C$265:C$511)</f>
        <v>1.0015301180273602E-2</v>
      </c>
      <c r="D641" s="82">
        <f t="shared" si="489"/>
        <v>9.9611466195928151E-3</v>
      </c>
      <c r="E641" s="82">
        <f t="shared" si="489"/>
        <v>9.851802920361221E-3</v>
      </c>
      <c r="F641" s="82">
        <f t="shared" si="489"/>
        <v>9.7117564591694284E-3</v>
      </c>
      <c r="G641" s="83">
        <f t="shared" si="489"/>
        <v>9.5185516339692539E-3</v>
      </c>
    </row>
    <row r="642" spans="1:7" s="5" customFormat="1" ht="15" customHeight="1" x14ac:dyDescent="0.45">
      <c r="A642" s="42" t="str">
        <f t="shared" ref="A642:B642" si="490">A389</f>
        <v>E01</v>
      </c>
      <c r="B642" s="4" t="str">
        <f t="shared" si="490"/>
        <v>Salida Nacional / National exit</v>
      </c>
      <c r="C642" s="82">
        <f t="shared" ref="C642:G642" si="491">(C389*C136)/SUMPRODUCT(C$12:C$258,C$265:C$511)</f>
        <v>2.3729003054323965E-4</v>
      </c>
      <c r="D642" s="82">
        <f t="shared" si="491"/>
        <v>2.5598082630992044E-4</v>
      </c>
      <c r="E642" s="82">
        <f t="shared" si="491"/>
        <v>2.7114839249777893E-4</v>
      </c>
      <c r="F642" s="82">
        <f t="shared" si="491"/>
        <v>2.8222313221988653E-4</v>
      </c>
      <c r="G642" s="83">
        <f t="shared" si="491"/>
        <v>2.9002100115429433E-4</v>
      </c>
    </row>
    <row r="643" spans="1:7" s="5" customFormat="1" ht="15" customHeight="1" x14ac:dyDescent="0.45">
      <c r="A643" s="42" t="str">
        <f t="shared" ref="A643:B643" si="492">A390</f>
        <v>E02</v>
      </c>
      <c r="B643" s="4" t="str">
        <f t="shared" si="492"/>
        <v>Salida Nacional / National exit</v>
      </c>
      <c r="C643" s="82">
        <f t="shared" ref="C643:G643" si="493">(C390*C137)/SUMPRODUCT(C$12:C$258,C$265:C$511)</f>
        <v>1.5290688195022564E-3</v>
      </c>
      <c r="D643" s="82">
        <f t="shared" si="493"/>
        <v>1.6425347341021894E-3</v>
      </c>
      <c r="E643" s="82">
        <f t="shared" si="493"/>
        <v>1.7365566603978508E-3</v>
      </c>
      <c r="F643" s="82">
        <f t="shared" si="493"/>
        <v>1.8038133776897194E-3</v>
      </c>
      <c r="G643" s="83">
        <f t="shared" si="493"/>
        <v>1.8505610432759231E-3</v>
      </c>
    </row>
    <row r="644" spans="1:7" s="5" customFormat="1" ht="15" customHeight="1" x14ac:dyDescent="0.45">
      <c r="A644" s="42" t="str">
        <f t="shared" ref="A644:B644" si="494">A391</f>
        <v>E15</v>
      </c>
      <c r="B644" s="4" t="str">
        <f t="shared" si="494"/>
        <v>Salida Nacional / National exit</v>
      </c>
      <c r="C644" s="82">
        <f t="shared" ref="C644:G644" si="495">(C391*C138)/SUMPRODUCT(C$12:C$258,C$265:C$511)</f>
        <v>2.1583188090550558E-3</v>
      </c>
      <c r="D644" s="82">
        <f t="shared" si="495"/>
        <v>2.3244165332003538E-3</v>
      </c>
      <c r="E644" s="82">
        <f t="shared" si="495"/>
        <v>2.4605646748443594E-3</v>
      </c>
      <c r="F644" s="82">
        <f t="shared" si="495"/>
        <v>2.5595738929763221E-3</v>
      </c>
      <c r="G644" s="83">
        <f t="shared" si="495"/>
        <v>2.6288952842336856E-3</v>
      </c>
    </row>
    <row r="645" spans="1:7" s="5" customFormat="1" ht="15" customHeight="1" x14ac:dyDescent="0.45">
      <c r="A645" s="42" t="str">
        <f t="shared" ref="A645:B645" si="496">A392</f>
        <v>EG01</v>
      </c>
      <c r="B645" s="4" t="str">
        <f t="shared" si="496"/>
        <v>Salida Nacional / National exit</v>
      </c>
      <c r="C645" s="82">
        <f t="shared" ref="C645:G645" si="497">(C392*C139)/SUMPRODUCT(C$12:C$258,C$265:C$511)</f>
        <v>4.6436381127515436E-3</v>
      </c>
      <c r="D645" s="82">
        <f t="shared" si="497"/>
        <v>4.9809819145230283E-3</v>
      </c>
      <c r="E645" s="82">
        <f t="shared" si="497"/>
        <v>5.2628572783983982E-3</v>
      </c>
      <c r="F645" s="82">
        <f t="shared" si="497"/>
        <v>5.4632641355219945E-3</v>
      </c>
      <c r="G645" s="83">
        <f t="shared" si="497"/>
        <v>5.601861633582921E-3</v>
      </c>
    </row>
    <row r="646" spans="1:7" s="5" customFormat="1" ht="15" customHeight="1" x14ac:dyDescent="0.45">
      <c r="A646" s="42" t="str">
        <f t="shared" ref="A646:B646" si="498">A393</f>
        <v>F00</v>
      </c>
      <c r="B646" s="4" t="str">
        <f t="shared" si="498"/>
        <v>Salida Nacional / National exit</v>
      </c>
      <c r="C646" s="82">
        <f t="shared" ref="C646:G646" si="499">(C393*C140)/SUMPRODUCT(C$12:C$258,C$265:C$511)</f>
        <v>2.7629903508422618E-3</v>
      </c>
      <c r="D646" s="82">
        <f t="shared" si="499"/>
        <v>2.6363095424173869E-3</v>
      </c>
      <c r="E646" s="82">
        <f t="shared" si="499"/>
        <v>2.5446062000457326E-3</v>
      </c>
      <c r="F646" s="82">
        <f t="shared" si="499"/>
        <v>2.4533343156594211E-3</v>
      </c>
      <c r="G646" s="83">
        <f t="shared" si="499"/>
        <v>2.3802826883546017E-3</v>
      </c>
    </row>
    <row r="647" spans="1:7" s="5" customFormat="1" ht="15" customHeight="1" x14ac:dyDescent="0.45">
      <c r="A647" s="42" t="str">
        <f t="shared" ref="A647:B647" si="500">A394</f>
        <v>F02</v>
      </c>
      <c r="B647" s="4" t="str">
        <f t="shared" si="500"/>
        <v>Salida Nacional / National exit</v>
      </c>
      <c r="C647" s="82">
        <f t="shared" ref="C647:G647" si="501">(C394*C141)/SUMPRODUCT(C$12:C$258,C$265:C$511)</f>
        <v>2.7024855913137504E-2</v>
      </c>
      <c r="D647" s="82">
        <f t="shared" si="501"/>
        <v>2.7266279903889263E-2</v>
      </c>
      <c r="E647" s="82">
        <f t="shared" si="501"/>
        <v>2.8077713912713843E-2</v>
      </c>
      <c r="F647" s="82">
        <f t="shared" si="501"/>
        <v>2.8269311426509052E-2</v>
      </c>
      <c r="G647" s="83">
        <f t="shared" si="501"/>
        <v>2.8213477383889723E-2</v>
      </c>
    </row>
    <row r="648" spans="1:7" s="5" customFormat="1" ht="15" customHeight="1" x14ac:dyDescent="0.45">
      <c r="A648" s="42" t="str">
        <f t="shared" ref="A648:B648" si="502">A395</f>
        <v>F06.2</v>
      </c>
      <c r="B648" s="4" t="str">
        <f t="shared" si="502"/>
        <v>Salida Nacional / National exit</v>
      </c>
      <c r="C648" s="82">
        <f t="shared" ref="C648:G648" si="503">(C395*C142)/SUMPRODUCT(C$12:C$258,C$265:C$511)</f>
        <v>1.401462466128825E-4</v>
      </c>
      <c r="D648" s="82">
        <f t="shared" si="503"/>
        <v>1.4785991936934378E-4</v>
      </c>
      <c r="E648" s="82">
        <f t="shared" si="503"/>
        <v>1.5577985519482675E-4</v>
      </c>
      <c r="F648" s="82">
        <f t="shared" si="503"/>
        <v>1.6128435889187676E-4</v>
      </c>
      <c r="G648" s="83">
        <f t="shared" si="503"/>
        <v>1.6536221798520287E-4</v>
      </c>
    </row>
    <row r="649" spans="1:7" s="5" customFormat="1" ht="15" customHeight="1" x14ac:dyDescent="0.45">
      <c r="A649" s="42" t="str">
        <f t="shared" ref="A649:B649" si="504">A396</f>
        <v>F07</v>
      </c>
      <c r="B649" s="4" t="str">
        <f t="shared" si="504"/>
        <v>Salida Nacional / National exit</v>
      </c>
      <c r="C649" s="82">
        <f t="shared" ref="C649:G649" si="505">(C396*C143)/SUMPRODUCT(C$12:C$258,C$265:C$511)</f>
        <v>3.6928865294970884E-3</v>
      </c>
      <c r="D649" s="82">
        <f t="shared" si="505"/>
        <v>3.8966073839649109E-3</v>
      </c>
      <c r="E649" s="82">
        <f t="shared" si="505"/>
        <v>4.1051392222567372E-3</v>
      </c>
      <c r="F649" s="82">
        <f t="shared" si="505"/>
        <v>4.2500508923594789E-3</v>
      </c>
      <c r="G649" s="83">
        <f t="shared" si="505"/>
        <v>4.3573555273451504E-3</v>
      </c>
    </row>
    <row r="650" spans="1:7" s="5" customFormat="1" ht="15" customHeight="1" x14ac:dyDescent="0.45">
      <c r="A650" s="42" t="str">
        <f t="shared" ref="A650:B650" si="506">A397</f>
        <v>F07.01</v>
      </c>
      <c r="B650" s="4" t="str">
        <f t="shared" si="506"/>
        <v>Salida Nacional / National exit</v>
      </c>
      <c r="C650" s="82">
        <f t="shared" ref="C650:G650" si="507">(C397*C144)/SUMPRODUCT(C$12:C$258,C$265:C$511)</f>
        <v>1.8661120259504967E-5</v>
      </c>
      <c r="D650" s="82">
        <f t="shared" si="507"/>
        <v>1.9759875915636733E-5</v>
      </c>
      <c r="E650" s="82">
        <f t="shared" si="507"/>
        <v>2.0852276098961696E-5</v>
      </c>
      <c r="F650" s="82">
        <f t="shared" si="507"/>
        <v>2.162791926739202E-5</v>
      </c>
      <c r="G650" s="83">
        <f t="shared" si="507"/>
        <v>2.2206798377717775E-5</v>
      </c>
    </row>
    <row r="651" spans="1:7" s="5" customFormat="1" ht="15" customHeight="1" x14ac:dyDescent="0.45">
      <c r="A651" s="42" t="str">
        <f t="shared" ref="A651:B651" si="508">A398</f>
        <v>F08</v>
      </c>
      <c r="B651" s="4" t="str">
        <f t="shared" si="508"/>
        <v>Salida Nacional / National exit</v>
      </c>
      <c r="C651" s="82">
        <f t="shared" ref="C651:G651" si="509">(C398*C145)/SUMPRODUCT(C$12:C$258,C$265:C$511)</f>
        <v>0</v>
      </c>
      <c r="D651" s="82">
        <f t="shared" si="509"/>
        <v>0</v>
      </c>
      <c r="E651" s="82">
        <f t="shared" si="509"/>
        <v>0</v>
      </c>
      <c r="F651" s="82">
        <f t="shared" si="509"/>
        <v>0</v>
      </c>
      <c r="G651" s="83">
        <f t="shared" si="509"/>
        <v>0</v>
      </c>
    </row>
    <row r="652" spans="1:7" s="5" customFormat="1" ht="15" customHeight="1" x14ac:dyDescent="0.45">
      <c r="A652" s="42" t="str">
        <f t="shared" ref="A652:B652" si="510">A399</f>
        <v>F11</v>
      </c>
      <c r="B652" s="4" t="str">
        <f t="shared" si="510"/>
        <v>Salida Nacional / National exit</v>
      </c>
      <c r="C652" s="82">
        <f t="shared" ref="C652:G652" si="511">(C399*C146)/SUMPRODUCT(C$12:C$258,C$265:C$511)</f>
        <v>1.0218357533737818E-4</v>
      </c>
      <c r="D652" s="82">
        <f t="shared" si="511"/>
        <v>1.0497689514588623E-4</v>
      </c>
      <c r="E652" s="82">
        <f t="shared" si="511"/>
        <v>1.0760190052662315E-4</v>
      </c>
      <c r="F652" s="82">
        <f t="shared" si="511"/>
        <v>1.0816557193134437E-4</v>
      </c>
      <c r="G652" s="83">
        <f t="shared" si="511"/>
        <v>1.0790072152745354E-4</v>
      </c>
    </row>
    <row r="653" spans="1:7" s="5" customFormat="1" ht="15" customHeight="1" x14ac:dyDescent="0.45">
      <c r="A653" s="42" t="str">
        <f t="shared" ref="A653:B653" si="512">A400</f>
        <v>F13</v>
      </c>
      <c r="B653" s="4" t="str">
        <f t="shared" si="512"/>
        <v>Salida Nacional / National exit</v>
      </c>
      <c r="C653" s="82">
        <f t="shared" ref="C653:G653" si="513">(C400*C147)/SUMPRODUCT(C$12:C$258,C$265:C$511)</f>
        <v>3.1684111766950375E-4</v>
      </c>
      <c r="D653" s="82">
        <f t="shared" si="513"/>
        <v>3.332830731116274E-4</v>
      </c>
      <c r="E653" s="82">
        <f t="shared" si="513"/>
        <v>3.5065279265137749E-4</v>
      </c>
      <c r="F653" s="82">
        <f t="shared" si="513"/>
        <v>3.6262444518916361E-4</v>
      </c>
      <c r="G653" s="83">
        <f t="shared" si="513"/>
        <v>3.7136908327357096E-4</v>
      </c>
    </row>
    <row r="654" spans="1:7" s="5" customFormat="1" ht="15" customHeight="1" x14ac:dyDescent="0.45">
      <c r="A654" s="42" t="str">
        <f t="shared" ref="A654:B654" si="514">A401</f>
        <v>F14</v>
      </c>
      <c r="B654" s="4" t="str">
        <f t="shared" si="514"/>
        <v>Salida Nacional / National exit</v>
      </c>
      <c r="C654" s="82">
        <f t="shared" ref="C654:G654" si="515">(C401*C148)/SUMPRODUCT(C$12:C$258,C$265:C$511)</f>
        <v>2.423586723916483E-4</v>
      </c>
      <c r="D654" s="82">
        <f t="shared" si="515"/>
        <v>2.5481532301143285E-4</v>
      </c>
      <c r="E654" s="82">
        <f t="shared" si="515"/>
        <v>2.6803679431538336E-4</v>
      </c>
      <c r="F654" s="82">
        <f t="shared" si="515"/>
        <v>2.7714243748126722E-4</v>
      </c>
      <c r="G654" s="83">
        <f t="shared" si="515"/>
        <v>2.8377527570677447E-4</v>
      </c>
    </row>
    <row r="655" spans="1:7" s="5" customFormat="1" ht="15" customHeight="1" x14ac:dyDescent="0.45">
      <c r="A655" s="42" t="str">
        <f t="shared" ref="A655:B655" si="516">A402</f>
        <v>F19</v>
      </c>
      <c r="B655" s="4" t="str">
        <f t="shared" si="516"/>
        <v>Salida Nacional / National exit</v>
      </c>
      <c r="C655" s="82">
        <f t="shared" ref="C655:G655" si="517">(C402*C149)/SUMPRODUCT(C$12:C$258,C$265:C$511)</f>
        <v>1.2925575142135982E-2</v>
      </c>
      <c r="D655" s="82">
        <f t="shared" si="517"/>
        <v>1.3142385438295792E-2</v>
      </c>
      <c r="E655" s="82">
        <f t="shared" si="517"/>
        <v>1.3574895601159617E-2</v>
      </c>
      <c r="F655" s="82">
        <f t="shared" si="517"/>
        <v>1.3715742388987725E-2</v>
      </c>
      <c r="G655" s="83">
        <f t="shared" si="517"/>
        <v>1.3668160939733142E-2</v>
      </c>
    </row>
    <row r="656" spans="1:7" s="5" customFormat="1" ht="15" customHeight="1" x14ac:dyDescent="0.45">
      <c r="A656" s="42" t="str">
        <f t="shared" ref="A656:B656" si="518">A403</f>
        <v>F21</v>
      </c>
      <c r="B656" s="4" t="str">
        <f t="shared" si="518"/>
        <v>Salida Nacional / National exit</v>
      </c>
      <c r="C656" s="82">
        <f t="shared" ref="C656:G656" si="519">(C403*C150)/SUMPRODUCT(C$12:C$258,C$265:C$511)</f>
        <v>5.2614918628697928E-4</v>
      </c>
      <c r="D656" s="82">
        <f t="shared" si="519"/>
        <v>5.5784682116946096E-4</v>
      </c>
      <c r="E656" s="82">
        <f t="shared" si="519"/>
        <v>5.8847745707774654E-4</v>
      </c>
      <c r="F656" s="82">
        <f t="shared" si="519"/>
        <v>6.1013751542317394E-4</v>
      </c>
      <c r="G656" s="83">
        <f t="shared" si="519"/>
        <v>6.2358299617988264E-4</v>
      </c>
    </row>
    <row r="657" spans="1:7" s="5" customFormat="1" ht="15" customHeight="1" x14ac:dyDescent="0.45">
      <c r="A657" s="42" t="str">
        <f t="shared" ref="A657:B657" si="520">A404</f>
        <v>F23</v>
      </c>
      <c r="B657" s="4" t="str">
        <f t="shared" si="520"/>
        <v>Salida Nacional / National exit</v>
      </c>
      <c r="C657" s="82">
        <f t="shared" ref="C657:G657" si="521">(C404*C151)/SUMPRODUCT(C$12:C$258,C$265:C$511)</f>
        <v>1.6035269092854953E-4</v>
      </c>
      <c r="D657" s="82">
        <f t="shared" si="521"/>
        <v>1.7155127902869369E-4</v>
      </c>
      <c r="E657" s="82">
        <f t="shared" si="521"/>
        <v>1.8167933566699617E-4</v>
      </c>
      <c r="F657" s="82">
        <f t="shared" si="521"/>
        <v>1.8916112926653652E-4</v>
      </c>
      <c r="G657" s="83">
        <f t="shared" si="521"/>
        <v>1.9399799957524292E-4</v>
      </c>
    </row>
    <row r="658" spans="1:7" s="5" customFormat="1" ht="15" customHeight="1" x14ac:dyDescent="0.45">
      <c r="A658" s="42" t="str">
        <f t="shared" ref="A658:B658" si="522">A405</f>
        <v>F25</v>
      </c>
      <c r="B658" s="4" t="str">
        <f t="shared" si="522"/>
        <v>Salida Nacional / National exit</v>
      </c>
      <c r="C658" s="82">
        <f t="shared" ref="C658:G658" si="523">(C405*C152)/SUMPRODUCT(C$12:C$258,C$265:C$511)</f>
        <v>1.3461844647680932E-3</v>
      </c>
      <c r="D658" s="82">
        <f t="shared" si="523"/>
        <v>1.4390501868692365E-3</v>
      </c>
      <c r="E658" s="82">
        <f t="shared" si="523"/>
        <v>1.522590622008218E-3</v>
      </c>
      <c r="F658" s="82">
        <f t="shared" si="523"/>
        <v>1.5834060272279856E-3</v>
      </c>
      <c r="G658" s="83">
        <f t="shared" si="523"/>
        <v>1.6223056131594383E-3</v>
      </c>
    </row>
    <row r="659" spans="1:7" s="5" customFormat="1" ht="15" customHeight="1" x14ac:dyDescent="0.45">
      <c r="A659" s="42" t="str">
        <f t="shared" ref="A659:B659" si="524">A406</f>
        <v>F26</v>
      </c>
      <c r="B659" s="4" t="str">
        <f t="shared" si="524"/>
        <v>Salida Nacional / National exit</v>
      </c>
      <c r="C659" s="82">
        <f t="shared" ref="C659:G659" si="525">(C406*C153)/SUMPRODUCT(C$12:C$258,C$265:C$511)</f>
        <v>6.1432105258056591E-3</v>
      </c>
      <c r="D659" s="82">
        <f t="shared" si="525"/>
        <v>5.6082374566728092E-3</v>
      </c>
      <c r="E659" s="82">
        <f t="shared" si="525"/>
        <v>5.1109067635073504E-3</v>
      </c>
      <c r="F659" s="82">
        <f t="shared" si="525"/>
        <v>4.6912821598728586E-3</v>
      </c>
      <c r="G659" s="83">
        <f t="shared" si="525"/>
        <v>4.3521849943644686E-3</v>
      </c>
    </row>
    <row r="660" spans="1:7" s="5" customFormat="1" ht="15" customHeight="1" x14ac:dyDescent="0.45">
      <c r="A660" s="42" t="str">
        <f t="shared" ref="A660:B660" si="526">A407</f>
        <v>F26.02</v>
      </c>
      <c r="B660" s="4" t="str">
        <f t="shared" si="526"/>
        <v>Salida Nacional / National exit</v>
      </c>
      <c r="C660" s="82">
        <f t="shared" ref="C660:G660" si="527">(C407*C154)/SUMPRODUCT(C$12:C$258,C$265:C$511)</f>
        <v>3.2863819326743316E-4</v>
      </c>
      <c r="D660" s="82">
        <f t="shared" si="527"/>
        <v>3.3807462835588631E-4</v>
      </c>
      <c r="E660" s="82">
        <f t="shared" si="527"/>
        <v>3.5072544012631812E-4</v>
      </c>
      <c r="F660" s="82">
        <f t="shared" si="527"/>
        <v>3.563252360747375E-4</v>
      </c>
      <c r="G660" s="83">
        <f t="shared" si="527"/>
        <v>3.5709514187870077E-4</v>
      </c>
    </row>
    <row r="661" spans="1:7" s="5" customFormat="1" ht="15" customHeight="1" x14ac:dyDescent="0.45">
      <c r="A661" s="42" t="str">
        <f t="shared" ref="A661:B661" si="528">A408</f>
        <v>F26A</v>
      </c>
      <c r="B661" s="4" t="str">
        <f t="shared" si="528"/>
        <v>Salida Nacional / National exit</v>
      </c>
      <c r="C661" s="82">
        <f t="shared" ref="C661:G661" si="529">(C408*C155)/SUMPRODUCT(C$12:C$258,C$265:C$511)</f>
        <v>1.647332714023659E-3</v>
      </c>
      <c r="D661" s="82">
        <f t="shared" si="529"/>
        <v>1.7457671943615781E-3</v>
      </c>
      <c r="E661" s="82">
        <f t="shared" si="529"/>
        <v>1.8388132258175894E-3</v>
      </c>
      <c r="F661" s="82">
        <f t="shared" si="529"/>
        <v>1.9032852148439822E-3</v>
      </c>
      <c r="G661" s="83">
        <f t="shared" si="529"/>
        <v>1.9425033420356098E-3</v>
      </c>
    </row>
    <row r="662" spans="1:7" s="5" customFormat="1" ht="15" customHeight="1" x14ac:dyDescent="0.45">
      <c r="A662" s="42" t="str">
        <f t="shared" ref="A662:B662" si="530">A409</f>
        <v>F27</v>
      </c>
      <c r="B662" s="4" t="str">
        <f t="shared" si="530"/>
        <v>Salida Nacional / National exit</v>
      </c>
      <c r="C662" s="82">
        <f t="shared" ref="C662:G662" si="531">(C409*C156)/SUMPRODUCT(C$12:C$258,C$265:C$511)</f>
        <v>1.017327168474874E-4</v>
      </c>
      <c r="D662" s="82">
        <f t="shared" si="531"/>
        <v>1.0785354378574838E-4</v>
      </c>
      <c r="E662" s="82">
        <f t="shared" si="531"/>
        <v>1.1360511598250688E-4</v>
      </c>
      <c r="F662" s="82">
        <f t="shared" si="531"/>
        <v>1.1759085598605435E-4</v>
      </c>
      <c r="G662" s="83">
        <f t="shared" si="531"/>
        <v>1.2001585750169744E-4</v>
      </c>
    </row>
    <row r="663" spans="1:7" s="5" customFormat="1" ht="15" customHeight="1" x14ac:dyDescent="0.45">
      <c r="A663" s="42" t="str">
        <f t="shared" ref="A663:B663" si="532">A410</f>
        <v>F27A</v>
      </c>
      <c r="B663" s="4" t="str">
        <f t="shared" si="532"/>
        <v>Salida Nacional / National exit</v>
      </c>
      <c r="C663" s="82">
        <f t="shared" ref="C663:G663" si="533">(C410*C157)/SUMPRODUCT(C$12:C$258,C$265:C$511)</f>
        <v>1.0872179355401209E-2</v>
      </c>
      <c r="D663" s="82">
        <f t="shared" si="533"/>
        <v>1.1123261691197714E-2</v>
      </c>
      <c r="E663" s="82">
        <f t="shared" si="533"/>
        <v>1.1520044111915265E-2</v>
      </c>
      <c r="F663" s="82">
        <f t="shared" si="533"/>
        <v>1.1702290869482183E-2</v>
      </c>
      <c r="G663" s="83">
        <f t="shared" si="533"/>
        <v>1.17550436333227E-2</v>
      </c>
    </row>
    <row r="664" spans="1:7" s="5" customFormat="1" ht="15" customHeight="1" x14ac:dyDescent="0.45">
      <c r="A664" s="42" t="str">
        <f t="shared" ref="A664:B664" si="534">A411</f>
        <v>F28</v>
      </c>
      <c r="B664" s="4" t="str">
        <f t="shared" si="534"/>
        <v>Salida Nacional / National exit</v>
      </c>
      <c r="C664" s="82">
        <f t="shared" ref="C664:G664" si="535">(C411*C158)/SUMPRODUCT(C$12:C$258,C$265:C$511)</f>
        <v>1.7619930213848328E-3</v>
      </c>
      <c r="D664" s="82">
        <f t="shared" si="535"/>
        <v>1.8032646653113559E-3</v>
      </c>
      <c r="E664" s="82">
        <f t="shared" si="535"/>
        <v>1.8676329951355659E-3</v>
      </c>
      <c r="F664" s="82">
        <f t="shared" si="535"/>
        <v>1.8972128953205511E-3</v>
      </c>
      <c r="G664" s="83">
        <f t="shared" si="535"/>
        <v>1.9057914093921597E-3</v>
      </c>
    </row>
    <row r="665" spans="1:7" s="5" customFormat="1" ht="15" customHeight="1" x14ac:dyDescent="0.45">
      <c r="A665" s="42" t="str">
        <f t="shared" ref="A665:B665" si="536">A412</f>
        <v>G03</v>
      </c>
      <c r="B665" s="4" t="str">
        <f t="shared" si="536"/>
        <v>Salida Nacional / National exit</v>
      </c>
      <c r="C665" s="82">
        <f t="shared" ref="C665:G665" si="537">(C412*C159)/SUMPRODUCT(C$12:C$258,C$265:C$511)</f>
        <v>1.316227439404142E-4</v>
      </c>
      <c r="D665" s="82">
        <f t="shared" si="537"/>
        <v>1.4177847600346834E-4</v>
      </c>
      <c r="E665" s="82">
        <f t="shared" si="537"/>
        <v>1.5010070117241398E-4</v>
      </c>
      <c r="F665" s="82">
        <f t="shared" si="537"/>
        <v>1.5616559449487856E-4</v>
      </c>
      <c r="G665" s="83">
        <f t="shared" si="537"/>
        <v>1.6041335507695258E-4</v>
      </c>
    </row>
    <row r="666" spans="1:7" s="5" customFormat="1" ht="15" customHeight="1" x14ac:dyDescent="0.45">
      <c r="A666" s="42" t="str">
        <f t="shared" ref="A666:B666" si="538">A413</f>
        <v>G04</v>
      </c>
      <c r="B666" s="4" t="str">
        <f t="shared" si="538"/>
        <v>Salida Nacional / National exit</v>
      </c>
      <c r="C666" s="82">
        <f t="shared" ref="C666:G666" si="539">(C413*C160)/SUMPRODUCT(C$12:C$258,C$265:C$511)</f>
        <v>9.1495743598646738E-8</v>
      </c>
      <c r="D666" s="82">
        <f t="shared" si="539"/>
        <v>9.8521126582535507E-8</v>
      </c>
      <c r="E666" s="82">
        <f t="shared" si="539"/>
        <v>1.0428592669055462E-7</v>
      </c>
      <c r="F666" s="82">
        <f t="shared" si="539"/>
        <v>1.084772988461664E-7</v>
      </c>
      <c r="G666" s="83">
        <f t="shared" si="539"/>
        <v>1.1141018086235593E-7</v>
      </c>
    </row>
    <row r="667" spans="1:7" s="5" customFormat="1" ht="15" customHeight="1" x14ac:dyDescent="0.45">
      <c r="A667" s="42" t="str">
        <f t="shared" ref="A667:B667" si="540">A414</f>
        <v>G07</v>
      </c>
      <c r="B667" s="4" t="str">
        <f t="shared" si="540"/>
        <v>Salida Nacional / National exit</v>
      </c>
      <c r="C667" s="82">
        <f t="shared" ref="C667:G667" si="541">(C414*C161)/SUMPRODUCT(C$12:C$258,C$265:C$511)</f>
        <v>5.515549542229593E-5</v>
      </c>
      <c r="D667" s="82">
        <f t="shared" si="541"/>
        <v>5.7535820259186112E-5</v>
      </c>
      <c r="E667" s="82">
        <f t="shared" si="541"/>
        <v>6.0011129693266128E-5</v>
      </c>
      <c r="F667" s="82">
        <f t="shared" si="541"/>
        <v>6.1418146014083759E-5</v>
      </c>
      <c r="G667" s="83">
        <f t="shared" si="541"/>
        <v>6.2205254809288393E-5</v>
      </c>
    </row>
    <row r="668" spans="1:7" s="5" customFormat="1" ht="15" customHeight="1" x14ac:dyDescent="0.45">
      <c r="A668" s="42" t="str">
        <f t="shared" ref="A668:B668" si="542">A415</f>
        <v>H1</v>
      </c>
      <c r="B668" s="4" t="str">
        <f t="shared" si="542"/>
        <v>Salida Nacional / National exit</v>
      </c>
      <c r="C668" s="82">
        <f t="shared" ref="C668:G668" si="543">(C415*C162)/SUMPRODUCT(C$12:C$258,C$265:C$511)</f>
        <v>1.7514193527380571E-2</v>
      </c>
      <c r="D668" s="82">
        <f t="shared" si="543"/>
        <v>1.5976271597074692E-2</v>
      </c>
      <c r="E668" s="82">
        <f t="shared" si="543"/>
        <v>1.4948002171050127E-2</v>
      </c>
      <c r="F668" s="82">
        <f t="shared" si="543"/>
        <v>1.3941100687697966E-2</v>
      </c>
      <c r="G668" s="83">
        <f t="shared" si="543"/>
        <v>1.333777357487239E-2</v>
      </c>
    </row>
    <row r="669" spans="1:7" s="5" customFormat="1" ht="15" customHeight="1" x14ac:dyDescent="0.45">
      <c r="A669" s="42" t="str">
        <f t="shared" ref="A669:B669" si="544">A416</f>
        <v>I001</v>
      </c>
      <c r="B669" s="4" t="str">
        <f t="shared" si="544"/>
        <v>Salida Nacional / National exit</v>
      </c>
      <c r="C669" s="82">
        <f t="shared" ref="C669:G669" si="545">(C416*C163)/SUMPRODUCT(C$12:C$258,C$265:C$511)</f>
        <v>5.002487659329256E-3</v>
      </c>
      <c r="D669" s="82">
        <f t="shared" si="545"/>
        <v>4.9756238985126326E-3</v>
      </c>
      <c r="E669" s="82">
        <f t="shared" si="545"/>
        <v>4.9211514197272576E-3</v>
      </c>
      <c r="F669" s="82">
        <f t="shared" si="545"/>
        <v>4.8513096904171339E-3</v>
      </c>
      <c r="G669" s="83">
        <f t="shared" si="545"/>
        <v>4.7548513272657059E-3</v>
      </c>
    </row>
    <row r="670" spans="1:7" s="5" customFormat="1" ht="15" customHeight="1" x14ac:dyDescent="0.45">
      <c r="A670" s="42" t="str">
        <f t="shared" ref="A670:B670" si="546">A417</f>
        <v>I003</v>
      </c>
      <c r="B670" s="4" t="str">
        <f t="shared" si="546"/>
        <v>Salida Nacional / National exit</v>
      </c>
      <c r="C670" s="82">
        <f t="shared" ref="C670:G670" si="547">(C417*C164)/SUMPRODUCT(C$12:C$258,C$265:C$511)</f>
        <v>4.9883611831157254E-5</v>
      </c>
      <c r="D670" s="82">
        <f t="shared" si="547"/>
        <v>5.3230293643417562E-5</v>
      </c>
      <c r="E670" s="82">
        <f t="shared" si="547"/>
        <v>5.6199288463374683E-5</v>
      </c>
      <c r="F670" s="82">
        <f t="shared" si="547"/>
        <v>5.8230317518010172E-5</v>
      </c>
      <c r="G670" s="83">
        <f t="shared" si="547"/>
        <v>5.9227045723818843E-5</v>
      </c>
    </row>
    <row r="671" spans="1:7" s="5" customFormat="1" ht="15" customHeight="1" x14ac:dyDescent="0.45">
      <c r="A671" s="42" t="str">
        <f t="shared" ref="A671:B671" si="548">A418</f>
        <v>I006</v>
      </c>
      <c r="B671" s="4" t="str">
        <f t="shared" si="548"/>
        <v>Salida Nacional / National exit</v>
      </c>
      <c r="C671" s="82">
        <f t="shared" ref="C671:G671" si="549">(C418*C165)/SUMPRODUCT(C$12:C$258,C$265:C$511)</f>
        <v>6.4519987612714701E-4</v>
      </c>
      <c r="D671" s="82">
        <f t="shared" si="549"/>
        <v>7.0199924436400269E-4</v>
      </c>
      <c r="E671" s="82">
        <f t="shared" si="549"/>
        <v>7.4783251775434843E-4</v>
      </c>
      <c r="F671" s="82">
        <f t="shared" si="549"/>
        <v>7.8243605964322977E-4</v>
      </c>
      <c r="G671" s="83">
        <f t="shared" si="549"/>
        <v>8.0224011442111881E-4</v>
      </c>
    </row>
    <row r="672" spans="1:7" s="5" customFormat="1" ht="15" customHeight="1" x14ac:dyDescent="0.45">
      <c r="A672" s="42" t="str">
        <f t="shared" ref="A672:B672" si="550">A419</f>
        <v>I008X</v>
      </c>
      <c r="B672" s="4" t="str">
        <f t="shared" si="550"/>
        <v>Salida Nacional / National exit</v>
      </c>
      <c r="C672" s="82">
        <f t="shared" ref="C672:G672" si="551">(C419*C166)/SUMPRODUCT(C$12:C$258,C$265:C$511)</f>
        <v>9.397014271640098E-3</v>
      </c>
      <c r="D672" s="82">
        <f t="shared" si="551"/>
        <v>9.7743059113278748E-3</v>
      </c>
      <c r="E672" s="82">
        <f t="shared" si="551"/>
        <v>1.0177980742527681E-2</v>
      </c>
      <c r="F672" s="82">
        <f t="shared" si="551"/>
        <v>1.0358422597641467E-2</v>
      </c>
      <c r="G672" s="83">
        <f t="shared" si="551"/>
        <v>1.034028625047754E-2</v>
      </c>
    </row>
    <row r="673" spans="1:7" s="5" customFormat="1" ht="15" customHeight="1" x14ac:dyDescent="0.45">
      <c r="A673" s="42" t="str">
        <f t="shared" ref="A673:B673" si="552">A420</f>
        <v>I012</v>
      </c>
      <c r="B673" s="4" t="str">
        <f t="shared" si="552"/>
        <v>Salida Nacional / National exit</v>
      </c>
      <c r="C673" s="82">
        <f t="shared" ref="C673:G673" si="553">(C420*C167)/SUMPRODUCT(C$12:C$258,C$265:C$511)</f>
        <v>1.7999674590933592E-3</v>
      </c>
      <c r="D673" s="82">
        <f t="shared" si="553"/>
        <v>1.9615347721417945E-3</v>
      </c>
      <c r="E673" s="82">
        <f t="shared" si="553"/>
        <v>2.0913676430719869E-3</v>
      </c>
      <c r="F673" s="82">
        <f t="shared" si="553"/>
        <v>2.1899481204204273E-3</v>
      </c>
      <c r="G673" s="83">
        <f t="shared" si="553"/>
        <v>2.2467167548081549E-3</v>
      </c>
    </row>
    <row r="674" spans="1:7" s="5" customFormat="1" ht="15" customHeight="1" x14ac:dyDescent="0.45">
      <c r="A674" s="42" t="str">
        <f t="shared" ref="A674:B674" si="554">A421</f>
        <v>I014</v>
      </c>
      <c r="B674" s="4" t="str">
        <f t="shared" si="554"/>
        <v>Salida Nacional / National exit</v>
      </c>
      <c r="C674" s="82">
        <f t="shared" ref="C674:G674" si="555">(C421*C168)/SUMPRODUCT(C$12:C$258,C$265:C$511)</f>
        <v>1.0544686478631239E-3</v>
      </c>
      <c r="D674" s="82">
        <f t="shared" si="555"/>
        <v>1.1528859057560877E-3</v>
      </c>
      <c r="E674" s="82">
        <f t="shared" si="555"/>
        <v>1.2310356917856816E-3</v>
      </c>
      <c r="F674" s="82">
        <f t="shared" si="555"/>
        <v>1.2911430571648538E-3</v>
      </c>
      <c r="G674" s="83">
        <f t="shared" si="555"/>
        <v>1.3264467584839968E-3</v>
      </c>
    </row>
    <row r="675" spans="1:7" s="5" customFormat="1" ht="15" customHeight="1" x14ac:dyDescent="0.45">
      <c r="A675" s="42" t="str">
        <f t="shared" ref="A675:B675" si="556">A422</f>
        <v>I015ERM</v>
      </c>
      <c r="B675" s="4" t="str">
        <f t="shared" si="556"/>
        <v>Salida Nacional / National exit</v>
      </c>
      <c r="C675" s="82">
        <f t="shared" ref="C675:G675" si="557">(C422*C169)/SUMPRODUCT(C$12:C$258,C$265:C$511)</f>
        <v>8.3258121551027071E-6</v>
      </c>
      <c r="D675" s="82">
        <f t="shared" si="557"/>
        <v>9.1032206324056058E-6</v>
      </c>
      <c r="E675" s="82">
        <f t="shared" si="557"/>
        <v>9.7205618858758467E-6</v>
      </c>
      <c r="F675" s="82">
        <f t="shared" si="557"/>
        <v>1.0195410578860976E-5</v>
      </c>
      <c r="G675" s="83">
        <f t="shared" si="557"/>
        <v>1.04742883697221E-5</v>
      </c>
    </row>
    <row r="676" spans="1:7" s="5" customFormat="1" ht="15" customHeight="1" x14ac:dyDescent="0.45">
      <c r="A676" s="42" t="str">
        <f t="shared" ref="A676:B676" si="558">A423</f>
        <v>I016</v>
      </c>
      <c r="B676" s="4" t="str">
        <f t="shared" si="558"/>
        <v>Salida Nacional / National exit</v>
      </c>
      <c r="C676" s="82">
        <f t="shared" ref="C676:G676" si="559">(C423*C170)/SUMPRODUCT(C$12:C$258,C$265:C$511)</f>
        <v>6.2081300553451088E-3</v>
      </c>
      <c r="D676" s="82">
        <f t="shared" si="559"/>
        <v>6.6732817729755999E-3</v>
      </c>
      <c r="E676" s="82">
        <f t="shared" si="559"/>
        <v>6.9902147078571052E-3</v>
      </c>
      <c r="F676" s="82">
        <f t="shared" si="559"/>
        <v>7.1829992103669372E-3</v>
      </c>
      <c r="G676" s="83">
        <f t="shared" si="559"/>
        <v>7.2421696814654523E-3</v>
      </c>
    </row>
    <row r="677" spans="1:7" s="5" customFormat="1" ht="15" customHeight="1" x14ac:dyDescent="0.45">
      <c r="A677" s="42" t="str">
        <f t="shared" ref="A677:B677" si="560">A424</f>
        <v>I018</v>
      </c>
      <c r="B677" s="4" t="str">
        <f t="shared" si="560"/>
        <v>Salida Nacional / National exit</v>
      </c>
      <c r="C677" s="82">
        <f t="shared" ref="C677:G677" si="561">(C424*C171)/SUMPRODUCT(C$12:C$258,C$265:C$511)</f>
        <v>1.1038810163262237E-3</v>
      </c>
      <c r="D677" s="82">
        <f t="shared" si="561"/>
        <v>1.1990395357703038E-3</v>
      </c>
      <c r="E677" s="82">
        <f t="shared" si="561"/>
        <v>1.2765872849703969E-3</v>
      </c>
      <c r="F677" s="82">
        <f t="shared" si="561"/>
        <v>1.3347844623575929E-3</v>
      </c>
      <c r="G677" s="83">
        <f t="shared" si="561"/>
        <v>1.3682311042494582E-3</v>
      </c>
    </row>
    <row r="678" spans="1:7" s="5" customFormat="1" ht="15" customHeight="1" x14ac:dyDescent="0.45">
      <c r="A678" s="42" t="str">
        <f t="shared" ref="A678:B678" si="562">A425</f>
        <v>I019</v>
      </c>
      <c r="B678" s="4" t="str">
        <f t="shared" si="562"/>
        <v>Salida Nacional / National exit</v>
      </c>
      <c r="C678" s="82">
        <f t="shared" ref="C678:G678" si="563">(C425*C172)/SUMPRODUCT(C$12:C$258,C$265:C$511)</f>
        <v>7.4900779693251856E-4</v>
      </c>
      <c r="D678" s="82">
        <f t="shared" si="563"/>
        <v>8.1329031113200811E-4</v>
      </c>
      <c r="E678" s="82">
        <f t="shared" si="563"/>
        <v>8.6576044936489494E-4</v>
      </c>
      <c r="F678" s="82">
        <f t="shared" si="563"/>
        <v>9.0510092560408897E-4</v>
      </c>
      <c r="G678" s="83">
        <f t="shared" si="563"/>
        <v>9.2777549030477241E-4</v>
      </c>
    </row>
    <row r="679" spans="1:7" s="5" customFormat="1" ht="15" customHeight="1" x14ac:dyDescent="0.45">
      <c r="A679" s="42" t="str">
        <f t="shared" ref="A679:B679" si="564">A426</f>
        <v>I020</v>
      </c>
      <c r="B679" s="4" t="str">
        <f t="shared" si="564"/>
        <v>Salida Nacional / National exit</v>
      </c>
      <c r="C679" s="82">
        <f t="shared" ref="C679:G679" si="565">(C426*C173)/SUMPRODUCT(C$12:C$258,C$265:C$511)</f>
        <v>1.0576654363152846E-3</v>
      </c>
      <c r="D679" s="82">
        <f t="shared" si="565"/>
        <v>1.1545054344142098E-3</v>
      </c>
      <c r="E679" s="82">
        <f t="shared" si="565"/>
        <v>1.2319264627963821E-3</v>
      </c>
      <c r="F679" s="82">
        <f t="shared" si="565"/>
        <v>1.2912411036675193E-3</v>
      </c>
      <c r="G679" s="83">
        <f t="shared" si="565"/>
        <v>1.3265255929357856E-3</v>
      </c>
    </row>
    <row r="680" spans="1:7" s="5" customFormat="1" ht="15" customHeight="1" x14ac:dyDescent="0.45">
      <c r="A680" s="42" t="str">
        <f t="shared" ref="A680:B680" si="566">A427</f>
        <v>I020A</v>
      </c>
      <c r="B680" s="4" t="str">
        <f t="shared" si="566"/>
        <v>Salida Nacional / National exit</v>
      </c>
      <c r="C680" s="82">
        <f t="shared" ref="C680:G680" si="567">(C427*C174)/SUMPRODUCT(C$12:C$258,C$265:C$511)</f>
        <v>2.4019838092343858E-4</v>
      </c>
      <c r="D680" s="82">
        <f t="shared" si="567"/>
        <v>2.6212429375396535E-4</v>
      </c>
      <c r="E680" s="82">
        <f t="shared" si="567"/>
        <v>2.7967193241575328E-4</v>
      </c>
      <c r="F680" s="82">
        <f t="shared" si="567"/>
        <v>2.9310739571596496E-4</v>
      </c>
      <c r="G680" s="83">
        <f t="shared" si="567"/>
        <v>3.0111562949204092E-4</v>
      </c>
    </row>
    <row r="681" spans="1:7" s="5" customFormat="1" ht="15" customHeight="1" x14ac:dyDescent="0.45">
      <c r="A681" s="42" t="str">
        <f t="shared" ref="A681:B681" si="568">A428</f>
        <v>I022</v>
      </c>
      <c r="B681" s="4" t="str">
        <f t="shared" si="568"/>
        <v>Salida Nacional / National exit</v>
      </c>
      <c r="C681" s="82">
        <f t="shared" ref="C681:G681" si="569">(C428*C175)/SUMPRODUCT(C$12:C$258,C$265:C$511)</f>
        <v>1.3419598738795178E-3</v>
      </c>
      <c r="D681" s="82">
        <f t="shared" si="569"/>
        <v>1.4576443745017253E-3</v>
      </c>
      <c r="E681" s="82">
        <f t="shared" si="569"/>
        <v>1.5519733534601144E-3</v>
      </c>
      <c r="F681" s="82">
        <f t="shared" si="569"/>
        <v>1.6229130065868718E-3</v>
      </c>
      <c r="G681" s="83">
        <f t="shared" si="569"/>
        <v>1.6644547251647086E-3</v>
      </c>
    </row>
    <row r="682" spans="1:7" s="5" customFormat="1" ht="15" customHeight="1" x14ac:dyDescent="0.45">
      <c r="A682" s="42" t="str">
        <f t="shared" ref="A682:B682" si="570">A429</f>
        <v>I023</v>
      </c>
      <c r="B682" s="4" t="str">
        <f t="shared" si="570"/>
        <v>Salida Nacional / National exit</v>
      </c>
      <c r="C682" s="82">
        <f t="shared" ref="C682:G682" si="571">(C429*C176)/SUMPRODUCT(C$12:C$258,C$265:C$511)</f>
        <v>1.3967023719861017E-4</v>
      </c>
      <c r="D682" s="82">
        <f t="shared" si="571"/>
        <v>1.4428317881420199E-4</v>
      </c>
      <c r="E682" s="82">
        <f t="shared" si="571"/>
        <v>1.5004509035451599E-4</v>
      </c>
      <c r="F682" s="82">
        <f t="shared" si="571"/>
        <v>1.5287861365303511E-4</v>
      </c>
      <c r="G682" s="83">
        <f t="shared" si="571"/>
        <v>1.5342529527433182E-4</v>
      </c>
    </row>
    <row r="683" spans="1:7" s="5" customFormat="1" ht="15" customHeight="1" x14ac:dyDescent="0.45">
      <c r="A683" s="42" t="str">
        <f t="shared" ref="A683:B683" si="572">A430</f>
        <v>I024</v>
      </c>
      <c r="B683" s="4" t="str">
        <f t="shared" si="572"/>
        <v>Salida Nacional / National exit</v>
      </c>
      <c r="C683" s="82">
        <f t="shared" ref="C683:G683" si="573">(C430*C177)/SUMPRODUCT(C$12:C$258,C$265:C$511)</f>
        <v>2.3476145392451846E-3</v>
      </c>
      <c r="D683" s="82">
        <f t="shared" si="573"/>
        <v>2.55252504445431E-3</v>
      </c>
      <c r="E683" s="82">
        <f t="shared" si="573"/>
        <v>2.718972455271858E-3</v>
      </c>
      <c r="F683" s="82">
        <f t="shared" si="573"/>
        <v>2.8447892908200953E-3</v>
      </c>
      <c r="G683" s="83">
        <f t="shared" si="573"/>
        <v>2.9195345494511561E-3</v>
      </c>
    </row>
    <row r="684" spans="1:7" s="5" customFormat="1" ht="15" customHeight="1" x14ac:dyDescent="0.45">
      <c r="A684" s="42" t="str">
        <f t="shared" ref="A684:B684" si="574">A431</f>
        <v>J01A</v>
      </c>
      <c r="B684" s="4" t="str">
        <f t="shared" si="574"/>
        <v>Salida Nacional / National exit</v>
      </c>
      <c r="C684" s="82">
        <f t="shared" ref="C684:G684" si="575">(C431*C178)/SUMPRODUCT(C$12:C$258,C$265:C$511)</f>
        <v>4.9487527132406385E-5</v>
      </c>
      <c r="D684" s="82">
        <f t="shared" si="575"/>
        <v>5.0342422541828878E-5</v>
      </c>
      <c r="E684" s="82">
        <f t="shared" si="575"/>
        <v>5.1979549370268242E-5</v>
      </c>
      <c r="F684" s="82">
        <f t="shared" si="575"/>
        <v>5.2625644861450092E-5</v>
      </c>
      <c r="G684" s="83">
        <f t="shared" si="575"/>
        <v>5.2740884642069464E-5</v>
      </c>
    </row>
    <row r="685" spans="1:7" s="5" customFormat="1" ht="15" customHeight="1" x14ac:dyDescent="0.45">
      <c r="A685" s="42" t="str">
        <f t="shared" ref="A685:B685" si="576">A432</f>
        <v>K02</v>
      </c>
      <c r="B685" s="4" t="str">
        <f t="shared" si="576"/>
        <v>Salida Nacional / National exit</v>
      </c>
      <c r="C685" s="82">
        <f t="shared" ref="C685:G685" si="577">(C432*C179)/SUMPRODUCT(C$12:C$258,C$265:C$511)</f>
        <v>4.1804011305784941E-2</v>
      </c>
      <c r="D685" s="82">
        <f t="shared" si="577"/>
        <v>3.8666961090142511E-2</v>
      </c>
      <c r="E685" s="82">
        <f t="shared" si="577"/>
        <v>3.6553315245391425E-2</v>
      </c>
      <c r="F685" s="82">
        <f t="shared" si="577"/>
        <v>3.4505521211280026E-2</v>
      </c>
      <c r="G685" s="83">
        <f t="shared" si="577"/>
        <v>3.2784090974156771E-2</v>
      </c>
    </row>
    <row r="686" spans="1:7" s="5" customFormat="1" ht="15" customHeight="1" x14ac:dyDescent="0.45">
      <c r="A686" s="42" t="str">
        <f t="shared" ref="A686:B686" si="578">A433</f>
        <v>K11.01</v>
      </c>
      <c r="B686" s="4" t="str">
        <f t="shared" si="578"/>
        <v>Salida Nacional / National exit</v>
      </c>
      <c r="C686" s="82">
        <f t="shared" ref="C686:G686" si="579">(C433*C180)/SUMPRODUCT(C$12:C$258,C$265:C$511)</f>
        <v>1.3671460284284254E-2</v>
      </c>
      <c r="D686" s="82">
        <f t="shared" si="579"/>
        <v>1.2037703096235733E-2</v>
      </c>
      <c r="E686" s="82">
        <f t="shared" si="579"/>
        <v>1.0680280693131821E-2</v>
      </c>
      <c r="F686" s="82">
        <f t="shared" si="579"/>
        <v>9.5635557449539332E-3</v>
      </c>
      <c r="G686" s="83">
        <f t="shared" si="579"/>
        <v>8.7144583981190807E-3</v>
      </c>
    </row>
    <row r="687" spans="1:7" s="5" customFormat="1" ht="15" customHeight="1" x14ac:dyDescent="0.45">
      <c r="A687" s="42" t="str">
        <f t="shared" ref="A687:B687" si="580">A434</f>
        <v>K19</v>
      </c>
      <c r="B687" s="4" t="str">
        <f t="shared" si="580"/>
        <v>Salida Nacional / National exit</v>
      </c>
      <c r="C687" s="82">
        <f t="shared" ref="C687:G687" si="581">(C434*C181)/SUMPRODUCT(C$12:C$258,C$265:C$511)</f>
        <v>7.4794309916606148E-4</v>
      </c>
      <c r="D687" s="82">
        <f t="shared" si="581"/>
        <v>7.8792226134232076E-4</v>
      </c>
      <c r="E687" s="82">
        <f t="shared" si="581"/>
        <v>8.3014481481274993E-4</v>
      </c>
      <c r="F687" s="82">
        <f t="shared" si="581"/>
        <v>8.600411110707409E-4</v>
      </c>
      <c r="G687" s="83">
        <f t="shared" si="581"/>
        <v>8.8152544063721506E-4</v>
      </c>
    </row>
    <row r="688" spans="1:7" s="5" customFormat="1" ht="15" customHeight="1" x14ac:dyDescent="0.45">
      <c r="A688" s="42" t="str">
        <f t="shared" ref="A688:B688" si="582">A435</f>
        <v>K25</v>
      </c>
      <c r="B688" s="4" t="str">
        <f t="shared" si="582"/>
        <v>Salida Nacional / National exit</v>
      </c>
      <c r="C688" s="82">
        <f t="shared" ref="C688:G688" si="583">(C435*C182)/SUMPRODUCT(C$12:C$258,C$265:C$511)</f>
        <v>1.5504350672279591E-4</v>
      </c>
      <c r="D688" s="82">
        <f t="shared" si="583"/>
        <v>1.6345329266352943E-4</v>
      </c>
      <c r="E688" s="82">
        <f t="shared" si="583"/>
        <v>1.7223672593706901E-4</v>
      </c>
      <c r="F688" s="82">
        <f t="shared" si="583"/>
        <v>1.7845558389682041E-4</v>
      </c>
      <c r="G688" s="83">
        <f t="shared" si="583"/>
        <v>1.8295599716624031E-4</v>
      </c>
    </row>
    <row r="689" spans="1:7" s="5" customFormat="1" ht="15" customHeight="1" x14ac:dyDescent="0.45">
      <c r="A689" s="42" t="str">
        <f t="shared" ref="A689:B689" si="584">A436</f>
        <v>K29</v>
      </c>
      <c r="B689" s="4" t="str">
        <f t="shared" si="584"/>
        <v>Salida Nacional / National exit</v>
      </c>
      <c r="C689" s="82">
        <f t="shared" ref="C689:G689" si="585">(C436*C183)/SUMPRODUCT(C$12:C$258,C$265:C$511)</f>
        <v>1.1041155584713669E-2</v>
      </c>
      <c r="D689" s="82">
        <f t="shared" si="585"/>
        <v>1.0454635981569919E-2</v>
      </c>
      <c r="E689" s="82">
        <f t="shared" si="585"/>
        <v>1.0029404848162695E-2</v>
      </c>
      <c r="F689" s="82">
        <f t="shared" si="585"/>
        <v>9.6231678542817826E-3</v>
      </c>
      <c r="G689" s="83">
        <f t="shared" si="585"/>
        <v>9.2974741570185874E-3</v>
      </c>
    </row>
    <row r="690" spans="1:7" s="5" customFormat="1" ht="15" customHeight="1" x14ac:dyDescent="0.45">
      <c r="A690" s="42" t="str">
        <f t="shared" ref="A690:B690" si="586">A437</f>
        <v>K31</v>
      </c>
      <c r="B690" s="4" t="str">
        <f t="shared" si="586"/>
        <v>Salida Nacional / National exit</v>
      </c>
      <c r="C690" s="82">
        <f t="shared" ref="C690:G690" si="587">(C437*C184)/SUMPRODUCT(C$12:C$258,C$265:C$511)</f>
        <v>1.7615598184932984E-4</v>
      </c>
      <c r="D690" s="82">
        <f t="shared" si="587"/>
        <v>1.8391687169691206E-4</v>
      </c>
      <c r="E690" s="82">
        <f t="shared" si="587"/>
        <v>1.9291050154926015E-4</v>
      </c>
      <c r="F690" s="82">
        <f t="shared" si="587"/>
        <v>1.9887358886700349E-4</v>
      </c>
      <c r="G690" s="83">
        <f t="shared" si="587"/>
        <v>2.0308210069703482E-4</v>
      </c>
    </row>
    <row r="691" spans="1:7" s="5" customFormat="1" ht="15" customHeight="1" x14ac:dyDescent="0.45">
      <c r="A691" s="42" t="str">
        <f t="shared" ref="A691:B691" si="588">A438</f>
        <v>K37</v>
      </c>
      <c r="B691" s="4" t="str">
        <f t="shared" si="588"/>
        <v>Salida Nacional / National exit</v>
      </c>
      <c r="C691" s="82">
        <f t="shared" ref="C691:G691" si="589">(C438*C185)/SUMPRODUCT(C$12:C$258,C$265:C$511)</f>
        <v>9.1604822011453462E-3</v>
      </c>
      <c r="D691" s="82">
        <f t="shared" si="589"/>
        <v>9.3705553170064775E-3</v>
      </c>
      <c r="E691" s="82">
        <f t="shared" si="589"/>
        <v>9.696952483824255E-3</v>
      </c>
      <c r="F691" s="82">
        <f t="shared" si="589"/>
        <v>9.839585539109217E-3</v>
      </c>
      <c r="G691" s="83">
        <f t="shared" si="589"/>
        <v>9.8981211753303711E-3</v>
      </c>
    </row>
    <row r="692" spans="1:7" s="5" customFormat="1" ht="15" customHeight="1" x14ac:dyDescent="0.45">
      <c r="A692" s="42" t="str">
        <f t="shared" ref="A692:B692" si="590">A439</f>
        <v>K44</v>
      </c>
      <c r="B692" s="4" t="str">
        <f t="shared" si="590"/>
        <v>Salida Nacional / National exit</v>
      </c>
      <c r="C692" s="82">
        <f t="shared" ref="C692:G692" si="591">(C439*C186)/SUMPRODUCT(C$12:C$258,C$265:C$511)</f>
        <v>5.6618249745104953E-5</v>
      </c>
      <c r="D692" s="82">
        <f t="shared" si="591"/>
        <v>5.8462355767038595E-5</v>
      </c>
      <c r="E692" s="82">
        <f t="shared" si="591"/>
        <v>6.0884166892776625E-5</v>
      </c>
      <c r="F692" s="82">
        <f t="shared" si="591"/>
        <v>6.2290647090767419E-5</v>
      </c>
      <c r="G692" s="83">
        <f t="shared" si="591"/>
        <v>6.3409338587282928E-5</v>
      </c>
    </row>
    <row r="693" spans="1:7" s="5" customFormat="1" ht="15" customHeight="1" x14ac:dyDescent="0.45">
      <c r="A693" s="42" t="str">
        <f t="shared" ref="A693:B693" si="592">A440</f>
        <v>K45</v>
      </c>
      <c r="B693" s="4" t="str">
        <f t="shared" si="592"/>
        <v>Salida Nacional / National exit</v>
      </c>
      <c r="C693" s="82">
        <f t="shared" ref="C693:G693" si="593">(C440*C187)/SUMPRODUCT(C$12:C$258,C$265:C$511)</f>
        <v>2.9858954867916269E-4</v>
      </c>
      <c r="D693" s="82">
        <f t="shared" si="593"/>
        <v>3.1451232040981747E-4</v>
      </c>
      <c r="E693" s="82">
        <f t="shared" si="593"/>
        <v>3.3046364097800193E-4</v>
      </c>
      <c r="F693" s="82">
        <f t="shared" si="593"/>
        <v>3.413702496585025E-4</v>
      </c>
      <c r="G693" s="83">
        <f t="shared" si="593"/>
        <v>3.5030225442214495E-4</v>
      </c>
    </row>
    <row r="694" spans="1:7" s="5" customFormat="1" ht="15" customHeight="1" x14ac:dyDescent="0.45">
      <c r="A694" s="42" t="str">
        <f t="shared" ref="A694:B694" si="594">A441</f>
        <v>K46</v>
      </c>
      <c r="B694" s="4" t="str">
        <f t="shared" si="594"/>
        <v>Salida Nacional / National exit</v>
      </c>
      <c r="C694" s="82">
        <f t="shared" ref="C694:G694" si="595">(C441*C188)/SUMPRODUCT(C$12:C$258,C$265:C$511)</f>
        <v>8.8041406132724313E-5</v>
      </c>
      <c r="D694" s="82">
        <f t="shared" si="595"/>
        <v>9.2784843097333915E-5</v>
      </c>
      <c r="E694" s="82">
        <f t="shared" si="595"/>
        <v>9.7476090794046895E-5</v>
      </c>
      <c r="F694" s="82">
        <f t="shared" si="595"/>
        <v>1.0067826736308134E-4</v>
      </c>
      <c r="G694" s="83">
        <f t="shared" si="595"/>
        <v>1.0331817200964369E-4</v>
      </c>
    </row>
    <row r="695" spans="1:7" s="5" customFormat="1" ht="15" customHeight="1" x14ac:dyDescent="0.45">
      <c r="A695" s="42" t="str">
        <f t="shared" ref="A695:B695" si="596">A442</f>
        <v>K47</v>
      </c>
      <c r="B695" s="4" t="str">
        <f t="shared" si="596"/>
        <v>Salida Nacional / National exit</v>
      </c>
      <c r="C695" s="82">
        <f t="shared" ref="C695:G695" si="597">(C442*C189)/SUMPRODUCT(C$12:C$258,C$265:C$511)</f>
        <v>8.7014526974340525E-4</v>
      </c>
      <c r="D695" s="82">
        <f t="shared" si="597"/>
        <v>9.0015377029037597E-4</v>
      </c>
      <c r="E695" s="82">
        <f t="shared" si="597"/>
        <v>9.3747205246782019E-4</v>
      </c>
      <c r="F695" s="82">
        <f t="shared" si="597"/>
        <v>9.5919233694258688E-4</v>
      </c>
      <c r="G695" s="83">
        <f t="shared" si="597"/>
        <v>9.768392831438833E-4</v>
      </c>
    </row>
    <row r="696" spans="1:7" s="5" customFormat="1" ht="15" customHeight="1" x14ac:dyDescent="0.45">
      <c r="A696" s="42" t="str">
        <f t="shared" ref="A696:B696" si="598">A443</f>
        <v>K48</v>
      </c>
      <c r="B696" s="4" t="str">
        <f t="shared" si="598"/>
        <v>Salida Nacional / National exit</v>
      </c>
      <c r="C696" s="82">
        <f t="shared" ref="C696:G696" si="599">(C443*C190)/SUMPRODUCT(C$12:C$258,C$265:C$511)</f>
        <v>1.3239543491696821E-3</v>
      </c>
      <c r="D696" s="82">
        <f t="shared" si="599"/>
        <v>1.3758224555847345E-3</v>
      </c>
      <c r="E696" s="82">
        <f t="shared" si="599"/>
        <v>1.4354375418495447E-3</v>
      </c>
      <c r="F696" s="82">
        <f t="shared" si="599"/>
        <v>1.4715922241568462E-3</v>
      </c>
      <c r="G696" s="83">
        <f t="shared" si="599"/>
        <v>1.5013137029353751E-3</v>
      </c>
    </row>
    <row r="697" spans="1:7" s="5" customFormat="1" ht="15" customHeight="1" x14ac:dyDescent="0.45">
      <c r="A697" s="42" t="str">
        <f t="shared" ref="A697:B697" si="600">A444</f>
        <v>K48.02</v>
      </c>
      <c r="B697" s="4" t="str">
        <f t="shared" si="600"/>
        <v>Salida Nacional / National exit</v>
      </c>
      <c r="C697" s="82">
        <f t="shared" ref="C697:G697" si="601">(C444*C191)/SUMPRODUCT(C$12:C$258,C$265:C$511)</f>
        <v>6.8426002084389005E-6</v>
      </c>
      <c r="D697" s="82">
        <f t="shared" si="601"/>
        <v>7.1784844696939396E-6</v>
      </c>
      <c r="E697" s="82">
        <f t="shared" si="601"/>
        <v>7.5178738170212375E-6</v>
      </c>
      <c r="F697" s="82">
        <f t="shared" si="601"/>
        <v>7.7399061388017898E-6</v>
      </c>
      <c r="G697" s="83">
        <f t="shared" si="601"/>
        <v>7.9471454283895019E-6</v>
      </c>
    </row>
    <row r="698" spans="1:7" s="5" customFormat="1" ht="15" customHeight="1" x14ac:dyDescent="0.45">
      <c r="A698" s="42" t="str">
        <f t="shared" ref="A698:B698" si="602">A445</f>
        <v>K48.03</v>
      </c>
      <c r="B698" s="4" t="str">
        <f t="shared" si="602"/>
        <v>Salida Nacional / National exit</v>
      </c>
      <c r="C698" s="82">
        <f t="shared" ref="C698:G698" si="603">(C445*C192)/SUMPRODUCT(C$12:C$258,C$265:C$511)</f>
        <v>1.284431483901826E-4</v>
      </c>
      <c r="D698" s="82">
        <f t="shared" si="603"/>
        <v>1.3449354530079244E-4</v>
      </c>
      <c r="E698" s="82">
        <f t="shared" si="603"/>
        <v>1.4070317440459095E-4</v>
      </c>
      <c r="F698" s="82">
        <f t="shared" si="603"/>
        <v>1.4470006975715171E-4</v>
      </c>
      <c r="G698" s="83">
        <f t="shared" si="603"/>
        <v>1.4859968982837955E-4</v>
      </c>
    </row>
    <row r="699" spans="1:7" s="5" customFormat="1" ht="15" customHeight="1" x14ac:dyDescent="0.45">
      <c r="A699" s="42" t="str">
        <f t="shared" ref="A699:B699" si="604">A446</f>
        <v>K48.05</v>
      </c>
      <c r="B699" s="4" t="str">
        <f t="shared" si="604"/>
        <v>Salida Nacional / National exit</v>
      </c>
      <c r="C699" s="82">
        <f t="shared" ref="C699:G699" si="605">(C446*C193)/SUMPRODUCT(C$12:C$258,C$265:C$511)</f>
        <v>5.5301081729231169E-5</v>
      </c>
      <c r="D699" s="82">
        <f t="shared" si="605"/>
        <v>5.7615730298592856E-5</v>
      </c>
      <c r="E699" s="82">
        <f t="shared" si="605"/>
        <v>6.0108144142718629E-5</v>
      </c>
      <c r="F699" s="82">
        <f t="shared" si="605"/>
        <v>6.1637695312381015E-5</v>
      </c>
      <c r="G699" s="83">
        <f t="shared" si="605"/>
        <v>6.3325435681827659E-5</v>
      </c>
    </row>
    <row r="700" spans="1:7" s="5" customFormat="1" ht="15" customHeight="1" x14ac:dyDescent="0.45">
      <c r="A700" s="42" t="str">
        <f t="shared" ref="A700:B700" si="606">A447</f>
        <v>K48.07</v>
      </c>
      <c r="B700" s="4" t="str">
        <f t="shared" si="606"/>
        <v>Salida Nacional / National exit</v>
      </c>
      <c r="C700" s="82">
        <f t="shared" ref="C700:G700" si="607">(C447*C194)/SUMPRODUCT(C$12:C$258,C$265:C$511)</f>
        <v>2.4630051456911239E-4</v>
      </c>
      <c r="D700" s="82">
        <f t="shared" si="607"/>
        <v>2.5324907311002654E-4</v>
      </c>
      <c r="E700" s="82">
        <f t="shared" si="607"/>
        <v>2.6254569159255085E-4</v>
      </c>
      <c r="F700" s="82">
        <f t="shared" si="607"/>
        <v>2.6742607833206514E-4</v>
      </c>
      <c r="G700" s="83">
        <f t="shared" si="607"/>
        <v>2.7374594787796458E-4</v>
      </c>
    </row>
    <row r="701" spans="1:7" s="5" customFormat="1" ht="15" customHeight="1" x14ac:dyDescent="0.45">
      <c r="A701" s="42" t="str">
        <f t="shared" ref="A701:B701" si="608">A448</f>
        <v>K48.08</v>
      </c>
      <c r="B701" s="4" t="str">
        <f t="shared" si="608"/>
        <v>Salida Nacional / National exit</v>
      </c>
      <c r="C701" s="82">
        <f t="shared" ref="C701:G701" si="609">(C448*C195)/SUMPRODUCT(C$12:C$258,C$265:C$511)</f>
        <v>3.1043942525470751E-5</v>
      </c>
      <c r="D701" s="82">
        <f t="shared" si="609"/>
        <v>3.2156428292234918E-5</v>
      </c>
      <c r="E701" s="82">
        <f t="shared" si="609"/>
        <v>3.3440709352226397E-5</v>
      </c>
      <c r="F701" s="82">
        <f t="shared" si="609"/>
        <v>3.4178598467182993E-5</v>
      </c>
      <c r="G701" s="83">
        <f t="shared" si="609"/>
        <v>3.5130304645436716E-5</v>
      </c>
    </row>
    <row r="702" spans="1:7" s="5" customFormat="1" ht="15" customHeight="1" x14ac:dyDescent="0.45">
      <c r="A702" s="42" t="str">
        <f t="shared" ref="A702:B702" si="610">A449</f>
        <v>K48.10</v>
      </c>
      <c r="B702" s="4" t="str">
        <f t="shared" si="610"/>
        <v>Salida Nacional / National exit</v>
      </c>
      <c r="C702" s="82">
        <f t="shared" ref="C702:G702" si="611">(C449*C196)/SUMPRODUCT(C$12:C$258,C$265:C$511)</f>
        <v>8.9605353103171573E-5</v>
      </c>
      <c r="D702" s="82">
        <f t="shared" si="611"/>
        <v>9.23447537374529E-5</v>
      </c>
      <c r="E702" s="82">
        <f t="shared" si="611"/>
        <v>9.5805496179749734E-5</v>
      </c>
      <c r="F702" s="82">
        <f t="shared" si="611"/>
        <v>9.766801786623284E-5</v>
      </c>
      <c r="G702" s="83">
        <f t="shared" si="611"/>
        <v>1.004655275792118E-4</v>
      </c>
    </row>
    <row r="703" spans="1:7" s="5" customFormat="1" ht="15" customHeight="1" x14ac:dyDescent="0.45">
      <c r="A703" s="42" t="str">
        <f t="shared" ref="A703:B703" si="612">A450</f>
        <v>K50</v>
      </c>
      <c r="B703" s="4" t="str">
        <f t="shared" si="612"/>
        <v>Salida Nacional / National exit</v>
      </c>
      <c r="C703" s="82">
        <f t="shared" ref="C703:G703" si="613">(C450*C197)/SUMPRODUCT(C$12:C$258,C$265:C$511)</f>
        <v>4.0498003605625058E-4</v>
      </c>
      <c r="D703" s="82">
        <f t="shared" si="613"/>
        <v>4.2129407202083136E-4</v>
      </c>
      <c r="E703" s="82">
        <f t="shared" si="613"/>
        <v>4.3972929571837728E-4</v>
      </c>
      <c r="F703" s="82">
        <f t="shared" si="613"/>
        <v>4.509364521112294E-4</v>
      </c>
      <c r="G703" s="83">
        <f t="shared" si="613"/>
        <v>4.5928277420678899E-4</v>
      </c>
    </row>
    <row r="704" spans="1:7" s="5" customFormat="1" ht="15" customHeight="1" x14ac:dyDescent="0.45">
      <c r="A704" s="42" t="str">
        <f t="shared" ref="A704:B704" si="614">A451</f>
        <v>K52</v>
      </c>
      <c r="B704" s="4" t="str">
        <f t="shared" si="614"/>
        <v>Salida Nacional / National exit</v>
      </c>
      <c r="C704" s="82">
        <f t="shared" ref="C704:G704" si="615">(C451*C198)/SUMPRODUCT(C$12:C$258,C$265:C$511)</f>
        <v>9.8455993203830057E-4</v>
      </c>
      <c r="D704" s="82">
        <f t="shared" si="615"/>
        <v>1.0057853368934228E-3</v>
      </c>
      <c r="E704" s="82">
        <f t="shared" si="615"/>
        <v>1.0392979622729707E-3</v>
      </c>
      <c r="F704" s="82">
        <f t="shared" si="615"/>
        <v>1.0518187837940559E-3</v>
      </c>
      <c r="G704" s="83">
        <f t="shared" si="615"/>
        <v>1.0538779480886433E-3</v>
      </c>
    </row>
    <row r="705" spans="1:7" s="5" customFormat="1" ht="15" customHeight="1" x14ac:dyDescent="0.45">
      <c r="A705" s="42" t="str">
        <f t="shared" ref="A705:B705" si="616">A452</f>
        <v>K54</v>
      </c>
      <c r="B705" s="4" t="str">
        <f t="shared" si="616"/>
        <v>Salida Nacional / National exit</v>
      </c>
      <c r="C705" s="82">
        <f t="shared" ref="C705:G705" si="617">(C452*C199)/SUMPRODUCT(C$12:C$258,C$265:C$511)</f>
        <v>1.2655075041708376E-4</v>
      </c>
      <c r="D705" s="82">
        <f t="shared" si="617"/>
        <v>1.3434462557094793E-4</v>
      </c>
      <c r="E705" s="82">
        <f t="shared" si="617"/>
        <v>1.4150158046694392E-4</v>
      </c>
      <c r="F705" s="82">
        <f t="shared" si="617"/>
        <v>1.464858419063601E-4</v>
      </c>
      <c r="G705" s="83">
        <f t="shared" si="617"/>
        <v>1.4978490688838885E-4</v>
      </c>
    </row>
    <row r="706" spans="1:7" s="5" customFormat="1" ht="15" customHeight="1" x14ac:dyDescent="0.45">
      <c r="A706" s="42" t="str">
        <f t="shared" ref="A706:B706" si="618">A453</f>
        <v>M01</v>
      </c>
      <c r="B706" s="4" t="str">
        <f t="shared" si="618"/>
        <v>Salida Nacional / National exit</v>
      </c>
      <c r="C706" s="82">
        <f t="shared" ref="C706:G706" si="619">(C453*C200)/SUMPRODUCT(C$12:C$258,C$265:C$511)</f>
        <v>4.9319876883489454E-4</v>
      </c>
      <c r="D706" s="82">
        <f t="shared" si="619"/>
        <v>4.8891449096837556E-4</v>
      </c>
      <c r="E706" s="82">
        <f t="shared" si="619"/>
        <v>4.9739359246611247E-4</v>
      </c>
      <c r="F706" s="82">
        <f t="shared" si="619"/>
        <v>4.963376264696572E-4</v>
      </c>
      <c r="G706" s="83">
        <f t="shared" si="619"/>
        <v>4.9850971972712865E-4</v>
      </c>
    </row>
    <row r="707" spans="1:7" s="5" customFormat="1" ht="15" customHeight="1" x14ac:dyDescent="0.45">
      <c r="A707" s="42" t="str">
        <f t="shared" ref="A707:B707" si="620">A454</f>
        <v>M09</v>
      </c>
      <c r="B707" s="4" t="str">
        <f t="shared" si="620"/>
        <v>Salida Nacional / National exit</v>
      </c>
      <c r="C707" s="82">
        <f t="shared" ref="C707:G707" si="621">(C454*C201)/SUMPRODUCT(C$12:C$258,C$265:C$511)</f>
        <v>3.1127126160759356E-4</v>
      </c>
      <c r="D707" s="82">
        <f t="shared" si="621"/>
        <v>3.0607547345063135E-4</v>
      </c>
      <c r="E707" s="82">
        <f t="shared" si="621"/>
        <v>3.104629235977971E-4</v>
      </c>
      <c r="F707" s="82">
        <f t="shared" si="621"/>
        <v>3.0872064269451502E-4</v>
      </c>
      <c r="G707" s="83">
        <f t="shared" si="621"/>
        <v>3.0985888977360298E-4</v>
      </c>
    </row>
    <row r="708" spans="1:7" s="5" customFormat="1" ht="15" customHeight="1" x14ac:dyDescent="0.45">
      <c r="A708" s="42" t="str">
        <f t="shared" ref="A708:B708" si="622">A455</f>
        <v>N07</v>
      </c>
      <c r="B708" s="4" t="str">
        <f t="shared" si="622"/>
        <v>Salida Nacional / National exit</v>
      </c>
      <c r="C708" s="82">
        <f t="shared" ref="C708:G708" si="623">(C455*C202)/SUMPRODUCT(C$12:C$258,C$265:C$511)</f>
        <v>2.9136733912304949E-3</v>
      </c>
      <c r="D708" s="82">
        <f t="shared" si="623"/>
        <v>3.0569594398687019E-3</v>
      </c>
      <c r="E708" s="82">
        <f t="shared" si="623"/>
        <v>3.2107617763785191E-3</v>
      </c>
      <c r="F708" s="82">
        <f t="shared" si="623"/>
        <v>3.3140361752210384E-3</v>
      </c>
      <c r="G708" s="83">
        <f t="shared" si="623"/>
        <v>3.3884592114479359E-3</v>
      </c>
    </row>
    <row r="709" spans="1:7" s="5" customFormat="1" ht="15" customHeight="1" x14ac:dyDescent="0.45">
      <c r="A709" s="42" t="str">
        <f t="shared" ref="A709:B709" si="624">A456</f>
        <v>N08</v>
      </c>
      <c r="B709" s="4" t="str">
        <f t="shared" si="624"/>
        <v>Salida Nacional / National exit</v>
      </c>
      <c r="C709" s="82">
        <f t="shared" ref="C709:G709" si="625">(C456*C203)/SUMPRODUCT(C$12:C$258,C$265:C$511)</f>
        <v>1.2959188381521383E-4</v>
      </c>
      <c r="D709" s="82">
        <f t="shared" si="625"/>
        <v>1.369157285713269E-4</v>
      </c>
      <c r="E709" s="82">
        <f t="shared" si="625"/>
        <v>1.4430575696942945E-4</v>
      </c>
      <c r="F709" s="82">
        <f t="shared" si="625"/>
        <v>1.4941546819282383E-4</v>
      </c>
      <c r="G709" s="83">
        <f t="shared" si="625"/>
        <v>1.5239819970826724E-4</v>
      </c>
    </row>
    <row r="710" spans="1:7" s="5" customFormat="1" ht="15" customHeight="1" x14ac:dyDescent="0.45">
      <c r="A710" s="42" t="str">
        <f t="shared" ref="A710:B710" si="626">A457</f>
        <v>N09</v>
      </c>
      <c r="B710" s="4" t="str">
        <f t="shared" si="626"/>
        <v>Salida Nacional / National exit</v>
      </c>
      <c r="C710" s="82">
        <f t="shared" ref="C710:G710" si="627">(C457*C204)/SUMPRODUCT(C$12:C$258,C$265:C$511)</f>
        <v>9.7867482598362364E-4</v>
      </c>
      <c r="D710" s="82">
        <f t="shared" si="627"/>
        <v>1.0200786206115524E-3</v>
      </c>
      <c r="E710" s="82">
        <f t="shared" si="627"/>
        <v>1.0683590922441711E-3</v>
      </c>
      <c r="F710" s="82">
        <f t="shared" si="627"/>
        <v>1.0985631185833286E-3</v>
      </c>
      <c r="G710" s="83">
        <f t="shared" si="627"/>
        <v>1.1142100442078676E-3</v>
      </c>
    </row>
    <row r="711" spans="1:7" s="5" customFormat="1" ht="15" customHeight="1" x14ac:dyDescent="0.45">
      <c r="A711" s="42" t="str">
        <f t="shared" ref="A711:B711" si="628">A458</f>
        <v>N10.1</v>
      </c>
      <c r="B711" s="4" t="str">
        <f t="shared" si="628"/>
        <v>Salida Nacional / National exit</v>
      </c>
      <c r="C711" s="82">
        <f t="shared" ref="C711:G711" si="629">(C458*C205)/SUMPRODUCT(C$12:C$258,C$265:C$511)</f>
        <v>6.7382007094300136E-4</v>
      </c>
      <c r="D711" s="82">
        <f t="shared" si="629"/>
        <v>7.0225256439610689E-4</v>
      </c>
      <c r="E711" s="82">
        <f t="shared" si="629"/>
        <v>7.3543396832297082E-4</v>
      </c>
      <c r="F711" s="82">
        <f t="shared" si="629"/>
        <v>7.561663539279699E-4</v>
      </c>
      <c r="G711" s="83">
        <f t="shared" si="629"/>
        <v>7.6694791792525428E-4</v>
      </c>
    </row>
    <row r="712" spans="1:7" s="5" customFormat="1" ht="15" customHeight="1" x14ac:dyDescent="0.45">
      <c r="A712" s="42" t="str">
        <f t="shared" ref="A712:B712" si="630">A459</f>
        <v>O01</v>
      </c>
      <c r="B712" s="4" t="str">
        <f t="shared" si="630"/>
        <v>Salida Nacional / National exit</v>
      </c>
      <c r="C712" s="82">
        <f t="shared" ref="C712:G712" si="631">(C459*C206)/SUMPRODUCT(C$12:C$258,C$265:C$511)</f>
        <v>0</v>
      </c>
      <c r="D712" s="82">
        <f t="shared" si="631"/>
        <v>0</v>
      </c>
      <c r="E712" s="82">
        <f t="shared" si="631"/>
        <v>0</v>
      </c>
      <c r="F712" s="82">
        <f t="shared" si="631"/>
        <v>0</v>
      </c>
      <c r="G712" s="83">
        <f t="shared" si="631"/>
        <v>0</v>
      </c>
    </row>
    <row r="713" spans="1:7" s="5" customFormat="1" ht="15" customHeight="1" x14ac:dyDescent="0.45">
      <c r="A713" s="42" t="str">
        <f t="shared" ref="A713:B713" si="632">A460</f>
        <v>O01A</v>
      </c>
      <c r="B713" s="4" t="str">
        <f t="shared" si="632"/>
        <v>Salida Nacional / National exit</v>
      </c>
      <c r="C713" s="82">
        <f t="shared" ref="C713:G713" si="633">(C460*C207)/SUMPRODUCT(C$12:C$258,C$265:C$511)</f>
        <v>2.948539702661394E-2</v>
      </c>
      <c r="D713" s="82">
        <f t="shared" si="633"/>
        <v>2.9304056765966941E-2</v>
      </c>
      <c r="E713" s="82">
        <f t="shared" si="633"/>
        <v>2.8977646163757007E-2</v>
      </c>
      <c r="F713" s="82">
        <f t="shared" si="633"/>
        <v>2.8562144611139817E-2</v>
      </c>
      <c r="G713" s="83">
        <f t="shared" si="633"/>
        <v>2.7990537311124254E-2</v>
      </c>
    </row>
    <row r="714" spans="1:7" s="5" customFormat="1" ht="15" customHeight="1" x14ac:dyDescent="0.45">
      <c r="A714" s="42" t="str">
        <f t="shared" ref="A714:B714" si="634">A461</f>
        <v>O02</v>
      </c>
      <c r="B714" s="4" t="str">
        <f t="shared" si="634"/>
        <v>Salida Nacional / National exit</v>
      </c>
      <c r="C714" s="82">
        <f t="shared" ref="C714:G714" si="635">(C461*C208)/SUMPRODUCT(C$12:C$258,C$265:C$511)</f>
        <v>4.8993730905187835E-4</v>
      </c>
      <c r="D714" s="82">
        <f t="shared" si="635"/>
        <v>4.868495879083485E-4</v>
      </c>
      <c r="E714" s="82">
        <f t="shared" si="635"/>
        <v>4.8140795773013591E-4</v>
      </c>
      <c r="F714" s="82">
        <f t="shared" si="635"/>
        <v>4.7449202980544579E-4</v>
      </c>
      <c r="G714" s="83">
        <f t="shared" si="635"/>
        <v>4.6498015319494223E-4</v>
      </c>
    </row>
    <row r="715" spans="1:7" s="5" customFormat="1" ht="15" customHeight="1" x14ac:dyDescent="0.45">
      <c r="A715" s="42" t="str">
        <f t="shared" ref="A715:B715" si="636">A462</f>
        <v>O05</v>
      </c>
      <c r="B715" s="4" t="str">
        <f t="shared" si="636"/>
        <v>Salida Nacional / National exit</v>
      </c>
      <c r="C715" s="82">
        <f t="shared" ref="C715:G715" si="637">(C462*C209)/SUMPRODUCT(C$12:C$258,C$265:C$511)</f>
        <v>4.8378338813096611E-4</v>
      </c>
      <c r="D715" s="82">
        <f t="shared" si="637"/>
        <v>5.2546406597163517E-4</v>
      </c>
      <c r="E715" s="82">
        <f t="shared" si="637"/>
        <v>5.594688650260609E-4</v>
      </c>
      <c r="F715" s="82">
        <f t="shared" si="637"/>
        <v>5.8516158107785213E-4</v>
      </c>
      <c r="G715" s="83">
        <f t="shared" si="637"/>
        <v>5.9975880444981464E-4</v>
      </c>
    </row>
    <row r="716" spans="1:7" s="5" customFormat="1" ht="15" customHeight="1" x14ac:dyDescent="0.45">
      <c r="A716" s="42" t="str">
        <f t="shared" ref="A716:B716" si="638">A463</f>
        <v>O06</v>
      </c>
      <c r="B716" s="4" t="str">
        <f t="shared" si="638"/>
        <v>Salida Nacional / National exit</v>
      </c>
      <c r="C716" s="82">
        <f t="shared" ref="C716:G716" si="639">(C463*C210)/SUMPRODUCT(C$12:C$258,C$265:C$511)</f>
        <v>1.3966244288221704E-3</v>
      </c>
      <c r="D716" s="82">
        <f t="shared" si="639"/>
        <v>1.5077263262737299E-3</v>
      </c>
      <c r="E716" s="82">
        <f t="shared" si="639"/>
        <v>1.6007285103723724E-3</v>
      </c>
      <c r="F716" s="82">
        <f t="shared" si="639"/>
        <v>1.6686472099186461E-3</v>
      </c>
      <c r="G716" s="83">
        <f t="shared" si="639"/>
        <v>1.7051042034325798E-3</v>
      </c>
    </row>
    <row r="717" spans="1:7" s="5" customFormat="1" ht="15" customHeight="1" x14ac:dyDescent="0.45">
      <c r="A717" s="42" t="str">
        <f t="shared" ref="A717:B717" si="640">A464</f>
        <v>O07</v>
      </c>
      <c r="B717" s="4" t="str">
        <f t="shared" si="640"/>
        <v>Salida Nacional / National exit</v>
      </c>
      <c r="C717" s="82">
        <f t="shared" ref="C717:G717" si="641">(C464*C211)/SUMPRODUCT(C$12:C$258,C$265:C$511)</f>
        <v>1.7147261320189467E-3</v>
      </c>
      <c r="D717" s="82">
        <f t="shared" si="641"/>
        <v>1.8683135081240224E-3</v>
      </c>
      <c r="E717" s="82">
        <f t="shared" si="641"/>
        <v>1.9922953458374206E-3</v>
      </c>
      <c r="F717" s="82">
        <f t="shared" si="641"/>
        <v>2.0874089283871885E-3</v>
      </c>
      <c r="G717" s="83">
        <f t="shared" si="641"/>
        <v>2.1428873488507014E-3</v>
      </c>
    </row>
    <row r="718" spans="1:7" s="5" customFormat="1" ht="15" customHeight="1" x14ac:dyDescent="0.45">
      <c r="A718" s="42" t="str">
        <f t="shared" ref="A718:B718" si="642">A465</f>
        <v>O09</v>
      </c>
      <c r="B718" s="4" t="str">
        <f t="shared" si="642"/>
        <v>Salida Nacional / National exit</v>
      </c>
      <c r="C718" s="82">
        <f t="shared" ref="C718:G718" si="643">(C465*C212)/SUMPRODUCT(C$12:C$258,C$265:C$511)</f>
        <v>1.7244763697142902E-4</v>
      </c>
      <c r="D718" s="82">
        <f t="shared" si="643"/>
        <v>1.8784038597091337E-4</v>
      </c>
      <c r="E718" s="82">
        <f t="shared" si="643"/>
        <v>2.0027396142760232E-4</v>
      </c>
      <c r="F718" s="82">
        <f t="shared" si="643"/>
        <v>2.0980891615628641E-4</v>
      </c>
      <c r="G718" s="83">
        <f t="shared" si="643"/>
        <v>2.1537020873744635E-4</v>
      </c>
    </row>
    <row r="719" spans="1:7" s="5" customFormat="1" ht="15" customHeight="1" x14ac:dyDescent="0.45">
      <c r="A719" s="42" t="str">
        <f t="shared" ref="A719:B719" si="644">A466</f>
        <v>O11</v>
      </c>
      <c r="B719" s="4" t="str">
        <f t="shared" si="644"/>
        <v>Salida Nacional / National exit</v>
      </c>
      <c r="C719" s="82">
        <f t="shared" ref="C719:G719" si="645">(C466*C213)/SUMPRODUCT(C$12:C$258,C$265:C$511)</f>
        <v>2.6724736130112994E-4</v>
      </c>
      <c r="D719" s="82">
        <f t="shared" si="645"/>
        <v>2.756679524056686E-4</v>
      </c>
      <c r="E719" s="82">
        <f t="shared" si="645"/>
        <v>2.8650556351274612E-4</v>
      </c>
      <c r="F719" s="82">
        <f t="shared" si="645"/>
        <v>2.9183597347253148E-4</v>
      </c>
      <c r="G719" s="83">
        <f t="shared" si="645"/>
        <v>2.9261898022531099E-4</v>
      </c>
    </row>
    <row r="720" spans="1:7" s="5" customFormat="1" ht="15" customHeight="1" x14ac:dyDescent="0.45">
      <c r="A720" s="42" t="str">
        <f t="shared" ref="A720:B720" si="646">A467</f>
        <v>O12</v>
      </c>
      <c r="B720" s="4" t="str">
        <f t="shared" si="646"/>
        <v>Salida Nacional / National exit</v>
      </c>
      <c r="C720" s="82">
        <f t="shared" ref="C720:G720" si="647">(C467*C214)/SUMPRODUCT(C$12:C$258,C$265:C$511)</f>
        <v>6.067818483247723E-8</v>
      </c>
      <c r="D720" s="82">
        <f t="shared" si="647"/>
        <v>6.6005088369642428E-8</v>
      </c>
      <c r="E720" s="82">
        <f t="shared" si="647"/>
        <v>7.034769486356043E-8</v>
      </c>
      <c r="F720" s="82">
        <f t="shared" si="647"/>
        <v>7.3673611357943716E-8</v>
      </c>
      <c r="G720" s="83">
        <f t="shared" si="647"/>
        <v>7.5615034737643298E-8</v>
      </c>
    </row>
    <row r="721" spans="1:7" s="5" customFormat="1" ht="15" customHeight="1" x14ac:dyDescent="0.45">
      <c r="A721" s="42" t="str">
        <f t="shared" ref="A721:B721" si="648">A468</f>
        <v>O14</v>
      </c>
      <c r="B721" s="4" t="str">
        <f t="shared" si="648"/>
        <v>Salida Nacional / National exit</v>
      </c>
      <c r="C721" s="82">
        <f t="shared" ref="C721:G721" si="649">(C468*C215)/SUMPRODUCT(C$12:C$258,C$265:C$511)</f>
        <v>2.6491609544537901E-3</v>
      </c>
      <c r="D721" s="82">
        <f t="shared" si="649"/>
        <v>2.8158133798245784E-3</v>
      </c>
      <c r="E721" s="82">
        <f t="shared" si="649"/>
        <v>2.935443663680828E-3</v>
      </c>
      <c r="F721" s="82">
        <f t="shared" si="649"/>
        <v>3.0022666476686387E-3</v>
      </c>
      <c r="G721" s="83">
        <f t="shared" si="649"/>
        <v>3.0155734125448868E-3</v>
      </c>
    </row>
    <row r="722" spans="1:7" s="5" customFormat="1" ht="15" customHeight="1" x14ac:dyDescent="0.45">
      <c r="A722" s="42" t="str">
        <f t="shared" ref="A722:B722" si="650">A469</f>
        <v>O14A</v>
      </c>
      <c r="B722" s="4" t="str">
        <f t="shared" si="650"/>
        <v>Salida Nacional / National exit</v>
      </c>
      <c r="C722" s="82">
        <f t="shared" ref="C722:G722" si="651">(C469*C216)/SUMPRODUCT(C$12:C$258,C$265:C$511)</f>
        <v>1.2468564506167606E-4</v>
      </c>
      <c r="D722" s="82">
        <f t="shared" si="651"/>
        <v>1.348217505554701E-4</v>
      </c>
      <c r="E722" s="82">
        <f t="shared" si="651"/>
        <v>1.4338682236094384E-4</v>
      </c>
      <c r="F722" s="82">
        <f t="shared" si="651"/>
        <v>1.4982931580804904E-4</v>
      </c>
      <c r="G722" s="83">
        <f t="shared" si="651"/>
        <v>1.5351385376778125E-4</v>
      </c>
    </row>
    <row r="723" spans="1:7" s="5" customFormat="1" ht="15" customHeight="1" x14ac:dyDescent="0.45">
      <c r="A723" s="42" t="str">
        <f t="shared" ref="A723:B723" si="652">A470</f>
        <v>O16</v>
      </c>
      <c r="B723" s="4" t="str">
        <f t="shared" si="652"/>
        <v>Salida Nacional / National exit</v>
      </c>
      <c r="C723" s="82">
        <f t="shared" ref="C723:G723" si="653">(C470*C217)/SUMPRODUCT(C$12:C$258,C$265:C$511)</f>
        <v>3.363804584446851E-4</v>
      </c>
      <c r="D723" s="82">
        <f t="shared" si="653"/>
        <v>3.4668644144246865E-4</v>
      </c>
      <c r="E723" s="82">
        <f t="shared" si="653"/>
        <v>3.6064638051807305E-4</v>
      </c>
      <c r="F723" s="82">
        <f t="shared" si="653"/>
        <v>3.6778152625893218E-4</v>
      </c>
      <c r="G723" s="83">
        <f t="shared" si="653"/>
        <v>3.6923535908029012E-4</v>
      </c>
    </row>
    <row r="724" spans="1:7" s="5" customFormat="1" ht="15" customHeight="1" x14ac:dyDescent="0.45">
      <c r="A724" s="42" t="str">
        <f t="shared" ref="A724:B724" si="654">A471</f>
        <v>O17</v>
      </c>
      <c r="B724" s="4" t="str">
        <f t="shared" si="654"/>
        <v>Salida Nacional / National exit</v>
      </c>
      <c r="C724" s="82">
        <f t="shared" ref="C724:G724" si="655">(C471*C218)/SUMPRODUCT(C$12:C$258,C$265:C$511)</f>
        <v>8.2561031582843868E-5</v>
      </c>
      <c r="D724" s="82">
        <f t="shared" si="655"/>
        <v>8.9481831033834324E-5</v>
      </c>
      <c r="E724" s="82">
        <f t="shared" si="655"/>
        <v>9.5317171618554365E-5</v>
      </c>
      <c r="F724" s="82">
        <f t="shared" si="655"/>
        <v>9.9773328032102968E-5</v>
      </c>
      <c r="G724" s="83">
        <f t="shared" si="655"/>
        <v>1.0238387665930072E-4</v>
      </c>
    </row>
    <row r="725" spans="1:7" s="5" customFormat="1" ht="15" customHeight="1" x14ac:dyDescent="0.45">
      <c r="A725" s="42" t="str">
        <f t="shared" ref="A725:B725" si="656">A472</f>
        <v>O19</v>
      </c>
      <c r="B725" s="4" t="str">
        <f t="shared" si="656"/>
        <v>Salida Nacional / National exit</v>
      </c>
      <c r="C725" s="82">
        <f t="shared" ref="C725:G725" si="657">(C472*C219)/SUMPRODUCT(C$12:C$258,C$265:C$511)</f>
        <v>3.2229664215705688E-4</v>
      </c>
      <c r="D725" s="82">
        <f t="shared" si="657"/>
        <v>3.3023115012933816E-4</v>
      </c>
      <c r="E725" s="82">
        <f t="shared" si="657"/>
        <v>3.4277257856127796E-4</v>
      </c>
      <c r="F725" s="82">
        <f t="shared" si="657"/>
        <v>3.4873051959459712E-4</v>
      </c>
      <c r="G725" s="83">
        <f t="shared" si="657"/>
        <v>3.4955711110943016E-4</v>
      </c>
    </row>
    <row r="726" spans="1:7" s="5" customFormat="1" ht="15" customHeight="1" x14ac:dyDescent="0.45">
      <c r="A726" s="42" t="str">
        <f t="shared" ref="A726:B726" si="658">A473</f>
        <v>O24</v>
      </c>
      <c r="B726" s="4" t="str">
        <f t="shared" si="658"/>
        <v>Salida Nacional / National exit</v>
      </c>
      <c r="C726" s="82">
        <f t="shared" ref="C726:G726" si="659">(C473*C220)/SUMPRODUCT(C$12:C$258,C$265:C$511)</f>
        <v>2.5862845534945994E-3</v>
      </c>
      <c r="D726" s="82">
        <f t="shared" si="659"/>
        <v>2.7380375881133207E-3</v>
      </c>
      <c r="E726" s="82">
        <f t="shared" si="659"/>
        <v>2.8882849855432916E-3</v>
      </c>
      <c r="F726" s="82">
        <f t="shared" si="659"/>
        <v>2.9929868864560626E-3</v>
      </c>
      <c r="G726" s="83">
        <f t="shared" si="659"/>
        <v>3.0522762074994226E-3</v>
      </c>
    </row>
    <row r="727" spans="1:7" s="5" customFormat="1" ht="15" customHeight="1" x14ac:dyDescent="0.45">
      <c r="A727" s="42" t="str">
        <f t="shared" ref="A727:B727" si="660">A474</f>
        <v>P01</v>
      </c>
      <c r="B727" s="4" t="str">
        <f t="shared" si="660"/>
        <v>Salida Nacional / National exit</v>
      </c>
      <c r="C727" s="82">
        <f t="shared" ref="C727:G727" si="661">(C474*C221)/SUMPRODUCT(C$12:C$258,C$265:C$511)</f>
        <v>6.0666292341149234E-4</v>
      </c>
      <c r="D727" s="82">
        <f t="shared" si="661"/>
        <v>6.6053813720196779E-4</v>
      </c>
      <c r="E727" s="82">
        <f t="shared" si="661"/>
        <v>7.039056705524713E-4</v>
      </c>
      <c r="F727" s="82">
        <f t="shared" si="661"/>
        <v>7.3709587921294702E-4</v>
      </c>
      <c r="G727" s="83">
        <f t="shared" si="661"/>
        <v>7.5656440279919183E-4</v>
      </c>
    </row>
    <row r="728" spans="1:7" s="5" customFormat="1" ht="15" customHeight="1" x14ac:dyDescent="0.45">
      <c r="A728" s="42" t="str">
        <f t="shared" ref="A728:B728" si="662">A475</f>
        <v>P03</v>
      </c>
      <c r="B728" s="4" t="str">
        <f t="shared" si="662"/>
        <v>Salida Nacional / National exit</v>
      </c>
      <c r="C728" s="82">
        <f t="shared" ref="C728:G728" si="663">(C475*C222)/SUMPRODUCT(C$12:C$258,C$265:C$511)</f>
        <v>6.6368363267104314E-3</v>
      </c>
      <c r="D728" s="82">
        <f t="shared" si="663"/>
        <v>7.0578267934342763E-3</v>
      </c>
      <c r="E728" s="82">
        <f t="shared" si="663"/>
        <v>7.3992754630790667E-3</v>
      </c>
      <c r="F728" s="82">
        <f t="shared" si="663"/>
        <v>7.6090673515172916E-3</v>
      </c>
      <c r="G728" s="83">
        <f t="shared" si="663"/>
        <v>7.6843525619509252E-3</v>
      </c>
    </row>
    <row r="729" spans="1:7" s="5" customFormat="1" ht="15" customHeight="1" x14ac:dyDescent="0.45">
      <c r="A729" s="42" t="str">
        <f t="shared" ref="A729:B729" si="664">A476</f>
        <v>P04</v>
      </c>
      <c r="B729" s="4" t="str">
        <f t="shared" si="664"/>
        <v>Salida Nacional / National exit</v>
      </c>
      <c r="C729" s="82">
        <f t="shared" ref="C729:G729" si="665">(C476*C223)/SUMPRODUCT(C$12:C$258,C$265:C$511)</f>
        <v>4.4863860160787869E-3</v>
      </c>
      <c r="D729" s="82">
        <f t="shared" si="665"/>
        <v>4.7420645277842285E-3</v>
      </c>
      <c r="E729" s="82">
        <f t="shared" si="665"/>
        <v>4.9583336711945657E-3</v>
      </c>
      <c r="F729" s="82">
        <f t="shared" si="665"/>
        <v>5.0841243089565502E-3</v>
      </c>
      <c r="G729" s="83">
        <f t="shared" si="665"/>
        <v>5.1223214785935936E-3</v>
      </c>
    </row>
    <row r="730" spans="1:7" s="5" customFormat="1" ht="15" customHeight="1" x14ac:dyDescent="0.45">
      <c r="A730" s="42" t="str">
        <f t="shared" ref="A730:B730" si="666">A477</f>
        <v>P04A</v>
      </c>
      <c r="B730" s="4" t="str">
        <f t="shared" si="666"/>
        <v>Salida Nacional / National exit</v>
      </c>
      <c r="C730" s="82">
        <f t="shared" ref="C730:G730" si="667">(C477*C224)/SUMPRODUCT(C$12:C$258,C$265:C$511)</f>
        <v>1.7268505006106924E-5</v>
      </c>
      <c r="D730" s="82">
        <f t="shared" si="667"/>
        <v>1.8796962166377927E-5</v>
      </c>
      <c r="E730" s="82">
        <f t="shared" si="667"/>
        <v>2.0018579521831487E-5</v>
      </c>
      <c r="F730" s="82">
        <f t="shared" si="667"/>
        <v>2.0950780367736597E-5</v>
      </c>
      <c r="G730" s="83">
        <f t="shared" si="667"/>
        <v>2.1503038482520675E-5</v>
      </c>
    </row>
    <row r="731" spans="1:7" s="5" customFormat="1" ht="15" customHeight="1" x14ac:dyDescent="0.45">
      <c r="A731" s="42" t="str">
        <f t="shared" ref="A731:B731" si="668">A478</f>
        <v>P06</v>
      </c>
      <c r="B731" s="4" t="str">
        <f t="shared" si="668"/>
        <v>Salida Nacional / National exit</v>
      </c>
      <c r="C731" s="82">
        <f t="shared" ref="C731:G731" si="669">(C478*C225)/SUMPRODUCT(C$12:C$258,C$265:C$511)</f>
        <v>1.1867628378952188E-4</v>
      </c>
      <c r="D731" s="82">
        <f t="shared" si="669"/>
        <v>1.2914295673620532E-4</v>
      </c>
      <c r="E731" s="82">
        <f t="shared" si="669"/>
        <v>1.3750429000170344E-4</v>
      </c>
      <c r="F731" s="82">
        <f t="shared" si="669"/>
        <v>1.4387993431625956E-4</v>
      </c>
      <c r="G731" s="83">
        <f t="shared" si="669"/>
        <v>1.4766195053927546E-4</v>
      </c>
    </row>
    <row r="732" spans="1:7" s="5" customFormat="1" ht="15" customHeight="1" x14ac:dyDescent="0.45">
      <c r="A732" s="42" t="str">
        <f t="shared" ref="A732:B732" si="670">A479</f>
        <v>13A</v>
      </c>
      <c r="B732" s="4" t="str">
        <f t="shared" si="670"/>
        <v>Salida Nacional / National exit</v>
      </c>
      <c r="C732" s="82">
        <f t="shared" ref="C732:G732" si="671">(C479*C226)/SUMPRODUCT(C$12:C$258,C$265:C$511)</f>
        <v>5.5728292110135969E-3</v>
      </c>
      <c r="D732" s="82">
        <f t="shared" si="671"/>
        <v>4.7561275058411491E-3</v>
      </c>
      <c r="E732" s="82">
        <f t="shared" si="671"/>
        <v>4.0611599064196979E-3</v>
      </c>
      <c r="F732" s="82">
        <f t="shared" si="671"/>
        <v>3.4941815919842111E-3</v>
      </c>
      <c r="G732" s="83">
        <f t="shared" si="671"/>
        <v>3.1185886768607734E-3</v>
      </c>
    </row>
    <row r="733" spans="1:7" s="5" customFormat="1" ht="15" customHeight="1" x14ac:dyDescent="0.45">
      <c r="A733" s="42" t="str">
        <f t="shared" ref="A733:B733" si="672">A480</f>
        <v>15.20.04</v>
      </c>
      <c r="B733" s="4" t="str">
        <f t="shared" si="672"/>
        <v>Salida Nacional / National exit</v>
      </c>
      <c r="C733" s="82">
        <f t="shared" ref="C733:G733" si="673">(C480*C227)/SUMPRODUCT(C$12:C$258,C$265:C$511)</f>
        <v>7.4552194428042216E-5</v>
      </c>
      <c r="D733" s="82">
        <f t="shared" si="673"/>
        <v>7.5281224254613116E-5</v>
      </c>
      <c r="E733" s="82">
        <f t="shared" si="673"/>
        <v>7.7371676151648412E-5</v>
      </c>
      <c r="F733" s="82">
        <f t="shared" si="673"/>
        <v>7.806462272247118E-5</v>
      </c>
      <c r="G733" s="83">
        <f t="shared" si="673"/>
        <v>7.9638588387550784E-5</v>
      </c>
    </row>
    <row r="734" spans="1:7" s="5" customFormat="1" ht="15" customHeight="1" x14ac:dyDescent="0.45">
      <c r="A734" s="42" t="str">
        <f t="shared" ref="A734:B734" si="674">A481</f>
        <v>15.31A.2</v>
      </c>
      <c r="B734" s="4" t="str">
        <f t="shared" si="674"/>
        <v>Salida Nacional / National exit</v>
      </c>
      <c r="C734" s="82">
        <f t="shared" ref="C734:G734" si="675">(C481*C228)/SUMPRODUCT(C$12:C$258,C$265:C$511)</f>
        <v>5.3220438367341965E-6</v>
      </c>
      <c r="D734" s="82">
        <f t="shared" si="675"/>
        <v>5.2120450112066008E-6</v>
      </c>
      <c r="E734" s="82">
        <f t="shared" si="675"/>
        <v>5.2746597723771023E-6</v>
      </c>
      <c r="F734" s="82">
        <f t="shared" si="675"/>
        <v>5.2321220912420821E-6</v>
      </c>
      <c r="G734" s="83">
        <f t="shared" si="675"/>
        <v>5.2545267944816651E-6</v>
      </c>
    </row>
    <row r="735" spans="1:7" s="5" customFormat="1" ht="15" customHeight="1" x14ac:dyDescent="0.45">
      <c r="A735" s="42" t="str">
        <f t="shared" ref="A735:B735" si="676">A482</f>
        <v>D07A</v>
      </c>
      <c r="B735" s="4" t="str">
        <f t="shared" si="676"/>
        <v>Salida Nacional / National exit</v>
      </c>
      <c r="C735" s="82">
        <f t="shared" ref="C735:G735" si="677">(C482*C229)/SUMPRODUCT(C$12:C$258,C$265:C$511)</f>
        <v>5.2579988371521256E-5</v>
      </c>
      <c r="D735" s="82">
        <f t="shared" si="677"/>
        <v>5.4430709586474532E-5</v>
      </c>
      <c r="E735" s="82">
        <f t="shared" si="677"/>
        <v>5.6598448562423373E-5</v>
      </c>
      <c r="F735" s="82">
        <f t="shared" si="677"/>
        <v>5.7668841306787315E-5</v>
      </c>
      <c r="G735" s="83">
        <f t="shared" si="677"/>
        <v>5.7862858229232726E-5</v>
      </c>
    </row>
    <row r="736" spans="1:7" s="5" customFormat="1" ht="15" customHeight="1" x14ac:dyDescent="0.45">
      <c r="A736" s="42" t="str">
        <f t="shared" ref="A736:B736" si="678">A483</f>
        <v>D08A</v>
      </c>
      <c r="B736" s="4" t="str">
        <f t="shared" si="678"/>
        <v>Salida Nacional / National exit</v>
      </c>
      <c r="C736" s="82">
        <f t="shared" ref="C736:G736" si="679">(C483*C230)/SUMPRODUCT(C$12:C$258,C$265:C$511)</f>
        <v>3.9488585165108425E-5</v>
      </c>
      <c r="D736" s="82">
        <f t="shared" si="679"/>
        <v>4.0879845927820982E-5</v>
      </c>
      <c r="E736" s="82">
        <f t="shared" si="679"/>
        <v>4.2510065666815272E-5</v>
      </c>
      <c r="F736" s="82">
        <f t="shared" si="679"/>
        <v>4.3315856807926381E-5</v>
      </c>
      <c r="G736" s="83">
        <f t="shared" si="679"/>
        <v>4.3462083320333582E-5</v>
      </c>
    </row>
    <row r="737" spans="1:7" s="5" customFormat="1" ht="15" customHeight="1" x14ac:dyDescent="0.45">
      <c r="A737" s="42" t="str">
        <f t="shared" ref="A737:B737" si="680">A484</f>
        <v>D10A</v>
      </c>
      <c r="B737" s="4" t="str">
        <f t="shared" si="680"/>
        <v>Salida Nacional / National exit</v>
      </c>
      <c r="C737" s="82">
        <f t="shared" ref="C737:G737" si="681">(C484*C231)/SUMPRODUCT(C$12:C$258,C$265:C$511)</f>
        <v>8.1351815362586829E-5</v>
      </c>
      <c r="D737" s="82">
        <f t="shared" si="681"/>
        <v>8.4224351685251869E-5</v>
      </c>
      <c r="E737" s="82">
        <f t="shared" si="681"/>
        <v>8.7593331704873204E-5</v>
      </c>
      <c r="F737" s="82">
        <f t="shared" si="681"/>
        <v>8.9262446605905456E-5</v>
      </c>
      <c r="G737" s="83">
        <f t="shared" si="681"/>
        <v>8.9566151032950783E-5</v>
      </c>
    </row>
    <row r="738" spans="1:7" s="5" customFormat="1" ht="15" customHeight="1" x14ac:dyDescent="0.45">
      <c r="A738" s="42" t="str">
        <f t="shared" ref="A738:B738" si="682">A485</f>
        <v>D15</v>
      </c>
      <c r="B738" s="4" t="str">
        <f t="shared" si="682"/>
        <v>Salida Nacional / National exit</v>
      </c>
      <c r="C738" s="82">
        <f t="shared" ref="C738:G738" si="683">(C485*C232)/SUMPRODUCT(C$12:C$258,C$265:C$511)</f>
        <v>1.2628574067821615E-4</v>
      </c>
      <c r="D738" s="82">
        <f t="shared" si="683"/>
        <v>1.3075125793062228E-4</v>
      </c>
      <c r="E738" s="82">
        <f t="shared" si="683"/>
        <v>1.3604451186327094E-4</v>
      </c>
      <c r="F738" s="82">
        <f t="shared" si="683"/>
        <v>1.3869496642545173E-4</v>
      </c>
      <c r="G738" s="83">
        <f t="shared" si="683"/>
        <v>1.3916879447261265E-4</v>
      </c>
    </row>
    <row r="739" spans="1:7" s="5" customFormat="1" ht="15" customHeight="1" x14ac:dyDescent="0.45">
      <c r="A739" s="42" t="str">
        <f t="shared" ref="A739:B739" si="684">A486</f>
        <v>I005</v>
      </c>
      <c r="B739" s="4" t="str">
        <f t="shared" si="684"/>
        <v>Salida Nacional / National exit</v>
      </c>
      <c r="C739" s="82">
        <f t="shared" ref="C739:G739" si="685">(C486*C233)/SUMPRODUCT(C$12:C$258,C$265:C$511)</f>
        <v>4.7994331193536925E-5</v>
      </c>
      <c r="D739" s="82">
        <f t="shared" si="685"/>
        <v>4.9700902990232591E-5</v>
      </c>
      <c r="E739" s="82">
        <f t="shared" si="685"/>
        <v>5.1730138175669543E-5</v>
      </c>
      <c r="F739" s="82">
        <f t="shared" si="685"/>
        <v>5.2753080672704188E-5</v>
      </c>
      <c r="G739" s="83">
        <f t="shared" si="685"/>
        <v>5.293614490358148E-5</v>
      </c>
    </row>
    <row r="740" spans="1:7" s="5" customFormat="1" ht="15" customHeight="1" x14ac:dyDescent="0.45">
      <c r="A740" s="42" t="str">
        <f t="shared" ref="A740:B740" si="686">A487</f>
        <v>I007</v>
      </c>
      <c r="B740" s="4" t="str">
        <f t="shared" si="686"/>
        <v>Salida Nacional / National exit</v>
      </c>
      <c r="C740" s="82">
        <f t="shared" ref="C740:G740" si="687">(C487*C234)/SUMPRODUCT(C$12:C$258,C$265:C$511)</f>
        <v>4.2417991216845579E-6</v>
      </c>
      <c r="D740" s="82">
        <f t="shared" si="687"/>
        <v>4.3931063636270388E-6</v>
      </c>
      <c r="E740" s="82">
        <f t="shared" si="687"/>
        <v>4.5728652776167484E-6</v>
      </c>
      <c r="F740" s="82">
        <f t="shared" si="687"/>
        <v>4.6636112251422576E-6</v>
      </c>
      <c r="G740" s="83">
        <f t="shared" si="687"/>
        <v>4.6799474949832761E-6</v>
      </c>
    </row>
    <row r="741" spans="1:7" s="5" customFormat="1" ht="15" customHeight="1" x14ac:dyDescent="0.45">
      <c r="A741" s="42" t="str">
        <f t="shared" ref="A741:B741" si="688">A488</f>
        <v>K05</v>
      </c>
      <c r="B741" s="4" t="str">
        <f t="shared" si="688"/>
        <v>Salida Nacional / National exit</v>
      </c>
      <c r="C741" s="82">
        <f t="shared" ref="C741:G741" si="689">(C488*C235)/SUMPRODUCT(C$12:C$258,C$265:C$511)</f>
        <v>1.3788193270785688E-6</v>
      </c>
      <c r="D741" s="82">
        <f t="shared" si="689"/>
        <v>1.3738865771826923E-6</v>
      </c>
      <c r="E741" s="82">
        <f t="shared" si="689"/>
        <v>1.4109227869643917E-6</v>
      </c>
      <c r="F741" s="82">
        <f t="shared" si="689"/>
        <v>1.4212605996735476E-6</v>
      </c>
      <c r="G741" s="83">
        <f t="shared" si="689"/>
        <v>1.42239738756001E-6</v>
      </c>
    </row>
    <row r="742" spans="1:7" s="5" customFormat="1" ht="15" customHeight="1" x14ac:dyDescent="0.45">
      <c r="A742" s="42" t="str">
        <f t="shared" ref="A742:B742" si="690">A489</f>
        <v>K07</v>
      </c>
      <c r="B742" s="4" t="str">
        <f t="shared" si="690"/>
        <v>Salida Nacional / National exit</v>
      </c>
      <c r="C742" s="82">
        <f t="shared" ref="C742:G742" si="691">(C489*C236)/SUMPRODUCT(C$12:C$258,C$265:C$511)</f>
        <v>4.1613063786426883E-6</v>
      </c>
      <c r="D742" s="82">
        <f t="shared" si="691"/>
        <v>4.1481850495946889E-6</v>
      </c>
      <c r="E742" s="82">
        <f t="shared" si="691"/>
        <v>4.2601882111023072E-6</v>
      </c>
      <c r="F742" s="82">
        <f t="shared" si="691"/>
        <v>4.2915176528082808E-6</v>
      </c>
      <c r="G742" s="83">
        <f t="shared" si="691"/>
        <v>4.2952427638959883E-6</v>
      </c>
    </row>
    <row r="743" spans="1:7" s="5" customFormat="1" ht="15" customHeight="1" x14ac:dyDescent="0.45">
      <c r="A743" s="42" t="str">
        <f t="shared" ref="A743:B743" si="692">A490</f>
        <v>K41</v>
      </c>
      <c r="B743" s="4" t="str">
        <f t="shared" si="692"/>
        <v>Salida Nacional / National exit</v>
      </c>
      <c r="C743" s="82">
        <f t="shared" ref="C743:G743" si="693">(C490*C237)/SUMPRODUCT(C$12:C$258,C$265:C$511)</f>
        <v>1.9298315947744303E-5</v>
      </c>
      <c r="D743" s="82">
        <f t="shared" si="693"/>
        <v>1.9232466343036319E-5</v>
      </c>
      <c r="E743" s="82">
        <f t="shared" si="693"/>
        <v>1.9710503926083177E-5</v>
      </c>
      <c r="F743" s="82">
        <f t="shared" si="693"/>
        <v>1.9808502005409092E-5</v>
      </c>
      <c r="G743" s="83">
        <f t="shared" si="693"/>
        <v>1.9854468984208957E-5</v>
      </c>
    </row>
    <row r="744" spans="1:7" s="5" customFormat="1" ht="15" customHeight="1" x14ac:dyDescent="0.45">
      <c r="A744" s="42" t="str">
        <f t="shared" ref="A744:B744" si="694">A491</f>
        <v>M05</v>
      </c>
      <c r="B744" s="4" t="str">
        <f t="shared" si="694"/>
        <v>Salida Nacional / National exit</v>
      </c>
      <c r="C744" s="82">
        <f t="shared" ref="C744:G744" si="695">(C491*C238)/SUMPRODUCT(C$12:C$258,C$265:C$511)</f>
        <v>5.1617761686018765E-4</v>
      </c>
      <c r="D744" s="82">
        <f t="shared" si="695"/>
        <v>5.3078060833476202E-4</v>
      </c>
      <c r="E744" s="82">
        <f t="shared" si="695"/>
        <v>5.4957340562498773E-4</v>
      </c>
      <c r="F744" s="82">
        <f t="shared" si="695"/>
        <v>5.5912126863899125E-4</v>
      </c>
      <c r="G744" s="83">
        <f t="shared" si="695"/>
        <v>5.7169415293568005E-4</v>
      </c>
    </row>
    <row r="745" spans="1:7" s="5" customFormat="1" ht="15" customHeight="1" x14ac:dyDescent="0.45">
      <c r="A745" s="42" t="str">
        <f t="shared" ref="A745:B745" si="696">A492</f>
        <v>O03</v>
      </c>
      <c r="B745" s="4" t="str">
        <f t="shared" si="696"/>
        <v>Salida Nacional / National exit</v>
      </c>
      <c r="C745" s="82">
        <f t="shared" ref="C745:G745" si="697">(C492*C239)/SUMPRODUCT(C$12:C$258,C$265:C$511)</f>
        <v>1.1041309590543598E-4</v>
      </c>
      <c r="D745" s="82">
        <f t="shared" si="697"/>
        <v>1.1418312359820844E-4</v>
      </c>
      <c r="E745" s="82">
        <f t="shared" si="697"/>
        <v>1.187926988521688E-4</v>
      </c>
      <c r="F745" s="82">
        <f t="shared" si="697"/>
        <v>1.2110084657923867E-4</v>
      </c>
      <c r="G745" s="83">
        <f t="shared" si="697"/>
        <v>1.2148743998755279E-4</v>
      </c>
    </row>
    <row r="746" spans="1:7" s="5" customFormat="1" ht="15" customHeight="1" x14ac:dyDescent="0.45">
      <c r="A746" s="42" t="str">
        <f t="shared" ref="A746:B746" si="698">A493</f>
        <v>O22</v>
      </c>
      <c r="B746" s="4" t="str">
        <f t="shared" si="698"/>
        <v>Salida Nacional / National exit</v>
      </c>
      <c r="C746" s="82">
        <f t="shared" ref="C746:G746" si="699">(C493*C240)/SUMPRODUCT(C$12:C$258,C$265:C$511)</f>
        <v>6.8342806898202726E-4</v>
      </c>
      <c r="D746" s="82">
        <f t="shared" si="699"/>
        <v>6.9927442230719383E-4</v>
      </c>
      <c r="E746" s="82">
        <f t="shared" si="699"/>
        <v>7.2563330826807616E-4</v>
      </c>
      <c r="F746" s="82">
        <f t="shared" si="699"/>
        <v>7.3821800546870482E-4</v>
      </c>
      <c r="G746" s="83">
        <f t="shared" si="699"/>
        <v>7.4066462276204336E-4</v>
      </c>
    </row>
    <row r="747" spans="1:7" s="5" customFormat="1" ht="15" customHeight="1" x14ac:dyDescent="0.45">
      <c r="A747" s="42" t="str">
        <f t="shared" ref="A747:B747" si="700">A494</f>
        <v>41.01</v>
      </c>
      <c r="B747" s="4" t="str">
        <f t="shared" si="700"/>
        <v>Salida Nacional / National exit</v>
      </c>
      <c r="C747" s="82">
        <f t="shared" ref="C747:G747" si="701">(C494*C241)/SUMPRODUCT(C$12:C$258,C$265:C$511)</f>
        <v>2.8908376572427417E-4</v>
      </c>
      <c r="D747" s="82">
        <f t="shared" si="701"/>
        <v>3.1692250257005737E-4</v>
      </c>
      <c r="E747" s="82">
        <f t="shared" si="701"/>
        <v>3.3812506666691569E-4</v>
      </c>
      <c r="F747" s="82">
        <f t="shared" si="701"/>
        <v>3.5439838430717508E-4</v>
      </c>
      <c r="G747" s="83">
        <f t="shared" si="701"/>
        <v>3.6403805362675203E-4</v>
      </c>
    </row>
    <row r="748" spans="1:7" s="5" customFormat="1" ht="15" customHeight="1" x14ac:dyDescent="0.45">
      <c r="A748" s="42" t="str">
        <f t="shared" ref="A748:B748" si="702">A495</f>
        <v>41.10</v>
      </c>
      <c r="B748" s="4" t="str">
        <f t="shared" si="702"/>
        <v>Salida Nacional / National exit</v>
      </c>
      <c r="C748" s="82">
        <f t="shared" ref="C748:G748" si="703">(C495*C242)/SUMPRODUCT(C$12:C$258,C$265:C$511)</f>
        <v>1.675536058143031E-4</v>
      </c>
      <c r="D748" s="82">
        <f t="shared" si="703"/>
        <v>1.8309936442996138E-4</v>
      </c>
      <c r="E748" s="82">
        <f t="shared" si="703"/>
        <v>1.9511566450305812E-4</v>
      </c>
      <c r="F748" s="82">
        <f t="shared" si="703"/>
        <v>2.0427860957610233E-4</v>
      </c>
      <c r="G748" s="83">
        <f t="shared" si="703"/>
        <v>2.0979943330225265E-4</v>
      </c>
    </row>
    <row r="749" spans="1:7" s="5" customFormat="1" ht="15" customHeight="1" x14ac:dyDescent="0.45">
      <c r="A749" s="42" t="str">
        <f t="shared" ref="A749:B749" si="704">A496</f>
        <v>D01A</v>
      </c>
      <c r="B749" s="4" t="str">
        <f t="shared" si="704"/>
        <v>Salida Nacional / National exit</v>
      </c>
      <c r="C749" s="82">
        <f t="shared" ref="C749:G749" si="705">(C496*C243)/SUMPRODUCT(C$12:C$258,C$265:C$511)</f>
        <v>9.5142217464257828E-5</v>
      </c>
      <c r="D749" s="82">
        <f t="shared" si="705"/>
        <v>1.0390075026752705E-4</v>
      </c>
      <c r="E749" s="82">
        <f t="shared" si="705"/>
        <v>1.1074021819093137E-4</v>
      </c>
      <c r="F749" s="82">
        <f t="shared" si="705"/>
        <v>1.1596834024219496E-4</v>
      </c>
      <c r="G749" s="83">
        <f t="shared" si="705"/>
        <v>1.190891274349252E-4</v>
      </c>
    </row>
    <row r="750" spans="1:7" s="5" customFormat="1" ht="15" customHeight="1" x14ac:dyDescent="0.45">
      <c r="A750" s="42" t="str">
        <f t="shared" ref="A750:B750" si="706">A497</f>
        <v>PR Barcelona</v>
      </c>
      <c r="B750" s="4" t="str">
        <f t="shared" si="706"/>
        <v>Planta GNL / LNG Plant</v>
      </c>
      <c r="C750" s="82">
        <f t="shared" ref="C750:G750" si="707">(C497*C244)/SUMPRODUCT(C$12:C$258,C$265:C$511)</f>
        <v>6.9117283543910796E-4</v>
      </c>
      <c r="D750" s="82">
        <f t="shared" si="707"/>
        <v>6.6186613834659047E-4</v>
      </c>
      <c r="E750" s="82">
        <f t="shared" si="707"/>
        <v>6.9140688970987737E-4</v>
      </c>
      <c r="F750" s="82">
        <f t="shared" si="707"/>
        <v>7.0173477879428273E-4</v>
      </c>
      <c r="G750" s="83">
        <f t="shared" si="707"/>
        <v>7.0222992705038011E-4</v>
      </c>
    </row>
    <row r="751" spans="1:7" s="5" customFormat="1" ht="15" customHeight="1" x14ac:dyDescent="0.45">
      <c r="A751" s="42" t="str">
        <f t="shared" ref="A751:B751" si="708">A498</f>
        <v>PR Cartagena</v>
      </c>
      <c r="B751" s="4" t="str">
        <f t="shared" si="708"/>
        <v>Planta GNL / LNG Plant</v>
      </c>
      <c r="C751" s="82">
        <f t="shared" ref="C751:G751" si="709">(C498*C245)/SUMPRODUCT(C$12:C$258,C$265:C$511)</f>
        <v>6.2524286408992703E-4</v>
      </c>
      <c r="D751" s="82">
        <f t="shared" si="709"/>
        <v>5.8118566140963443E-4</v>
      </c>
      <c r="E751" s="82">
        <f t="shared" si="709"/>
        <v>5.9862952742448857E-4</v>
      </c>
      <c r="F751" s="82">
        <f t="shared" si="709"/>
        <v>5.9940616076785912E-4</v>
      </c>
      <c r="G751" s="83">
        <f t="shared" si="709"/>
        <v>5.9892416624958151E-4</v>
      </c>
    </row>
    <row r="752" spans="1:7" s="5" customFormat="1" ht="15" customHeight="1" x14ac:dyDescent="0.45">
      <c r="A752" s="42" t="str">
        <f t="shared" ref="A752:B752" si="710">A499</f>
        <v>PR Huelva</v>
      </c>
      <c r="B752" s="4" t="str">
        <f t="shared" si="710"/>
        <v>Planta GNL / LNG Plant</v>
      </c>
      <c r="C752" s="82">
        <f t="shared" ref="C752:G752" si="711">(C499*C246)/SUMPRODUCT(C$12:C$258,C$265:C$511)</f>
        <v>9.4167781363149251E-4</v>
      </c>
      <c r="D752" s="82">
        <f t="shared" si="711"/>
        <v>8.9365420777458217E-4</v>
      </c>
      <c r="E752" s="82">
        <f t="shared" si="711"/>
        <v>9.3431012795513937E-4</v>
      </c>
      <c r="F752" s="82">
        <f t="shared" si="711"/>
        <v>9.4982544826948453E-4</v>
      </c>
      <c r="G752" s="83">
        <f t="shared" si="711"/>
        <v>9.4782550010124038E-4</v>
      </c>
    </row>
    <row r="753" spans="1:7" s="5" customFormat="1" ht="15" customHeight="1" x14ac:dyDescent="0.45">
      <c r="A753" s="42" t="str">
        <f t="shared" ref="A753:B753" si="712">A500</f>
        <v>PR Bilbao</v>
      </c>
      <c r="B753" s="4" t="str">
        <f t="shared" si="712"/>
        <v>Planta GNL / LNG Plant</v>
      </c>
      <c r="C753" s="82">
        <f t="shared" ref="C753:G753" si="713">(C500*C247)/SUMPRODUCT(C$12:C$258,C$265:C$511)</f>
        <v>8.1102426168031742E-4</v>
      </c>
      <c r="D753" s="82">
        <f t="shared" si="713"/>
        <v>7.7562311637061282E-4</v>
      </c>
      <c r="E753" s="82">
        <f t="shared" si="713"/>
        <v>8.0972886252801387E-4</v>
      </c>
      <c r="F753" s="82">
        <f t="shared" si="713"/>
        <v>8.2188825435417846E-4</v>
      </c>
      <c r="G753" s="83">
        <f t="shared" si="713"/>
        <v>8.212891589713851E-4</v>
      </c>
    </row>
    <row r="754" spans="1:7" s="5" customFormat="1" ht="15" customHeight="1" x14ac:dyDescent="0.45">
      <c r="A754" s="42" t="str">
        <f t="shared" ref="A754:B754" si="714">A501</f>
        <v>PR Sagunto</v>
      </c>
      <c r="B754" s="4" t="str">
        <f t="shared" si="714"/>
        <v>Planta GNL / LNG Plant</v>
      </c>
      <c r="C754" s="82">
        <f t="shared" ref="C754:G754" si="715">(C501*C248)/SUMPRODUCT(C$12:C$258,C$265:C$511)</f>
        <v>2.6114299605927696E-4</v>
      </c>
      <c r="D754" s="82">
        <f t="shared" si="715"/>
        <v>2.4548791061877631E-4</v>
      </c>
      <c r="E754" s="82">
        <f t="shared" si="715"/>
        <v>2.5422533324869829E-4</v>
      </c>
      <c r="F754" s="82">
        <f t="shared" si="715"/>
        <v>2.5575609478696544E-4</v>
      </c>
      <c r="G754" s="83">
        <f t="shared" si="715"/>
        <v>2.5612911080195741E-4</v>
      </c>
    </row>
    <row r="755" spans="1:7" s="5" customFormat="1" ht="15" customHeight="1" x14ac:dyDescent="0.45">
      <c r="A755" s="42" t="str">
        <f t="shared" ref="A755:B755" si="716">A502</f>
        <v>PR Mugardos</v>
      </c>
      <c r="B755" s="4" t="str">
        <f t="shared" si="716"/>
        <v>Planta GNL / LNG Plant</v>
      </c>
      <c r="C755" s="82">
        <f t="shared" ref="C755:G755" si="717">(C502*C249)/SUMPRODUCT(C$12:C$258,C$265:C$511)</f>
        <v>5.6104520089068563E-4</v>
      </c>
      <c r="D755" s="82">
        <f t="shared" si="717"/>
        <v>5.4481233915745157E-4</v>
      </c>
      <c r="E755" s="82">
        <f t="shared" si="717"/>
        <v>5.7396939090635689E-4</v>
      </c>
      <c r="F755" s="82">
        <f t="shared" si="717"/>
        <v>5.875138330772115E-4</v>
      </c>
      <c r="G755" s="83">
        <f t="shared" si="717"/>
        <v>5.8732365080897556E-4</v>
      </c>
    </row>
    <row r="756" spans="1:7" s="5" customFormat="1" ht="15" customHeight="1" x14ac:dyDescent="0.45">
      <c r="A756" s="42" t="str">
        <f t="shared" ref="A756:B756" si="718">A503</f>
        <v>CI Tarifa</v>
      </c>
      <c r="B756" s="4" t="str">
        <f t="shared" si="718"/>
        <v>CI Tarifa</v>
      </c>
      <c r="C756" s="82">
        <f t="shared" ref="C756:G756" si="719">(C503*C250)/SUMPRODUCT(C$12:C$258,C$265:C$511)</f>
        <v>8.229106331123239E-7</v>
      </c>
      <c r="D756" s="82">
        <f t="shared" si="719"/>
        <v>8.222174569952806E-7</v>
      </c>
      <c r="E756" s="82">
        <f t="shared" si="719"/>
        <v>8.3932313261160872E-7</v>
      </c>
      <c r="F756" s="82">
        <f t="shared" si="719"/>
        <v>8.4375642498431441E-7</v>
      </c>
      <c r="G756" s="83">
        <f t="shared" si="719"/>
        <v>8.4196836067390423E-7</v>
      </c>
    </row>
    <row r="757" spans="1:7" s="5" customFormat="1" ht="15" customHeight="1" x14ac:dyDescent="0.45">
      <c r="A757" s="42" t="str">
        <f t="shared" ref="A757:B757" si="720">A504</f>
        <v>Irún</v>
      </c>
      <c r="B757" s="4" t="str">
        <f t="shared" si="720"/>
        <v>VIP Pirineos</v>
      </c>
      <c r="C757" s="82">
        <f t="shared" ref="C757:G757" si="721">(C504*C251)/SUMPRODUCT(C$12:C$258,C$265:C$511)</f>
        <v>2.2854863529000315E-2</v>
      </c>
      <c r="D757" s="82">
        <f t="shared" si="721"/>
        <v>2.3466836180386849E-2</v>
      </c>
      <c r="E757" s="82">
        <f t="shared" si="721"/>
        <v>2.4212543007386008E-2</v>
      </c>
      <c r="F757" s="82">
        <f t="shared" si="721"/>
        <v>2.46398929917503E-2</v>
      </c>
      <c r="G757" s="83">
        <f t="shared" si="721"/>
        <v>2.4638871878216451E-2</v>
      </c>
    </row>
    <row r="758" spans="1:7" s="5" customFormat="1" ht="15" customHeight="1" x14ac:dyDescent="0.45">
      <c r="A758" s="42" t="str">
        <f t="shared" ref="A758:B758" si="722">A505</f>
        <v>Larrau</v>
      </c>
      <c r="B758" s="4" t="str">
        <f t="shared" si="722"/>
        <v>VIP Pirineos</v>
      </c>
      <c r="C758" s="82">
        <f t="shared" ref="C758:G758" si="723">(C505*C252)/SUMPRODUCT(C$12:C$258,C$265:C$511)</f>
        <v>6.2123724532672439E-2</v>
      </c>
      <c r="D758" s="82">
        <f t="shared" si="723"/>
        <v>6.2949140132695466E-2</v>
      </c>
      <c r="E758" s="82">
        <f t="shared" si="723"/>
        <v>6.4574929789667321E-2</v>
      </c>
      <c r="F758" s="82">
        <f t="shared" si="723"/>
        <v>6.5333265781539848E-2</v>
      </c>
      <c r="G758" s="83">
        <f t="shared" si="723"/>
        <v>6.5414101868848426E-2</v>
      </c>
    </row>
    <row r="759" spans="1:7" s="5" customFormat="1" ht="15" customHeight="1" x14ac:dyDescent="0.45">
      <c r="A759" s="42" t="str">
        <f t="shared" ref="A759:B759" si="724">A506</f>
        <v>Badajoz</v>
      </c>
      <c r="B759" s="4" t="str">
        <f t="shared" si="724"/>
        <v>VIP Ibérico</v>
      </c>
      <c r="C759" s="82">
        <f t="shared" ref="C759:G759" si="725">(C506*C253)/SUMPRODUCT(C$12:C$258,C$265:C$511)</f>
        <v>1.6926754418287015E-2</v>
      </c>
      <c r="D759" s="82">
        <f t="shared" si="725"/>
        <v>1.7035164131493166E-2</v>
      </c>
      <c r="E759" s="82">
        <f t="shared" si="725"/>
        <v>9.8673607788773762E-3</v>
      </c>
      <c r="F759" s="82">
        <f t="shared" si="725"/>
        <v>1.3492465692617564E-2</v>
      </c>
      <c r="G759" s="83">
        <f t="shared" si="725"/>
        <v>1.7520976931204489E-2</v>
      </c>
    </row>
    <row r="760" spans="1:7" s="5" customFormat="1" ht="15" customHeight="1" x14ac:dyDescent="0.45">
      <c r="A760" s="42" t="str">
        <f t="shared" ref="A760:B760" si="726">A507</f>
        <v>Tuy</v>
      </c>
      <c r="B760" s="4" t="str">
        <f t="shared" si="726"/>
        <v>VIP Ibérico</v>
      </c>
      <c r="C760" s="82">
        <f t="shared" ref="C760:G760" si="727">(C507*C254)/SUMPRODUCT(C$12:C$258,C$265:C$511)</f>
        <v>1.914624413553194E-3</v>
      </c>
      <c r="D760" s="82">
        <f t="shared" si="727"/>
        <v>1.9593397332864407E-3</v>
      </c>
      <c r="E760" s="82">
        <f t="shared" si="727"/>
        <v>1.1410035101885043E-3</v>
      </c>
      <c r="F760" s="82">
        <f t="shared" si="727"/>
        <v>1.5676550876918801E-3</v>
      </c>
      <c r="G760" s="83">
        <f t="shared" si="727"/>
        <v>2.0383903606556995E-3</v>
      </c>
    </row>
    <row r="761" spans="1:7" s="5" customFormat="1" ht="15" customHeight="1" x14ac:dyDescent="0.45">
      <c r="A761" s="42" t="str">
        <f t="shared" ref="A761:B761" si="728">A508</f>
        <v>AASS Serrablo</v>
      </c>
      <c r="B761" s="4" t="str">
        <f t="shared" si="728"/>
        <v>AA.SS / Storage facilities</v>
      </c>
      <c r="C761" s="82">
        <f t="shared" ref="C761:G761" si="729">(C508*C255)/SUMPRODUCT(C$12:C$258,C$265:C$511)</f>
        <v>1.2102163724834187E-2</v>
      </c>
      <c r="D761" s="82">
        <f t="shared" si="729"/>
        <v>1.266487057943981E-2</v>
      </c>
      <c r="E761" s="82">
        <f t="shared" si="729"/>
        <v>1.3032325293334751E-2</v>
      </c>
      <c r="F761" s="82">
        <f t="shared" si="729"/>
        <v>1.3138323343703509E-2</v>
      </c>
      <c r="G761" s="83">
        <f t="shared" si="729"/>
        <v>1.3130234959015346E-2</v>
      </c>
    </row>
    <row r="762" spans="1:7" s="5" customFormat="1" ht="15" customHeight="1" x14ac:dyDescent="0.45">
      <c r="A762" s="42" t="str">
        <f t="shared" ref="A762:B762" si="730">A509</f>
        <v>AASS Gaviota</v>
      </c>
      <c r="B762" s="4" t="str">
        <f t="shared" si="730"/>
        <v>AA.SS / Storage facilities</v>
      </c>
      <c r="C762" s="82">
        <f t="shared" ref="C762:G762" si="731">(C509*C256)/SUMPRODUCT(C$12:C$258,C$265:C$511)</f>
        <v>1.1711197202316814E-2</v>
      </c>
      <c r="D762" s="82">
        <f t="shared" si="731"/>
        <v>1.2561284214561775E-2</v>
      </c>
      <c r="E762" s="82">
        <f t="shared" si="731"/>
        <v>1.310459882232503E-2</v>
      </c>
      <c r="F762" s="82">
        <f t="shared" si="731"/>
        <v>1.3391308376764518E-2</v>
      </c>
      <c r="G762" s="83">
        <f t="shared" si="731"/>
        <v>1.336648554686703E-2</v>
      </c>
    </row>
    <row r="763" spans="1:7" s="5" customFormat="1" ht="15" customHeight="1" x14ac:dyDescent="0.45">
      <c r="A763" s="42" t="str">
        <f t="shared" ref="A763:B763" si="732">A510</f>
        <v>AASS Yela</v>
      </c>
      <c r="B763" s="4" t="str">
        <f t="shared" si="732"/>
        <v>AA.SS / Storage facilities</v>
      </c>
      <c r="C763" s="82">
        <f t="shared" ref="C763:G763" si="733">(C510*C257)/SUMPRODUCT(C$12:C$258,C$265:C$511)</f>
        <v>8.5053854204625388E-3</v>
      </c>
      <c r="D763" s="82">
        <f t="shared" si="733"/>
        <v>8.9460989228706874E-3</v>
      </c>
      <c r="E763" s="82">
        <f t="shared" si="733"/>
        <v>9.2397514132637644E-3</v>
      </c>
      <c r="F763" s="82">
        <f t="shared" si="733"/>
        <v>9.3550543543703905E-3</v>
      </c>
      <c r="G763" s="83">
        <f t="shared" si="733"/>
        <v>9.3253721916246018E-3</v>
      </c>
    </row>
    <row r="764" spans="1:7" s="5" customFormat="1" ht="15" customHeight="1" thickBot="1" x14ac:dyDescent="0.5">
      <c r="A764" s="42" t="str">
        <f t="shared" ref="A764:B764" si="734">A511</f>
        <v>YAC/AS Marismas</v>
      </c>
      <c r="B764" s="4" t="str">
        <f t="shared" si="734"/>
        <v>AA.SS / Storage facilities</v>
      </c>
      <c r="C764" s="82">
        <f t="shared" ref="C764:G764" si="735">(C511*C258)/SUMPRODUCT(C$12:C$258,C$265:C$511)</f>
        <v>2.7946848131726299E-3</v>
      </c>
      <c r="D764" s="82">
        <f t="shared" si="735"/>
        <v>2.9122786568590558E-3</v>
      </c>
      <c r="E764" s="82">
        <f t="shared" si="735"/>
        <v>3.0037500151997849E-3</v>
      </c>
      <c r="F764" s="82">
        <f t="shared" si="735"/>
        <v>3.0362356803210026E-3</v>
      </c>
      <c r="G764" s="83">
        <f t="shared" si="735"/>
        <v>3.0293196440374977E-3</v>
      </c>
    </row>
    <row r="765" spans="1:7" ht="18.75" customHeight="1" thickBot="1" x14ac:dyDescent="0.5">
      <c r="A765" s="29" t="s">
        <v>7</v>
      </c>
      <c r="B765" s="30"/>
      <c r="C765" s="126">
        <f>SUM(C518:C764)</f>
        <v>0.99999999999999878</v>
      </c>
      <c r="D765" s="126">
        <f>SUM(D518:D764)</f>
        <v>1.0000000000000002</v>
      </c>
      <c r="E765" s="126">
        <f>SUM(E518:E764)</f>
        <v>0.99999999999999956</v>
      </c>
      <c r="F765" s="126">
        <f>SUM(F518:F764)</f>
        <v>1.0000000000000007</v>
      </c>
      <c r="G765" s="127">
        <f>SUM(G518:G764)</f>
        <v>0.99999999999999933</v>
      </c>
    </row>
    <row r="767" spans="1:7" ht="27.75" customHeight="1" x14ac:dyDescent="0.45">
      <c r="A767" s="91" t="s">
        <v>93</v>
      </c>
      <c r="B767" s="19"/>
      <c r="C767" s="20"/>
      <c r="D767" s="20"/>
      <c r="E767" s="20"/>
      <c r="F767" s="20"/>
      <c r="G767" s="20"/>
    </row>
    <row r="768" spans="1:7" ht="5.0999999999999996" customHeight="1" thickBot="1" x14ac:dyDescent="0.5"/>
    <row r="769" spans="1:7" ht="15" customHeight="1" x14ac:dyDescent="0.45">
      <c r="A769" s="199" t="s">
        <v>37</v>
      </c>
      <c r="B769" s="197" t="s">
        <v>12</v>
      </c>
      <c r="C769" s="23" t="s">
        <v>11</v>
      </c>
      <c r="D769" s="24"/>
      <c r="E769" s="24"/>
      <c r="F769" s="24"/>
      <c r="G769" s="25"/>
    </row>
    <row r="770" spans="1:7" ht="33" customHeight="1" x14ac:dyDescent="0.45">
      <c r="A770" s="200"/>
      <c r="B770" s="198"/>
      <c r="C770" s="22" t="s">
        <v>58</v>
      </c>
      <c r="D770" s="22" t="s">
        <v>59</v>
      </c>
      <c r="E770" s="22" t="s">
        <v>60</v>
      </c>
      <c r="F770" s="22" t="s">
        <v>61</v>
      </c>
      <c r="G770" s="26" t="s">
        <v>62</v>
      </c>
    </row>
    <row r="771" spans="1:7" s="5" customFormat="1" ht="15" customHeight="1" x14ac:dyDescent="0.45">
      <c r="A771" s="49" t="str">
        <f>A518</f>
        <v>01.1A</v>
      </c>
      <c r="B771" s="4" t="str">
        <f>B518</f>
        <v>Salida Nacional / National exit</v>
      </c>
      <c r="C771" s="47">
        <f>(Input!C$18*Input!C$190)*C518</f>
        <v>1731482.1589586497</v>
      </c>
      <c r="D771" s="47">
        <f>(Input!D$18*Input!D$190)*D518</f>
        <v>1341899.1736965205</v>
      </c>
      <c r="E771" s="47">
        <f>(Input!E$18*Input!E$190)*E518</f>
        <v>1006588.8671336328</v>
      </c>
      <c r="F771" s="47">
        <f>(Input!F$18*Input!F$190)*F518</f>
        <v>742464.42437919229</v>
      </c>
      <c r="G771" s="52">
        <f>(Input!G$18*Input!G$190)*G518</f>
        <v>546739.47144188394</v>
      </c>
    </row>
    <row r="772" spans="1:7" s="5" customFormat="1" ht="15" customHeight="1" x14ac:dyDescent="0.45">
      <c r="A772" s="42" t="str">
        <f>A519</f>
        <v>03A</v>
      </c>
      <c r="B772" s="4" t="str">
        <f>B519</f>
        <v>Salida Nacional / National exit</v>
      </c>
      <c r="C772" s="47">
        <f>(Input!C$18*Input!C$190)*C519</f>
        <v>3562595.3069861247</v>
      </c>
      <c r="D772" s="47">
        <f>(Input!D$18*Input!D$190)*D519</f>
        <v>2762718.8746320261</v>
      </c>
      <c r="E772" s="47">
        <f>(Input!E$18*Input!E$190)*E519</f>
        <v>2074212.4105501783</v>
      </c>
      <c r="F772" s="47">
        <f>(Input!F$18*Input!F$190)*F519</f>
        <v>1531290.7591944148</v>
      </c>
      <c r="G772" s="52">
        <f>(Input!G$18*Input!G$190)*G519</f>
        <v>1128567.2188369844</v>
      </c>
    </row>
    <row r="773" spans="1:7" s="5" customFormat="1" ht="15" customHeight="1" x14ac:dyDescent="0.45">
      <c r="A773" s="42" t="str">
        <f t="shared" ref="A773:B773" si="736">A520</f>
        <v>03B</v>
      </c>
      <c r="B773" s="4" t="str">
        <f t="shared" si="736"/>
        <v>Salida Nacional / National exit</v>
      </c>
      <c r="C773" s="47">
        <f>(Input!C$18*Input!C$190)*C520</f>
        <v>4424557.0318216626</v>
      </c>
      <c r="D773" s="47">
        <f>(Input!D$18*Input!D$190)*D520</f>
        <v>4103087.9481882714</v>
      </c>
      <c r="E773" s="47">
        <f>(Input!E$18*Input!E$190)*E520</f>
        <v>3666785.0919635682</v>
      </c>
      <c r="F773" s="47">
        <f>(Input!F$18*Input!F$190)*F520</f>
        <v>3135405.6144671487</v>
      </c>
      <c r="G773" s="52">
        <f>(Input!G$18*Input!G$190)*G520</f>
        <v>2602804.052134302</v>
      </c>
    </row>
    <row r="774" spans="1:7" s="5" customFormat="1" ht="15" customHeight="1" x14ac:dyDescent="0.45">
      <c r="A774" s="42" t="str">
        <f t="shared" ref="A774:B774" si="737">A521</f>
        <v>1.01</v>
      </c>
      <c r="B774" s="4" t="str">
        <f t="shared" si="737"/>
        <v>Salida Nacional / National exit</v>
      </c>
      <c r="C774" s="47">
        <f>(Input!C$18*Input!C$190)*C521</f>
        <v>127725.05017113652</v>
      </c>
      <c r="D774" s="47">
        <f>(Input!D$18*Input!D$190)*D521</f>
        <v>109549.49354680946</v>
      </c>
      <c r="E774" s="47">
        <f>(Input!E$18*Input!E$190)*E521</f>
        <v>95354.833174114785</v>
      </c>
      <c r="F774" s="47">
        <f>(Input!F$18*Input!F$190)*F521</f>
        <v>79133.425236382333</v>
      </c>
      <c r="G774" s="52">
        <f>(Input!G$18*Input!G$190)*G521</f>
        <v>65626.768245878833</v>
      </c>
    </row>
    <row r="775" spans="1:7" s="5" customFormat="1" ht="15" customHeight="1" x14ac:dyDescent="0.45">
      <c r="A775" s="42" t="str">
        <f t="shared" ref="A775:B775" si="738">A522</f>
        <v>10</v>
      </c>
      <c r="B775" s="4" t="str">
        <f t="shared" si="738"/>
        <v>Salida Nacional / National exit</v>
      </c>
      <c r="C775" s="47">
        <f>(Input!C$18*Input!C$190)*C522</f>
        <v>6894.4138156296467</v>
      </c>
      <c r="D775" s="47">
        <f>(Input!D$18*Input!D$190)*D522</f>
        <v>6229.6457880136386</v>
      </c>
      <c r="E775" s="47">
        <f>(Input!E$18*Input!E$190)*E522</f>
        <v>5565.3320970931272</v>
      </c>
      <c r="F775" s="47">
        <f>(Input!F$18*Input!F$190)*F522</f>
        <v>4764.8088276230947</v>
      </c>
      <c r="G775" s="52">
        <f>(Input!G$18*Input!G$190)*G522</f>
        <v>4066.1562845820249</v>
      </c>
    </row>
    <row r="776" spans="1:7" s="5" customFormat="1" ht="15" customHeight="1" x14ac:dyDescent="0.45">
      <c r="A776" s="42" t="str">
        <f t="shared" ref="A776:B776" si="739">A523</f>
        <v>11</v>
      </c>
      <c r="B776" s="4" t="str">
        <f t="shared" si="739"/>
        <v>Salida Nacional / National exit</v>
      </c>
      <c r="C776" s="47">
        <f>(Input!C$18*Input!C$190)*C523</f>
        <v>8708149.1338959709</v>
      </c>
      <c r="D776" s="47">
        <f>(Input!D$18*Input!D$190)*D523</f>
        <v>7634717.3470547758</v>
      </c>
      <c r="E776" s="47">
        <f>(Input!E$18*Input!E$190)*E523</f>
        <v>6620465.1719315648</v>
      </c>
      <c r="F776" s="47">
        <f>(Input!F$18*Input!F$190)*F523</f>
        <v>5494472.7979849149</v>
      </c>
      <c r="G776" s="52">
        <f>(Input!G$18*Input!G$190)*G523</f>
        <v>4556802.4327754946</v>
      </c>
    </row>
    <row r="777" spans="1:7" s="5" customFormat="1" ht="15" customHeight="1" x14ac:dyDescent="0.45">
      <c r="A777" s="42" t="str">
        <f t="shared" ref="A777:B777" si="740">A524</f>
        <v>12</v>
      </c>
      <c r="B777" s="4" t="str">
        <f t="shared" si="740"/>
        <v>Salida Nacional / National exit</v>
      </c>
      <c r="C777" s="47">
        <f>(Input!C$18*Input!C$190)*C524</f>
        <v>2170140.0763907717</v>
      </c>
      <c r="D777" s="47">
        <f>(Input!D$18*Input!D$190)*D524</f>
        <v>1903113.8806744788</v>
      </c>
      <c r="E777" s="47">
        <f>(Input!E$18*Input!E$190)*E524</f>
        <v>1650458.0777823732</v>
      </c>
      <c r="F777" s="47">
        <f>(Input!F$18*Input!F$190)*F524</f>
        <v>1369902.3271647918</v>
      </c>
      <c r="G777" s="52">
        <f>(Input!G$18*Input!G$190)*G524</f>
        <v>1136085.8391904647</v>
      </c>
    </row>
    <row r="778" spans="1:7" s="5" customFormat="1" ht="15" customHeight="1" x14ac:dyDescent="0.45">
      <c r="A778" s="42" t="str">
        <f t="shared" ref="A778:B778" si="741">A525</f>
        <v>13</v>
      </c>
      <c r="B778" s="4" t="str">
        <f t="shared" si="741"/>
        <v>Salida Nacional / National exit</v>
      </c>
      <c r="C778" s="47">
        <f>(Input!C$18*Input!C$190)*C525</f>
        <v>45761.647411316422</v>
      </c>
      <c r="D778" s="47">
        <f>(Input!D$18*Input!D$190)*D525</f>
        <v>40157.484591178705</v>
      </c>
      <c r="E778" s="47">
        <f>(Input!E$18*Input!E$190)*E525</f>
        <v>34835.484274754068</v>
      </c>
      <c r="F778" s="47">
        <f>(Input!F$18*Input!F$190)*F525</f>
        <v>28922.208484359609</v>
      </c>
      <c r="G778" s="52">
        <f>(Input!G$18*Input!G$190)*G525</f>
        <v>23983.908542551944</v>
      </c>
    </row>
    <row r="779" spans="1:7" s="5" customFormat="1" ht="15" customHeight="1" x14ac:dyDescent="0.45">
      <c r="A779" s="42" t="str">
        <f t="shared" ref="A779:B779" si="742">A526</f>
        <v>14</v>
      </c>
      <c r="B779" s="4" t="str">
        <f t="shared" si="742"/>
        <v>Salida Nacional / National exit</v>
      </c>
      <c r="C779" s="47">
        <f>(Input!C$18*Input!C$190)*C526</f>
        <v>1126.8229724846888</v>
      </c>
      <c r="D779" s="47">
        <f>(Input!D$18*Input!D$190)*D526</f>
        <v>989.2600252750392</v>
      </c>
      <c r="E779" s="47">
        <f>(Input!E$18*Input!E$190)*E526</f>
        <v>858.30579542218527</v>
      </c>
      <c r="F779" s="47">
        <f>(Input!F$18*Input!F$190)*F526</f>
        <v>712.74418869972487</v>
      </c>
      <c r="G779" s="52">
        <f>(Input!G$18*Input!G$190)*G526</f>
        <v>591.01761563598245</v>
      </c>
    </row>
    <row r="780" spans="1:7" s="5" customFormat="1" ht="15" customHeight="1" x14ac:dyDescent="0.45">
      <c r="A780" s="42" t="str">
        <f t="shared" ref="A780:B780" si="743">A527</f>
        <v>15</v>
      </c>
      <c r="B780" s="4" t="str">
        <f t="shared" si="743"/>
        <v>Salida Nacional / National exit</v>
      </c>
      <c r="C780" s="47">
        <f>(Input!C$18*Input!C$190)*C527</f>
        <v>2711.7163983691735</v>
      </c>
      <c r="D780" s="47">
        <f>(Input!D$18*Input!D$190)*D527</f>
        <v>2327.9197265292428</v>
      </c>
      <c r="E780" s="47">
        <f>(Input!E$18*Input!E$190)*E527</f>
        <v>2029.9821218439947</v>
      </c>
      <c r="F780" s="47">
        <f>(Input!F$18*Input!F$190)*F527</f>
        <v>1692.1259094570864</v>
      </c>
      <c r="G780" s="52">
        <f>(Input!G$18*Input!G$190)*G527</f>
        <v>1410.0545816178108</v>
      </c>
    </row>
    <row r="781" spans="1:7" s="5" customFormat="1" ht="15" customHeight="1" x14ac:dyDescent="0.45">
      <c r="A781" s="42" t="str">
        <f t="shared" ref="A781:B781" si="744">A528</f>
        <v>15.02</v>
      </c>
      <c r="B781" s="4" t="str">
        <f t="shared" si="744"/>
        <v>Salida Nacional / National exit</v>
      </c>
      <c r="C781" s="47">
        <f>(Input!C$18*Input!C$190)*C528</f>
        <v>776703.40807095135</v>
      </c>
      <c r="D781" s="47">
        <f>(Input!D$18*Input!D$190)*D528</f>
        <v>701072.63134752365</v>
      </c>
      <c r="E781" s="47">
        <f>(Input!E$18*Input!E$190)*E528</f>
        <v>625971.50688714231</v>
      </c>
      <c r="F781" s="47">
        <f>(Input!F$18*Input!F$190)*F528</f>
        <v>535667.68709737353</v>
      </c>
      <c r="G781" s="52">
        <f>(Input!G$18*Input!G$190)*G528</f>
        <v>456784.23096877936</v>
      </c>
    </row>
    <row r="782" spans="1:7" s="5" customFormat="1" ht="15" customHeight="1" x14ac:dyDescent="0.45">
      <c r="A782" s="42" t="str">
        <f t="shared" ref="A782:B782" si="745">A529</f>
        <v>15.03A</v>
      </c>
      <c r="B782" s="4" t="str">
        <f t="shared" si="745"/>
        <v>Salida Nacional / National exit</v>
      </c>
      <c r="C782" s="47">
        <f>(Input!C$18*Input!C$190)*C529</f>
        <v>47653.243703850429</v>
      </c>
      <c r="D782" s="47">
        <f>(Input!D$18*Input!D$190)*D529</f>
        <v>42935.718232123538</v>
      </c>
      <c r="E782" s="47">
        <f>(Input!E$18*Input!E$190)*E529</f>
        <v>38305.762525501224</v>
      </c>
      <c r="F782" s="47">
        <f>(Input!F$18*Input!F$190)*F529</f>
        <v>32754.906946346593</v>
      </c>
      <c r="G782" s="52">
        <f>(Input!G$18*Input!G$190)*G529</f>
        <v>27941.412259381894</v>
      </c>
    </row>
    <row r="783" spans="1:7" s="5" customFormat="1" ht="15" customHeight="1" x14ac:dyDescent="0.45">
      <c r="A783" s="42" t="str">
        <f t="shared" ref="A783:B783" si="746">A530</f>
        <v>15.06A</v>
      </c>
      <c r="B783" s="4" t="str">
        <f t="shared" si="746"/>
        <v>Salida Nacional / National exit</v>
      </c>
      <c r="C783" s="47">
        <f>(Input!C$18*Input!C$190)*C530</f>
        <v>0</v>
      </c>
      <c r="D783" s="47">
        <f>(Input!D$18*Input!D$190)*D530</f>
        <v>0</v>
      </c>
      <c r="E783" s="47">
        <f>(Input!E$18*Input!E$190)*E530</f>
        <v>0</v>
      </c>
      <c r="F783" s="47">
        <f>(Input!F$18*Input!F$190)*F530</f>
        <v>0</v>
      </c>
      <c r="G783" s="52">
        <f>(Input!G$18*Input!G$190)*G530</f>
        <v>0</v>
      </c>
    </row>
    <row r="784" spans="1:7" s="5" customFormat="1" ht="15" customHeight="1" x14ac:dyDescent="0.45">
      <c r="A784" s="42" t="str">
        <f t="shared" ref="A784:B784" si="747">A531</f>
        <v>15.07</v>
      </c>
      <c r="B784" s="4" t="str">
        <f t="shared" si="747"/>
        <v>Salida Nacional / National exit</v>
      </c>
      <c r="C784" s="47">
        <f>(Input!C$18*Input!C$190)*C531</f>
        <v>1351784.4206144647</v>
      </c>
      <c r="D784" s="47">
        <f>(Input!D$18*Input!D$190)*D531</f>
        <v>1212532.8701112627</v>
      </c>
      <c r="E784" s="47">
        <f>(Input!E$18*Input!E$190)*E531</f>
        <v>1079691.554385202</v>
      </c>
      <c r="F784" s="47">
        <f>(Input!F$18*Input!F$190)*F531</f>
        <v>921393.62569759297</v>
      </c>
      <c r="G784" s="52">
        <f>(Input!G$18*Input!G$190)*G531</f>
        <v>785296.87803224567</v>
      </c>
    </row>
    <row r="785" spans="1:7" s="5" customFormat="1" ht="15" customHeight="1" x14ac:dyDescent="0.45">
      <c r="A785" s="42" t="str">
        <f t="shared" ref="A785:B785" si="748">A532</f>
        <v>15.08</v>
      </c>
      <c r="B785" s="4" t="str">
        <f t="shared" si="748"/>
        <v>Salida Nacional / National exit</v>
      </c>
      <c r="C785" s="47">
        <f>(Input!C$18*Input!C$190)*C532</f>
        <v>0</v>
      </c>
      <c r="D785" s="47">
        <f>(Input!D$18*Input!D$190)*D532</f>
        <v>0</v>
      </c>
      <c r="E785" s="47">
        <f>(Input!E$18*Input!E$190)*E532</f>
        <v>0</v>
      </c>
      <c r="F785" s="47">
        <f>(Input!F$18*Input!F$190)*F532</f>
        <v>0</v>
      </c>
      <c r="G785" s="52">
        <f>(Input!G$18*Input!G$190)*G532</f>
        <v>0</v>
      </c>
    </row>
    <row r="786" spans="1:7" s="5" customFormat="1" ht="15" customHeight="1" x14ac:dyDescent="0.45">
      <c r="A786" s="42" t="str">
        <f t="shared" ref="A786:B786" si="749">A533</f>
        <v>15.08A</v>
      </c>
      <c r="B786" s="4" t="str">
        <f t="shared" si="749"/>
        <v>Salida Nacional / National exit</v>
      </c>
      <c r="C786" s="47">
        <f>(Input!C$18*Input!C$190)*C533</f>
        <v>0</v>
      </c>
      <c r="D786" s="47">
        <f>(Input!D$18*Input!D$190)*D533</f>
        <v>0</v>
      </c>
      <c r="E786" s="47">
        <f>(Input!E$18*Input!E$190)*E533</f>
        <v>0</v>
      </c>
      <c r="F786" s="47">
        <f>(Input!F$18*Input!F$190)*F533</f>
        <v>0</v>
      </c>
      <c r="G786" s="52">
        <f>(Input!G$18*Input!G$190)*G533</f>
        <v>0</v>
      </c>
    </row>
    <row r="787" spans="1:7" s="5" customFormat="1" ht="15" customHeight="1" x14ac:dyDescent="0.45">
      <c r="A787" s="42" t="str">
        <f t="shared" ref="A787:B787" si="750">A534</f>
        <v>15.09</v>
      </c>
      <c r="B787" s="4" t="str">
        <f t="shared" si="750"/>
        <v>Salida Nacional / National exit</v>
      </c>
      <c r="C787" s="47">
        <f>(Input!C$18*Input!C$190)*C534</f>
        <v>7860125.8426402211</v>
      </c>
      <c r="D787" s="47">
        <f>(Input!D$18*Input!D$190)*D534</f>
        <v>7051564.9125745036</v>
      </c>
      <c r="E787" s="47">
        <f>(Input!E$18*Input!E$190)*E534</f>
        <v>6279766.076490514</v>
      </c>
      <c r="F787" s="47">
        <f>(Input!F$18*Input!F$190)*F534</f>
        <v>5360147.8051478257</v>
      </c>
      <c r="G787" s="52">
        <f>(Input!G$18*Input!G$190)*G534</f>
        <v>4572093.1842209585</v>
      </c>
    </row>
    <row r="788" spans="1:7" s="5" customFormat="1" ht="15" customHeight="1" x14ac:dyDescent="0.45">
      <c r="A788" s="42" t="str">
        <f t="shared" ref="A788:B788" si="751">A535</f>
        <v>15.09AD</v>
      </c>
      <c r="B788" s="4" t="str">
        <f t="shared" si="751"/>
        <v>Salida Nacional / National exit</v>
      </c>
      <c r="C788" s="47">
        <f>(Input!C$18*Input!C$190)*C535</f>
        <v>3376847.567143816</v>
      </c>
      <c r="D788" s="47">
        <f>(Input!D$18*Input!D$190)*D535</f>
        <v>2672841.227915375</v>
      </c>
      <c r="E788" s="47">
        <f>(Input!E$18*Input!E$190)*E535</f>
        <v>2144951.5142758605</v>
      </c>
      <c r="F788" s="47">
        <f>(Input!F$18*Input!F$190)*F535</f>
        <v>1674159.837222873</v>
      </c>
      <c r="G788" s="52">
        <f>(Input!G$18*Input!G$190)*G535</f>
        <v>1328477.6620955574</v>
      </c>
    </row>
    <row r="789" spans="1:7" s="5" customFormat="1" ht="15" customHeight="1" x14ac:dyDescent="0.45">
      <c r="A789" s="42" t="str">
        <f t="shared" ref="A789:B789" si="752">A536</f>
        <v>15.09X</v>
      </c>
      <c r="B789" s="4" t="str">
        <f t="shared" si="752"/>
        <v>Salida Nacional / National exit</v>
      </c>
      <c r="C789" s="47">
        <f>(Input!C$18*Input!C$190)*C536</f>
        <v>945471.15041500097</v>
      </c>
      <c r="D789" s="47">
        <f>(Input!D$18*Input!D$190)*D536</f>
        <v>834219.77310126158</v>
      </c>
      <c r="E789" s="47">
        <f>(Input!E$18*Input!E$190)*E536</f>
        <v>736924.89844218141</v>
      </c>
      <c r="F789" s="47">
        <f>(Input!F$18*Input!F$190)*F536</f>
        <v>623085.00845609908</v>
      </c>
      <c r="G789" s="52">
        <f>(Input!G$18*Input!G$190)*G536</f>
        <v>526999.67043489963</v>
      </c>
    </row>
    <row r="790" spans="1:7" s="5" customFormat="1" ht="15" customHeight="1" x14ac:dyDescent="0.45">
      <c r="A790" s="42" t="str">
        <f t="shared" ref="A790:B790" si="753">A537</f>
        <v>15.09X.3</v>
      </c>
      <c r="B790" s="4" t="str">
        <f t="shared" si="753"/>
        <v>Salida Nacional / National exit</v>
      </c>
      <c r="C790" s="47">
        <f>(Input!C$18*Input!C$190)*C537</f>
        <v>634540.59813277202</v>
      </c>
      <c r="D790" s="47">
        <f>(Input!D$18*Input!D$190)*D537</f>
        <v>547731.3965839555</v>
      </c>
      <c r="E790" s="47">
        <f>(Input!E$18*Input!E$190)*E537</f>
        <v>478528.32329698215</v>
      </c>
      <c r="F790" s="47">
        <f>(Input!F$18*Input!F$190)*F537</f>
        <v>399256.38158749044</v>
      </c>
      <c r="G790" s="52">
        <f>(Input!G$18*Input!G$190)*G537</f>
        <v>333423.49244184472</v>
      </c>
    </row>
    <row r="791" spans="1:7" s="5" customFormat="1" ht="15" customHeight="1" x14ac:dyDescent="0.45">
      <c r="A791" s="42" t="str">
        <f t="shared" ref="A791:B791" si="754">A538</f>
        <v>15.10</v>
      </c>
      <c r="B791" s="4" t="str">
        <f t="shared" si="754"/>
        <v>Salida Nacional / National exit</v>
      </c>
      <c r="C791" s="47">
        <f>(Input!C$18*Input!C$190)*C538</f>
        <v>112478.32734181244</v>
      </c>
      <c r="D791" s="47">
        <f>(Input!D$18*Input!D$190)*D538</f>
        <v>100668.33930101659</v>
      </c>
      <c r="E791" s="47">
        <f>(Input!E$18*Input!E$190)*E538</f>
        <v>89555.476346876225</v>
      </c>
      <c r="F791" s="47">
        <f>(Input!F$18*Input!F$190)*F538</f>
        <v>76356.443681868303</v>
      </c>
      <c r="G791" s="52">
        <f>(Input!G$18*Input!G$190)*G538</f>
        <v>65104.530836788588</v>
      </c>
    </row>
    <row r="792" spans="1:7" s="5" customFormat="1" ht="15" customHeight="1" x14ac:dyDescent="0.45">
      <c r="A792" s="42" t="str">
        <f t="shared" ref="A792:B792" si="755">A539</f>
        <v>15.11</v>
      </c>
      <c r="B792" s="4" t="str">
        <f t="shared" si="755"/>
        <v>Salida Nacional / National exit</v>
      </c>
      <c r="C792" s="47">
        <f>(Input!C$18*Input!C$190)*C539</f>
        <v>802081.12349953549</v>
      </c>
      <c r="D792" s="47">
        <f>(Input!D$18*Input!D$190)*D539</f>
        <v>697367.00052580494</v>
      </c>
      <c r="E792" s="47">
        <f>(Input!E$18*Input!E$190)*E539</f>
        <v>602657.4008557226</v>
      </c>
      <c r="F792" s="47">
        <f>(Input!F$18*Input!F$190)*F539</f>
        <v>498033.7039132131</v>
      </c>
      <c r="G792" s="52">
        <f>(Input!G$18*Input!G$190)*G539</f>
        <v>412804.89748050441</v>
      </c>
    </row>
    <row r="793" spans="1:7" s="5" customFormat="1" ht="15" customHeight="1" x14ac:dyDescent="0.45">
      <c r="A793" s="42" t="str">
        <f t="shared" ref="A793:B793" si="756">A540</f>
        <v>15.12</v>
      </c>
      <c r="B793" s="4" t="str">
        <f t="shared" si="756"/>
        <v>Salida Nacional / National exit</v>
      </c>
      <c r="C793" s="47">
        <f>(Input!C$18*Input!C$190)*C540</f>
        <v>0</v>
      </c>
      <c r="D793" s="47">
        <f>(Input!D$18*Input!D$190)*D540</f>
        <v>0</v>
      </c>
      <c r="E793" s="47">
        <f>(Input!E$18*Input!E$190)*E540</f>
        <v>0</v>
      </c>
      <c r="F793" s="47">
        <f>(Input!F$18*Input!F$190)*F540</f>
        <v>0</v>
      </c>
      <c r="G793" s="52">
        <f>(Input!G$18*Input!G$190)*G540</f>
        <v>0</v>
      </c>
    </row>
    <row r="794" spans="1:7" s="5" customFormat="1" ht="15" customHeight="1" x14ac:dyDescent="0.45">
      <c r="A794" s="42" t="str">
        <f t="shared" ref="A794:B794" si="757">A541</f>
        <v>15.14</v>
      </c>
      <c r="B794" s="4" t="str">
        <f t="shared" si="757"/>
        <v>Salida Nacional / National exit</v>
      </c>
      <c r="C794" s="47">
        <f>(Input!C$18*Input!C$190)*C541</f>
        <v>1627468.2055980761</v>
      </c>
      <c r="D794" s="47">
        <f>(Input!D$18*Input!D$190)*D541</f>
        <v>1440574.8961318894</v>
      </c>
      <c r="E794" s="47">
        <f>(Input!E$18*Input!E$190)*E541</f>
        <v>1275392.2684741374</v>
      </c>
      <c r="F794" s="47">
        <f>(Input!F$18*Input!F$190)*F541</f>
        <v>1081962.5659471159</v>
      </c>
      <c r="G794" s="52">
        <f>(Input!G$18*Input!G$190)*G541</f>
        <v>919230.55131090188</v>
      </c>
    </row>
    <row r="795" spans="1:7" s="5" customFormat="1" ht="15" customHeight="1" x14ac:dyDescent="0.45">
      <c r="A795" s="42" t="str">
        <f t="shared" ref="A795:B795" si="758">A542</f>
        <v>15.15</v>
      </c>
      <c r="B795" s="4" t="str">
        <f t="shared" si="758"/>
        <v>Salida Nacional / National exit</v>
      </c>
      <c r="C795" s="47">
        <f>(Input!C$18*Input!C$190)*C542</f>
        <v>29849.847702506089</v>
      </c>
      <c r="D795" s="47">
        <f>(Input!D$18*Input!D$190)*D542</f>
        <v>26411.779567965332</v>
      </c>
      <c r="E795" s="47">
        <f>(Input!E$18*Input!E$190)*E542</f>
        <v>23380.362110185186</v>
      </c>
      <c r="F795" s="47">
        <f>(Input!F$18*Input!F$190)*F542</f>
        <v>19832.32722948795</v>
      </c>
      <c r="G795" s="52">
        <f>(Input!G$18*Input!G$190)*G542</f>
        <v>16848.198753264558</v>
      </c>
    </row>
    <row r="796" spans="1:7" s="5" customFormat="1" ht="15" customHeight="1" x14ac:dyDescent="0.45">
      <c r="A796" s="42" t="str">
        <f t="shared" ref="A796:B796" si="759">A543</f>
        <v>15.16</v>
      </c>
      <c r="B796" s="4" t="str">
        <f t="shared" si="759"/>
        <v>Salida Nacional / National exit</v>
      </c>
      <c r="C796" s="47">
        <f>(Input!C$18*Input!C$190)*C543</f>
        <v>477945.3984950803</v>
      </c>
      <c r="D796" s="47">
        <f>(Input!D$18*Input!D$190)*D543</f>
        <v>405501.78733349132</v>
      </c>
      <c r="E796" s="47">
        <f>(Input!E$18*Input!E$190)*E543</f>
        <v>351376.27780202508</v>
      </c>
      <c r="F796" s="47">
        <f>(Input!F$18*Input!F$190)*F543</f>
        <v>290393.38086088491</v>
      </c>
      <c r="G796" s="52">
        <f>(Input!G$18*Input!G$190)*G543</f>
        <v>240502.587674979</v>
      </c>
    </row>
    <row r="797" spans="1:7" s="5" customFormat="1" ht="15" customHeight="1" x14ac:dyDescent="0.45">
      <c r="A797" s="42" t="str">
        <f t="shared" ref="A797:B797" si="760">A544</f>
        <v>15.17</v>
      </c>
      <c r="B797" s="4" t="str">
        <f t="shared" si="760"/>
        <v>Salida Nacional / National exit</v>
      </c>
      <c r="C797" s="47">
        <f>(Input!C$18*Input!C$190)*C544</f>
        <v>533479.85280432261</v>
      </c>
      <c r="D797" s="47">
        <f>(Input!D$18*Input!D$190)*D544</f>
        <v>458436.86919440661</v>
      </c>
      <c r="E797" s="47">
        <f>(Input!E$18*Input!E$190)*E544</f>
        <v>399313.85401060025</v>
      </c>
      <c r="F797" s="47">
        <f>(Input!F$18*Input!F$190)*F544</f>
        <v>332836.67176187574</v>
      </c>
      <c r="G797" s="52">
        <f>(Input!G$18*Input!G$190)*G544</f>
        <v>278533.724421666</v>
      </c>
    </row>
    <row r="798" spans="1:7" s="5" customFormat="1" ht="15" customHeight="1" x14ac:dyDescent="0.45">
      <c r="A798" s="42" t="str">
        <f t="shared" ref="A798:B798" si="761">A545</f>
        <v>15.19</v>
      </c>
      <c r="B798" s="4" t="str">
        <f t="shared" si="761"/>
        <v>Salida Nacional / National exit</v>
      </c>
      <c r="C798" s="47">
        <f>(Input!C$18*Input!C$190)*C545</f>
        <v>181536.92452446016</v>
      </c>
      <c r="D798" s="47">
        <f>(Input!D$18*Input!D$190)*D545</f>
        <v>161820.44606753782</v>
      </c>
      <c r="E798" s="47">
        <f>(Input!E$18*Input!E$190)*E545</f>
        <v>143794.21872295497</v>
      </c>
      <c r="F798" s="47">
        <f>(Input!F$18*Input!F$190)*F545</f>
        <v>122495.82871951393</v>
      </c>
      <c r="G798" s="52">
        <f>(Input!G$18*Input!G$190)*G545</f>
        <v>104396.19565329829</v>
      </c>
    </row>
    <row r="799" spans="1:7" s="5" customFormat="1" ht="15" customHeight="1" x14ac:dyDescent="0.45">
      <c r="A799" s="42" t="str">
        <f t="shared" ref="A799:B799" si="762">A546</f>
        <v>15.20.05</v>
      </c>
      <c r="B799" s="4" t="str">
        <f t="shared" si="762"/>
        <v>Salida Nacional / National exit</v>
      </c>
      <c r="C799" s="47">
        <f>(Input!C$18*Input!C$190)*C546</f>
        <v>0</v>
      </c>
      <c r="D799" s="47">
        <f>(Input!D$18*Input!D$190)*D546</f>
        <v>0</v>
      </c>
      <c r="E799" s="47">
        <f>(Input!E$18*Input!E$190)*E546</f>
        <v>0</v>
      </c>
      <c r="F799" s="47">
        <f>(Input!F$18*Input!F$190)*F546</f>
        <v>0</v>
      </c>
      <c r="G799" s="52">
        <f>(Input!G$18*Input!G$190)*G546</f>
        <v>0</v>
      </c>
    </row>
    <row r="800" spans="1:7" s="5" customFormat="1" ht="15" customHeight="1" x14ac:dyDescent="0.45">
      <c r="A800" s="42" t="str">
        <f t="shared" ref="A800:B800" si="763">A547</f>
        <v>15.20.06</v>
      </c>
      <c r="B800" s="4" t="str">
        <f t="shared" si="763"/>
        <v>Salida Nacional / National exit</v>
      </c>
      <c r="C800" s="47">
        <f>(Input!C$18*Input!C$190)*C547</f>
        <v>1278378.6786190085</v>
      </c>
      <c r="D800" s="47">
        <f>(Input!D$18*Input!D$190)*D547</f>
        <v>1108450.5958856898</v>
      </c>
      <c r="E800" s="47">
        <f>(Input!E$18*Input!E$190)*E547</f>
        <v>970392.72852739843</v>
      </c>
      <c r="F800" s="47">
        <f>(Input!F$18*Input!F$190)*F547</f>
        <v>813096.53571936267</v>
      </c>
      <c r="G800" s="52">
        <f>(Input!G$18*Input!G$190)*G547</f>
        <v>679928.72822928557</v>
      </c>
    </row>
    <row r="801" spans="1:7" s="5" customFormat="1" ht="15" customHeight="1" x14ac:dyDescent="0.45">
      <c r="A801" s="42" t="str">
        <f t="shared" ref="A801:B801" si="764">A548</f>
        <v>15.20A.1</v>
      </c>
      <c r="B801" s="4" t="str">
        <f t="shared" si="764"/>
        <v>Salida Nacional / National exit</v>
      </c>
      <c r="C801" s="47">
        <f>(Input!C$18*Input!C$190)*C548</f>
        <v>689373.55402215314</v>
      </c>
      <c r="D801" s="47">
        <f>(Input!D$18*Input!D$190)*D548</f>
        <v>614019.28271563281</v>
      </c>
      <c r="E801" s="47">
        <f>(Input!E$18*Input!E$190)*E548</f>
        <v>545349.29544012074</v>
      </c>
      <c r="F801" s="47">
        <f>(Input!F$18*Input!F$190)*F548</f>
        <v>464303.01851221878</v>
      </c>
      <c r="G801" s="52">
        <f>(Input!G$18*Input!G$190)*G548</f>
        <v>395390.52899274416</v>
      </c>
    </row>
    <row r="802" spans="1:7" s="5" customFormat="1" ht="15" customHeight="1" x14ac:dyDescent="0.45">
      <c r="A802" s="42" t="str">
        <f t="shared" ref="A802:B802" si="765">A549</f>
        <v>15.21</v>
      </c>
      <c r="B802" s="4" t="str">
        <f t="shared" si="765"/>
        <v>Salida Nacional / National exit</v>
      </c>
      <c r="C802" s="47">
        <f>(Input!C$18*Input!C$190)*C549</f>
        <v>290372.41714023252</v>
      </c>
      <c r="D802" s="47">
        <f>(Input!D$18*Input!D$190)*D549</f>
        <v>258396.19606775636</v>
      </c>
      <c r="E802" s="47">
        <f>(Input!E$18*Input!E$190)*E549</f>
        <v>229389.35243805352</v>
      </c>
      <c r="F802" s="47">
        <f>(Input!F$18*Input!F$190)*F549</f>
        <v>195213.42359201005</v>
      </c>
      <c r="G802" s="52">
        <f>(Input!G$18*Input!G$190)*G549</f>
        <v>166153.26225067634</v>
      </c>
    </row>
    <row r="803" spans="1:7" s="5" customFormat="1" ht="15" customHeight="1" x14ac:dyDescent="0.45">
      <c r="A803" s="42" t="str">
        <f t="shared" ref="A803:B803" si="766">A550</f>
        <v>15.22</v>
      </c>
      <c r="B803" s="4" t="str">
        <f t="shared" si="766"/>
        <v>Salida Nacional / National exit</v>
      </c>
      <c r="C803" s="47">
        <f>(Input!C$18*Input!C$190)*C550</f>
        <v>131535.01956873765</v>
      </c>
      <c r="D803" s="47">
        <f>(Input!D$18*Input!D$190)*D550</f>
        <v>112202.75318831665</v>
      </c>
      <c r="E803" s="47">
        <f>(Input!E$18*Input!E$190)*E550</f>
        <v>97653.56591664294</v>
      </c>
      <c r="F803" s="47">
        <f>(Input!F$18*Input!F$190)*F550</f>
        <v>81315.416930131381</v>
      </c>
      <c r="G803" s="52">
        <f>(Input!G$18*Input!G$190)*G550</f>
        <v>67948.692395893682</v>
      </c>
    </row>
    <row r="804" spans="1:7" s="5" customFormat="1" ht="15" customHeight="1" x14ac:dyDescent="0.45">
      <c r="A804" s="42" t="str">
        <f t="shared" ref="A804:B804" si="767">A551</f>
        <v>15.23</v>
      </c>
      <c r="B804" s="4" t="str">
        <f t="shared" si="767"/>
        <v>Salida Nacional / National exit</v>
      </c>
      <c r="C804" s="47">
        <f>(Input!C$18*Input!C$190)*C551</f>
        <v>14156.200658565354</v>
      </c>
      <c r="D804" s="47">
        <f>(Input!D$18*Input!D$190)*D551</f>
        <v>12130.245613964362</v>
      </c>
      <c r="E804" s="47">
        <f>(Input!E$18*Input!E$190)*E551</f>
        <v>10579.532320111173</v>
      </c>
      <c r="F804" s="47">
        <f>(Input!F$18*Input!F$190)*F551</f>
        <v>8830.2676365183524</v>
      </c>
      <c r="G804" s="52">
        <f>(Input!G$18*Input!G$190)*G551</f>
        <v>7392.5905482976814</v>
      </c>
    </row>
    <row r="805" spans="1:7" s="5" customFormat="1" ht="15" customHeight="1" x14ac:dyDescent="0.45">
      <c r="A805" s="42" t="str">
        <f t="shared" ref="A805:B805" si="768">A552</f>
        <v>15.24</v>
      </c>
      <c r="B805" s="4" t="str">
        <f t="shared" si="768"/>
        <v>Salida Nacional / National exit</v>
      </c>
      <c r="C805" s="47">
        <f>(Input!C$18*Input!C$190)*C552</f>
        <v>610011.66557707242</v>
      </c>
      <c r="D805" s="47">
        <f>(Input!D$18*Input!D$190)*D552</f>
        <v>535124.26624991233</v>
      </c>
      <c r="E805" s="47">
        <f>(Input!E$18*Input!E$190)*E552</f>
        <v>471851.89334359759</v>
      </c>
      <c r="F805" s="47">
        <f>(Input!F$18*Input!F$190)*F552</f>
        <v>398627.41598598356</v>
      </c>
      <c r="G805" s="52">
        <f>(Input!G$18*Input!G$190)*G552</f>
        <v>337078.09628022148</v>
      </c>
    </row>
    <row r="806" spans="1:7" s="5" customFormat="1" ht="15" customHeight="1" x14ac:dyDescent="0.45">
      <c r="A806" s="42" t="str">
        <f t="shared" ref="A806:B806" si="769">A553</f>
        <v>15.26</v>
      </c>
      <c r="B806" s="4" t="str">
        <f t="shared" si="769"/>
        <v>Salida Nacional / National exit</v>
      </c>
      <c r="C806" s="47">
        <f>(Input!C$18*Input!C$190)*C553</f>
        <v>89972.050648890363</v>
      </c>
      <c r="D806" s="47">
        <f>(Input!D$18*Input!D$190)*D553</f>
        <v>78981.422613764153</v>
      </c>
      <c r="E806" s="47">
        <f>(Input!E$18*Input!E$190)*E553</f>
        <v>69655.063286994045</v>
      </c>
      <c r="F806" s="47">
        <f>(Input!F$18*Input!F$190)*F553</f>
        <v>58857.581784815266</v>
      </c>
      <c r="G806" s="52">
        <f>(Input!G$18*Input!G$190)*G553</f>
        <v>49762.804034373767</v>
      </c>
    </row>
    <row r="807" spans="1:7" s="5" customFormat="1" ht="15" customHeight="1" x14ac:dyDescent="0.45">
      <c r="A807" s="42" t="str">
        <f t="shared" ref="A807:B807" si="770">A554</f>
        <v>15.28-16</v>
      </c>
      <c r="B807" s="4" t="str">
        <f t="shared" si="770"/>
        <v>Salida Nacional / National exit</v>
      </c>
      <c r="C807" s="47">
        <f>(Input!C$18*Input!C$190)*C554</f>
        <v>117224.34710676344</v>
      </c>
      <c r="D807" s="47">
        <f>(Input!D$18*Input!D$190)*D554</f>
        <v>104361.95724364909</v>
      </c>
      <c r="E807" s="47">
        <f>(Input!E$18*Input!E$190)*E554</f>
        <v>92622.852879474667</v>
      </c>
      <c r="F807" s="47">
        <f>(Input!F$18*Input!F$190)*F554</f>
        <v>78805.005210991178</v>
      </c>
      <c r="G807" s="52">
        <f>(Input!G$18*Input!G$190)*G554</f>
        <v>66992.082608882018</v>
      </c>
    </row>
    <row r="808" spans="1:7" s="5" customFormat="1" ht="15" customHeight="1" x14ac:dyDescent="0.45">
      <c r="A808" s="42" t="str">
        <f t="shared" ref="A808:B808" si="771">A555</f>
        <v>15.30</v>
      </c>
      <c r="B808" s="4" t="str">
        <f t="shared" si="771"/>
        <v>Salida Nacional / National exit</v>
      </c>
      <c r="C808" s="47">
        <f>(Input!C$18*Input!C$190)*C555</f>
        <v>102060.3661222098</v>
      </c>
      <c r="D808" s="47">
        <f>(Input!D$18*Input!D$190)*D555</f>
        <v>89264.629487947881</v>
      </c>
      <c r="E808" s="47">
        <f>(Input!E$18*Input!E$190)*E555</f>
        <v>78159.256179119853</v>
      </c>
      <c r="F808" s="47">
        <f>(Input!F$18*Input!F$190)*F555</f>
        <v>65539.322117111369</v>
      </c>
      <c r="G808" s="52">
        <f>(Input!G$18*Input!G$190)*G555</f>
        <v>54981.93735295206</v>
      </c>
    </row>
    <row r="809" spans="1:7" s="5" customFormat="1" ht="15" customHeight="1" x14ac:dyDescent="0.45">
      <c r="A809" s="42" t="str">
        <f t="shared" ref="A809:B809" si="772">A556</f>
        <v>15.31</v>
      </c>
      <c r="B809" s="4" t="str">
        <f t="shared" si="772"/>
        <v>Salida Nacional / National exit</v>
      </c>
      <c r="C809" s="47">
        <f>(Input!C$18*Input!C$190)*C556</f>
        <v>1830968.3499021742</v>
      </c>
      <c r="D809" s="47">
        <f>(Input!D$18*Input!D$190)*D556</f>
        <v>1447779.883929333</v>
      </c>
      <c r="E809" s="47">
        <f>(Input!E$18*Input!E$190)*E556</f>
        <v>1161761.4037803891</v>
      </c>
      <c r="F809" s="47">
        <f>(Input!F$18*Input!F$190)*F556</f>
        <v>906788.73246785474</v>
      </c>
      <c r="G809" s="52">
        <f>(Input!G$18*Input!G$190)*G556</f>
        <v>718294.42871927819</v>
      </c>
    </row>
    <row r="810" spans="1:7" s="5" customFormat="1" ht="15" customHeight="1" x14ac:dyDescent="0.45">
      <c r="A810" s="42" t="str">
        <f t="shared" ref="A810:B810" si="773">A557</f>
        <v>15.31.1A</v>
      </c>
      <c r="B810" s="4" t="str">
        <f t="shared" si="773"/>
        <v>Salida Nacional / National exit</v>
      </c>
      <c r="C810" s="47">
        <f>(Input!C$18*Input!C$190)*C557</f>
        <v>0</v>
      </c>
      <c r="D810" s="47">
        <f>(Input!D$18*Input!D$190)*D557</f>
        <v>0</v>
      </c>
      <c r="E810" s="47">
        <f>(Input!E$18*Input!E$190)*E557</f>
        <v>0</v>
      </c>
      <c r="F810" s="47">
        <f>(Input!F$18*Input!F$190)*F557</f>
        <v>0</v>
      </c>
      <c r="G810" s="52">
        <f>(Input!G$18*Input!G$190)*G557</f>
        <v>0</v>
      </c>
    </row>
    <row r="811" spans="1:7" s="5" customFormat="1" ht="15" customHeight="1" x14ac:dyDescent="0.45">
      <c r="A811" s="42" t="str">
        <f t="shared" ref="A811:B811" si="774">A558</f>
        <v>15.31.3</v>
      </c>
      <c r="B811" s="4" t="str">
        <f t="shared" si="774"/>
        <v>Salida Nacional / National exit</v>
      </c>
      <c r="C811" s="47">
        <f>(Input!C$18*Input!C$190)*C558</f>
        <v>1759039.5797005622</v>
      </c>
      <c r="D811" s="47">
        <f>(Input!D$18*Input!D$190)*D558</f>
        <v>1547798.4327927954</v>
      </c>
      <c r="E811" s="47">
        <f>(Input!E$18*Input!E$190)*E558</f>
        <v>1360865.2734238754</v>
      </c>
      <c r="F811" s="47">
        <f>(Input!F$18*Input!F$190)*F558</f>
        <v>1146314.3724283415</v>
      </c>
      <c r="G811" s="52">
        <f>(Input!G$18*Input!G$190)*G558</f>
        <v>964157.03459587705</v>
      </c>
    </row>
    <row r="812" spans="1:7" s="5" customFormat="1" ht="15" customHeight="1" x14ac:dyDescent="0.45">
      <c r="A812" s="42" t="str">
        <f t="shared" ref="A812:B812" si="775">A559</f>
        <v>15.31A.4</v>
      </c>
      <c r="B812" s="4" t="str">
        <f t="shared" si="775"/>
        <v>Salida Nacional / National exit</v>
      </c>
      <c r="C812" s="47">
        <f>(Input!C$18*Input!C$190)*C559</f>
        <v>246664.11534422633</v>
      </c>
      <c r="D812" s="47">
        <f>(Input!D$18*Input!D$190)*D559</f>
        <v>218939.67608711301</v>
      </c>
      <c r="E812" s="47">
        <f>(Input!E$18*Input!E$190)*E559</f>
        <v>194073.27032556411</v>
      </c>
      <c r="F812" s="47">
        <f>(Input!F$18*Input!F$190)*F559</f>
        <v>164905.74299999716</v>
      </c>
      <c r="G812" s="52">
        <f>(Input!G$18*Input!G$190)*G559</f>
        <v>139715.48305507141</v>
      </c>
    </row>
    <row r="813" spans="1:7" s="5" customFormat="1" ht="15" customHeight="1" x14ac:dyDescent="0.45">
      <c r="A813" s="42" t="str">
        <f t="shared" ref="A813:B813" si="776">A560</f>
        <v>15.34</v>
      </c>
      <c r="B813" s="4" t="str">
        <f t="shared" si="776"/>
        <v>Salida Nacional / National exit</v>
      </c>
      <c r="C813" s="47">
        <f>(Input!C$18*Input!C$190)*C560</f>
        <v>9353407.242734354</v>
      </c>
      <c r="D813" s="47">
        <f>(Input!D$18*Input!D$190)*D560</f>
        <v>7397410.3522930359</v>
      </c>
      <c r="E813" s="47">
        <f>(Input!E$18*Input!E$190)*E560</f>
        <v>5936688.9725912204</v>
      </c>
      <c r="F813" s="47">
        <f>(Input!F$18*Input!F$190)*F560</f>
        <v>4634269.8212131243</v>
      </c>
      <c r="G813" s="52">
        <f>(Input!G$18*Input!G$190)*G560</f>
        <v>3671022.3177137501</v>
      </c>
    </row>
    <row r="814" spans="1:7" s="5" customFormat="1" ht="15" customHeight="1" x14ac:dyDescent="0.45">
      <c r="A814" s="42" t="str">
        <f t="shared" ref="A814:B814" si="777">A561</f>
        <v>16A</v>
      </c>
      <c r="B814" s="4" t="str">
        <f t="shared" si="777"/>
        <v>Salida Nacional / National exit</v>
      </c>
      <c r="C814" s="47">
        <f>(Input!C$18*Input!C$190)*C561</f>
        <v>28725.843960528957</v>
      </c>
      <c r="D814" s="47">
        <f>(Input!D$18*Input!D$190)*D561</f>
        <v>24663.907999451894</v>
      </c>
      <c r="E814" s="47">
        <f>(Input!E$18*Input!E$190)*E561</f>
        <v>21509.575402259394</v>
      </c>
      <c r="F814" s="47">
        <f>(Input!F$18*Input!F$190)*F561</f>
        <v>17932.533332949886</v>
      </c>
      <c r="G814" s="52">
        <f>(Input!G$18*Input!G$190)*G561</f>
        <v>14944.657813638543</v>
      </c>
    </row>
    <row r="815" spans="1:7" s="5" customFormat="1" ht="15" customHeight="1" x14ac:dyDescent="0.45">
      <c r="A815" s="42" t="str">
        <f t="shared" ref="A815:B815" si="778">A562</f>
        <v>19</v>
      </c>
      <c r="B815" s="4" t="str">
        <f t="shared" si="778"/>
        <v>Salida Nacional / National exit</v>
      </c>
      <c r="C815" s="47">
        <f>(Input!C$18*Input!C$190)*C562</f>
        <v>1204170.6728811003</v>
      </c>
      <c r="D815" s="47">
        <f>(Input!D$18*Input!D$190)*D562</f>
        <v>1074481.8891982138</v>
      </c>
      <c r="E815" s="47">
        <f>(Input!E$18*Input!E$190)*E562</f>
        <v>950126.44096314465</v>
      </c>
      <c r="F815" s="47">
        <f>(Input!F$18*Input!F$190)*F562</f>
        <v>804359.26038445078</v>
      </c>
      <c r="G815" s="52">
        <f>(Input!G$18*Input!G$190)*G562</f>
        <v>675583.35071059666</v>
      </c>
    </row>
    <row r="816" spans="1:7" s="5" customFormat="1" ht="15" customHeight="1" x14ac:dyDescent="0.45">
      <c r="A816" s="42" t="str">
        <f t="shared" ref="A816:B816" si="779">A563</f>
        <v>20</v>
      </c>
      <c r="B816" s="4" t="str">
        <f t="shared" si="779"/>
        <v>Salida Nacional / National exit</v>
      </c>
      <c r="C816" s="47">
        <f>(Input!C$18*Input!C$190)*C563</f>
        <v>2674016.1284029507</v>
      </c>
      <c r="D816" s="47">
        <f>(Input!D$18*Input!D$190)*D563</f>
        <v>2080163.535115937</v>
      </c>
      <c r="E816" s="47">
        <f>(Input!E$18*Input!E$190)*E563</f>
        <v>1624615.2537809894</v>
      </c>
      <c r="F816" s="47">
        <f>(Input!F$18*Input!F$190)*F563</f>
        <v>1243783.1267730142</v>
      </c>
      <c r="G816" s="52">
        <f>(Input!G$18*Input!G$190)*G563</f>
        <v>964370.07510969136</v>
      </c>
    </row>
    <row r="817" spans="1:7" s="5" customFormat="1" ht="15" customHeight="1" x14ac:dyDescent="0.45">
      <c r="A817" s="42" t="str">
        <f t="shared" ref="A817:B817" si="780">A564</f>
        <v>20.00A</v>
      </c>
      <c r="B817" s="4" t="str">
        <f t="shared" si="780"/>
        <v>Salida Nacional / National exit</v>
      </c>
      <c r="C817" s="47">
        <f>(Input!C$18*Input!C$190)*C564</f>
        <v>94012.755558104691</v>
      </c>
      <c r="D817" s="47">
        <f>(Input!D$18*Input!D$190)*D564</f>
        <v>71100.108814555395</v>
      </c>
      <c r="E817" s="47">
        <f>(Input!E$18*Input!E$190)*E564</f>
        <v>53970.350311847993</v>
      </c>
      <c r="F817" s="47">
        <f>(Input!F$18*Input!F$190)*F564</f>
        <v>40249.146997345175</v>
      </c>
      <c r="G817" s="52">
        <f>(Input!G$18*Input!G$190)*G564</f>
        <v>30498.569011299747</v>
      </c>
    </row>
    <row r="818" spans="1:7" s="5" customFormat="1" ht="15" customHeight="1" x14ac:dyDescent="0.45">
      <c r="A818" s="42" t="str">
        <f t="shared" ref="A818:B818" si="781">A565</f>
        <v>21</v>
      </c>
      <c r="B818" s="4" t="str">
        <f t="shared" si="781"/>
        <v>Salida Nacional / National exit</v>
      </c>
      <c r="C818" s="47">
        <f>(Input!C$18*Input!C$190)*C565</f>
        <v>66483.772881536381</v>
      </c>
      <c r="D818" s="47">
        <f>(Input!D$18*Input!D$190)*D565</f>
        <v>50358.68274218122</v>
      </c>
      <c r="E818" s="47">
        <f>(Input!E$18*Input!E$190)*E565</f>
        <v>38258.498005562658</v>
      </c>
      <c r="F818" s="47">
        <f>(Input!F$18*Input!F$190)*F565</f>
        <v>28556.732743950091</v>
      </c>
      <c r="G818" s="52">
        <f>(Input!G$18*Input!G$190)*G565</f>
        <v>21635.904289298207</v>
      </c>
    </row>
    <row r="819" spans="1:7" s="5" customFormat="1" ht="15" customHeight="1" x14ac:dyDescent="0.45">
      <c r="A819" s="42" t="str">
        <f t="shared" ref="A819:B819" si="782">A566</f>
        <v>22</v>
      </c>
      <c r="B819" s="4" t="str">
        <f t="shared" si="782"/>
        <v>Salida Nacional / National exit</v>
      </c>
      <c r="C819" s="47">
        <f>(Input!C$18*Input!C$190)*C566</f>
        <v>299452.59012030851</v>
      </c>
      <c r="D819" s="47">
        <f>(Input!D$18*Input!D$190)*D566</f>
        <v>265199.37888607249</v>
      </c>
      <c r="E819" s="47">
        <f>(Input!E$18*Input!E$190)*E566</f>
        <v>233927.54579931768</v>
      </c>
      <c r="F819" s="47">
        <f>(Input!F$18*Input!F$190)*F566</f>
        <v>197318.0793575485</v>
      </c>
      <c r="G819" s="52">
        <f>(Input!G$18*Input!G$190)*G566</f>
        <v>164640.45287100357</v>
      </c>
    </row>
    <row r="820" spans="1:7" s="5" customFormat="1" ht="15" customHeight="1" x14ac:dyDescent="0.45">
      <c r="A820" s="42" t="str">
        <f t="shared" ref="A820:B820" si="783">A567</f>
        <v>23</v>
      </c>
      <c r="B820" s="4" t="str">
        <f t="shared" si="783"/>
        <v>Salida Nacional / National exit</v>
      </c>
      <c r="C820" s="47">
        <f>(Input!C$18*Input!C$190)*C567</f>
        <v>2310770.2507138215</v>
      </c>
      <c r="D820" s="47">
        <f>(Input!D$18*Input!D$190)*D567</f>
        <v>2048994.6237765786</v>
      </c>
      <c r="E820" s="47">
        <f>(Input!E$18*Input!E$190)*E567</f>
        <v>1808601.6222729816</v>
      </c>
      <c r="F820" s="47">
        <f>(Input!F$18*Input!F$190)*F567</f>
        <v>1526613.5261941198</v>
      </c>
      <c r="G820" s="52">
        <f>(Input!G$18*Input!G$190)*G567</f>
        <v>1273662.129609905</v>
      </c>
    </row>
    <row r="821" spans="1:7" s="5" customFormat="1" ht="15" customHeight="1" x14ac:dyDescent="0.45">
      <c r="A821" s="42" t="str">
        <f t="shared" ref="A821:B821" si="784">A568</f>
        <v>23A</v>
      </c>
      <c r="B821" s="4" t="str">
        <f t="shared" si="784"/>
        <v>Salida Nacional / National exit</v>
      </c>
      <c r="C821" s="47">
        <f>(Input!C$18*Input!C$190)*C568</f>
        <v>103496.59911539686</v>
      </c>
      <c r="D821" s="47">
        <f>(Input!D$18*Input!D$190)*D568</f>
        <v>91914.386941375386</v>
      </c>
      <c r="E821" s="47">
        <f>(Input!E$18*Input!E$190)*E568</f>
        <v>81199.006641421409</v>
      </c>
      <c r="F821" s="47">
        <f>(Input!F$18*Input!F$190)*F568</f>
        <v>68597.884105715755</v>
      </c>
      <c r="G821" s="52">
        <f>(Input!G$18*Input!G$190)*G568</f>
        <v>57224.302668591859</v>
      </c>
    </row>
    <row r="822" spans="1:7" s="5" customFormat="1" ht="15" customHeight="1" x14ac:dyDescent="0.45">
      <c r="A822" s="42" t="str">
        <f t="shared" ref="A822:B822" si="785">A569</f>
        <v>24</v>
      </c>
      <c r="B822" s="4" t="str">
        <f t="shared" si="785"/>
        <v>Salida Nacional / National exit</v>
      </c>
      <c r="C822" s="47">
        <f>(Input!C$18*Input!C$190)*C569</f>
        <v>31597.646764336419</v>
      </c>
      <c r="D822" s="47">
        <f>(Input!D$18*Input!D$190)*D569</f>
        <v>28088.286254973456</v>
      </c>
      <c r="E822" s="47">
        <f>(Input!E$18*Input!E$190)*E569</f>
        <v>24826.530090423319</v>
      </c>
      <c r="F822" s="47">
        <f>(Input!F$18*Input!F$190)*F569</f>
        <v>20984.788434626877</v>
      </c>
      <c r="G822" s="52">
        <f>(Input!G$18*Input!G$190)*G569</f>
        <v>17504.131447451113</v>
      </c>
    </row>
    <row r="823" spans="1:7" s="5" customFormat="1" ht="15" customHeight="1" x14ac:dyDescent="0.45">
      <c r="A823" s="42" t="str">
        <f t="shared" ref="A823:B823" si="786">A570</f>
        <v>24A</v>
      </c>
      <c r="B823" s="4" t="str">
        <f t="shared" si="786"/>
        <v>Salida Nacional / National exit</v>
      </c>
      <c r="C823" s="47">
        <f>(Input!C$18*Input!C$190)*C570</f>
        <v>269477.07265850448</v>
      </c>
      <c r="D823" s="47">
        <f>(Input!D$18*Input!D$190)*D570</f>
        <v>240230.36552879788</v>
      </c>
      <c r="E823" s="47">
        <f>(Input!E$18*Input!E$190)*E570</f>
        <v>213408.92432785511</v>
      </c>
      <c r="F823" s="47">
        <f>(Input!F$18*Input!F$190)*F570</f>
        <v>181477.46773505601</v>
      </c>
      <c r="G823" s="52">
        <f>(Input!G$18*Input!G$190)*G570</f>
        <v>152289.0568555186</v>
      </c>
    </row>
    <row r="824" spans="1:7" s="5" customFormat="1" ht="15" customHeight="1" x14ac:dyDescent="0.45">
      <c r="A824" s="42" t="str">
        <f t="shared" ref="A824:B824" si="787">A571</f>
        <v>25A</v>
      </c>
      <c r="B824" s="4" t="str">
        <f t="shared" si="787"/>
        <v>Salida Nacional / National exit</v>
      </c>
      <c r="C824" s="47">
        <f>(Input!C$18*Input!C$190)*C571</f>
        <v>57924.552418985426</v>
      </c>
      <c r="D824" s="47">
        <f>(Input!D$18*Input!D$190)*D571</f>
        <v>51623.341474792534</v>
      </c>
      <c r="E824" s="47">
        <f>(Input!E$18*Input!E$190)*E571</f>
        <v>45690.019585736045</v>
      </c>
      <c r="F824" s="47">
        <f>(Input!F$18*Input!F$190)*F571</f>
        <v>38672.434006658281</v>
      </c>
      <c r="G824" s="52">
        <f>(Input!G$18*Input!G$190)*G571</f>
        <v>32252.2191766916</v>
      </c>
    </row>
    <row r="825" spans="1:7" s="5" customFormat="1" ht="15" customHeight="1" x14ac:dyDescent="0.45">
      <c r="A825" s="42" t="str">
        <f t="shared" ref="A825:B825" si="788">A572</f>
        <v>25X</v>
      </c>
      <c r="B825" s="4" t="str">
        <f t="shared" si="788"/>
        <v>Salida Nacional / National exit</v>
      </c>
      <c r="C825" s="47">
        <f>(Input!C$18*Input!C$190)*C572</f>
        <v>369977.68538679916</v>
      </c>
      <c r="D825" s="47">
        <f>(Input!D$18*Input!D$190)*D572</f>
        <v>334128.22879945033</v>
      </c>
      <c r="E825" s="47">
        <f>(Input!E$18*Input!E$190)*E572</f>
        <v>293418.37558571505</v>
      </c>
      <c r="F825" s="47">
        <f>(Input!F$18*Input!F$190)*F572</f>
        <v>246473.46733809385</v>
      </c>
      <c r="G825" s="52">
        <f>(Input!G$18*Input!G$190)*G572</f>
        <v>203879.69255022448</v>
      </c>
    </row>
    <row r="826" spans="1:7" s="5" customFormat="1" ht="15" customHeight="1" x14ac:dyDescent="0.45">
      <c r="A826" s="42" t="str">
        <f t="shared" ref="A826:B826" si="789">A573</f>
        <v>26A</v>
      </c>
      <c r="B826" s="4" t="str">
        <f t="shared" si="789"/>
        <v>Salida Nacional / National exit</v>
      </c>
      <c r="C826" s="47">
        <f>(Input!C$18*Input!C$190)*C573</f>
        <v>300505.17687841156</v>
      </c>
      <c r="D826" s="47">
        <f>(Input!D$18*Input!D$190)*D573</f>
        <v>274130.07684453932</v>
      </c>
      <c r="E826" s="47">
        <f>(Input!E$18*Input!E$190)*E573</f>
        <v>246215.41854816259</v>
      </c>
      <c r="F826" s="47">
        <f>(Input!F$18*Input!F$190)*F573</f>
        <v>211883.9482382753</v>
      </c>
      <c r="G826" s="52">
        <f>(Input!G$18*Input!G$190)*G573</f>
        <v>179211.13091627642</v>
      </c>
    </row>
    <row r="827" spans="1:7" s="5" customFormat="1" ht="15" customHeight="1" x14ac:dyDescent="0.45">
      <c r="A827" s="42" t="str">
        <f t="shared" ref="A827:B827" si="790">A574</f>
        <v>27X</v>
      </c>
      <c r="B827" s="4" t="str">
        <f t="shared" si="790"/>
        <v>Salida Nacional / National exit</v>
      </c>
      <c r="C827" s="47">
        <f>(Input!C$18*Input!C$190)*C574</f>
        <v>212777.55232558909</v>
      </c>
      <c r="D827" s="47">
        <f>(Input!D$18*Input!D$190)*D574</f>
        <v>195993.75579301175</v>
      </c>
      <c r="E827" s="47">
        <f>(Input!E$18*Input!E$190)*E574</f>
        <v>176845.50771032827</v>
      </c>
      <c r="F827" s="47">
        <f>(Input!F$18*Input!F$190)*F574</f>
        <v>152933.44377365659</v>
      </c>
      <c r="G827" s="52">
        <f>(Input!G$18*Input!G$190)*G574</f>
        <v>129726.65109623759</v>
      </c>
    </row>
    <row r="828" spans="1:7" s="5" customFormat="1" ht="15" customHeight="1" x14ac:dyDescent="0.45">
      <c r="A828" s="42" t="str">
        <f t="shared" ref="A828:B828" si="791">A575</f>
        <v>28</v>
      </c>
      <c r="B828" s="4" t="str">
        <f t="shared" si="791"/>
        <v>Salida Nacional / National exit</v>
      </c>
      <c r="C828" s="47">
        <f>(Input!C$18*Input!C$190)*C575</f>
        <v>493416.16343157692</v>
      </c>
      <c r="D828" s="47">
        <f>(Input!D$18*Input!D$190)*D575</f>
        <v>442743.56313968357</v>
      </c>
      <c r="E828" s="47">
        <f>(Input!E$18*Input!E$190)*E575</f>
        <v>393558.65735986957</v>
      </c>
      <c r="F828" s="47">
        <f>(Input!F$18*Input!F$190)*F575</f>
        <v>334814.25553603633</v>
      </c>
      <c r="G828" s="52">
        <f>(Input!G$18*Input!G$190)*G575</f>
        <v>279880.12145034096</v>
      </c>
    </row>
    <row r="829" spans="1:7" s="5" customFormat="1" ht="15" customHeight="1" x14ac:dyDescent="0.45">
      <c r="A829" s="42" t="str">
        <f t="shared" ref="A829:B829" si="792">A576</f>
        <v>28A</v>
      </c>
      <c r="B829" s="4" t="str">
        <f t="shared" si="792"/>
        <v>Salida Nacional / National exit</v>
      </c>
      <c r="C829" s="47">
        <f>(Input!C$18*Input!C$190)*C576</f>
        <v>2913418.5086300001</v>
      </c>
      <c r="D829" s="47">
        <f>(Input!D$18*Input!D$190)*D576</f>
        <v>2287462.248750532</v>
      </c>
      <c r="E829" s="47">
        <f>(Input!E$18*Input!E$190)*E576</f>
        <v>1764576.6502695011</v>
      </c>
      <c r="F829" s="47">
        <f>(Input!F$18*Input!F$190)*F576</f>
        <v>1337124.8228283895</v>
      </c>
      <c r="G829" s="52">
        <f>(Input!G$18*Input!G$190)*G576</f>
        <v>1018773.8674590669</v>
      </c>
    </row>
    <row r="830" spans="1:7" s="5" customFormat="1" ht="15" customHeight="1" x14ac:dyDescent="0.45">
      <c r="A830" s="42" t="str">
        <f t="shared" ref="A830:B830" si="793">A577</f>
        <v>29</v>
      </c>
      <c r="B830" s="4" t="str">
        <f t="shared" si="793"/>
        <v>Salida Nacional / National exit</v>
      </c>
      <c r="C830" s="47">
        <f>(Input!C$18*Input!C$190)*C577</f>
        <v>13532.613847297918</v>
      </c>
      <c r="D830" s="47">
        <f>(Input!D$18*Input!D$190)*D577</f>
        <v>12624.957927088853</v>
      </c>
      <c r="E830" s="47">
        <f>(Input!E$18*Input!E$190)*E577</f>
        <v>11458.030126565669</v>
      </c>
      <c r="F830" s="47">
        <f>(Input!F$18*Input!F$190)*F577</f>
        <v>9970.4366968945997</v>
      </c>
      <c r="G830" s="52">
        <f>(Input!G$18*Input!G$190)*G577</f>
        <v>8486.971280113441</v>
      </c>
    </row>
    <row r="831" spans="1:7" s="5" customFormat="1" ht="15" customHeight="1" x14ac:dyDescent="0.45">
      <c r="A831" s="42" t="str">
        <f t="shared" ref="A831:B831" si="794">A578</f>
        <v>30</v>
      </c>
      <c r="B831" s="4" t="str">
        <f t="shared" si="794"/>
        <v>Salida Nacional / National exit</v>
      </c>
      <c r="C831" s="47">
        <f>(Input!C$18*Input!C$190)*C578</f>
        <v>97845.556843140148</v>
      </c>
      <c r="D831" s="47">
        <f>(Input!D$18*Input!D$190)*D578</f>
        <v>91436.733645699162</v>
      </c>
      <c r="E831" s="47">
        <f>(Input!E$18*Input!E$190)*E578</f>
        <v>83046.589205124925</v>
      </c>
      <c r="F831" s="47">
        <f>(Input!F$18*Input!F$190)*F578</f>
        <v>72320.545242684268</v>
      </c>
      <c r="G831" s="52">
        <f>(Input!G$18*Input!G$190)*G578</f>
        <v>61546.052291013882</v>
      </c>
    </row>
    <row r="832" spans="1:7" s="5" customFormat="1" ht="15" customHeight="1" x14ac:dyDescent="0.45">
      <c r="A832" s="42" t="str">
        <f t="shared" ref="A832:B832" si="795">A579</f>
        <v>32</v>
      </c>
      <c r="B832" s="4" t="str">
        <f t="shared" si="795"/>
        <v>Salida Nacional / National exit</v>
      </c>
      <c r="C832" s="47">
        <f>(Input!C$18*Input!C$190)*C579</f>
        <v>31.635235798417348</v>
      </c>
      <c r="D832" s="47">
        <f>(Input!D$18*Input!D$190)*D579</f>
        <v>25.509370208968253</v>
      </c>
      <c r="E832" s="47">
        <f>(Input!E$18*Input!E$190)*E579</f>
        <v>20.162838074272685</v>
      </c>
      <c r="F832" s="47">
        <f>(Input!F$18*Input!F$190)*F579</f>
        <v>15.654435610259162</v>
      </c>
      <c r="G832" s="52">
        <f>(Input!G$18*Input!G$190)*G579</f>
        <v>12.150451408329515</v>
      </c>
    </row>
    <row r="833" spans="1:7" s="5" customFormat="1" ht="15" customHeight="1" x14ac:dyDescent="0.45">
      <c r="A833" s="42" t="str">
        <f t="shared" ref="A833:B833" si="796">A580</f>
        <v>33</v>
      </c>
      <c r="B833" s="4" t="str">
        <f t="shared" si="796"/>
        <v>Salida Nacional / National exit</v>
      </c>
      <c r="C833" s="47">
        <f>(Input!C$18*Input!C$190)*C580</f>
        <v>1635271.6119545971</v>
      </c>
      <c r="D833" s="47">
        <f>(Input!D$18*Input!D$190)*D580</f>
        <v>1321490.6730054913</v>
      </c>
      <c r="E833" s="47">
        <f>(Input!E$18*Input!E$190)*E580</f>
        <v>1045666.1576806583</v>
      </c>
      <c r="F833" s="47">
        <f>(Input!F$18*Input!F$190)*F580</f>
        <v>812718.48061361874</v>
      </c>
      <c r="G833" s="52">
        <f>(Input!G$18*Input!G$190)*G580</f>
        <v>630789.85840619449</v>
      </c>
    </row>
    <row r="834" spans="1:7" s="5" customFormat="1" ht="15" customHeight="1" x14ac:dyDescent="0.45">
      <c r="A834" s="42" t="str">
        <f t="shared" ref="A834:B834" si="797">A581</f>
        <v>33X</v>
      </c>
      <c r="B834" s="4" t="str">
        <f t="shared" si="797"/>
        <v>Salida Nacional / National exit</v>
      </c>
      <c r="C834" s="47">
        <f>(Input!C$18*Input!C$190)*C581</f>
        <v>1741.6545204160477</v>
      </c>
      <c r="D834" s="47">
        <f>(Input!D$18*Input!D$190)*D581</f>
        <v>1640.9468103393604</v>
      </c>
      <c r="E834" s="47">
        <f>(Input!E$18*Input!E$190)*E581</f>
        <v>1496.0840392885918</v>
      </c>
      <c r="F834" s="47">
        <f>(Input!F$18*Input!F$190)*F581</f>
        <v>1307.7469319005281</v>
      </c>
      <c r="G834" s="52">
        <f>(Input!G$18*Input!G$190)*G581</f>
        <v>1112.5962665947507</v>
      </c>
    </row>
    <row r="835" spans="1:7" s="5" customFormat="1" ht="15" customHeight="1" x14ac:dyDescent="0.45">
      <c r="A835" s="42" t="str">
        <f t="shared" ref="A835:B835" si="798">A582</f>
        <v>34</v>
      </c>
      <c r="B835" s="4" t="str">
        <f t="shared" si="798"/>
        <v>Salida Nacional / National exit</v>
      </c>
      <c r="C835" s="47">
        <f>(Input!C$18*Input!C$190)*C582</f>
        <v>194681.99840894804</v>
      </c>
      <c r="D835" s="47">
        <f>(Input!D$18*Input!D$190)*D582</f>
        <v>177044.89743873745</v>
      </c>
      <c r="E835" s="47">
        <f>(Input!E$18*Input!E$190)*E582</f>
        <v>158740.24318331471</v>
      </c>
      <c r="F835" s="47">
        <f>(Input!F$18*Input!F$190)*F582</f>
        <v>136239.59494384224</v>
      </c>
      <c r="G835" s="52">
        <f>(Input!G$18*Input!G$190)*G582</f>
        <v>114106.84086501249</v>
      </c>
    </row>
    <row r="836" spans="1:7" s="5" customFormat="1" ht="15" customHeight="1" x14ac:dyDescent="0.45">
      <c r="A836" s="42" t="str">
        <f t="shared" ref="A836:B836" si="799">A583</f>
        <v>35</v>
      </c>
      <c r="B836" s="4" t="str">
        <f t="shared" si="799"/>
        <v>Salida Nacional / National exit</v>
      </c>
      <c r="C836" s="47">
        <f>(Input!C$18*Input!C$190)*C583</f>
        <v>83373.934708993591</v>
      </c>
      <c r="D836" s="47">
        <f>(Input!D$18*Input!D$190)*D583</f>
        <v>74721.147009586333</v>
      </c>
      <c r="E836" s="47">
        <f>(Input!E$18*Input!E$190)*E583</f>
        <v>66545.795746797157</v>
      </c>
      <c r="F836" s="47">
        <f>(Input!F$18*Input!F$190)*F583</f>
        <v>56671.805428872001</v>
      </c>
      <c r="G836" s="52">
        <f>(Input!G$18*Input!G$190)*G583</f>
        <v>47090.525112654286</v>
      </c>
    </row>
    <row r="837" spans="1:7" s="5" customFormat="1" ht="15" customHeight="1" x14ac:dyDescent="0.45">
      <c r="A837" s="42" t="str">
        <f t="shared" ref="A837:B837" si="800">A584</f>
        <v>35X</v>
      </c>
      <c r="B837" s="4" t="str">
        <f t="shared" si="800"/>
        <v>Salida Nacional / National exit</v>
      </c>
      <c r="C837" s="47">
        <f>(Input!C$18*Input!C$190)*C584</f>
        <v>532265.93260722747</v>
      </c>
      <c r="D837" s="47">
        <f>(Input!D$18*Input!D$190)*D584</f>
        <v>478843.57122333796</v>
      </c>
      <c r="E837" s="47">
        <f>(Input!E$18*Input!E$190)*E584</f>
        <v>426475.86209744768</v>
      </c>
      <c r="F837" s="47">
        <f>(Input!F$18*Input!F$190)*F584</f>
        <v>362314.86411815928</v>
      </c>
      <c r="G837" s="52">
        <f>(Input!G$18*Input!G$190)*G584</f>
        <v>299403.13737799163</v>
      </c>
    </row>
    <row r="838" spans="1:7" s="5" customFormat="1" ht="15" customHeight="1" x14ac:dyDescent="0.45">
      <c r="A838" s="42" t="str">
        <f t="shared" ref="A838:B838" si="801">A585</f>
        <v>36</v>
      </c>
      <c r="B838" s="4" t="str">
        <f t="shared" si="801"/>
        <v>Salida Nacional / National exit</v>
      </c>
      <c r="C838" s="47">
        <f>(Input!C$18*Input!C$190)*C585</f>
        <v>380817.42343625415</v>
      </c>
      <c r="D838" s="47">
        <f>(Input!D$18*Input!D$190)*D585</f>
        <v>360186.64059814782</v>
      </c>
      <c r="E838" s="47">
        <f>(Input!E$18*Input!E$190)*E585</f>
        <v>328966.45968983963</v>
      </c>
      <c r="F838" s="47">
        <f>(Input!F$18*Input!F$190)*F585</f>
        <v>288043.33617342339</v>
      </c>
      <c r="G838" s="52">
        <f>(Input!G$18*Input!G$190)*G585</f>
        <v>244928.09787206893</v>
      </c>
    </row>
    <row r="839" spans="1:7" s="5" customFormat="1" ht="15" customHeight="1" x14ac:dyDescent="0.45">
      <c r="A839" s="42" t="str">
        <f t="shared" ref="A839:B839" si="802">A586</f>
        <v>38</v>
      </c>
      <c r="B839" s="4" t="str">
        <f t="shared" si="802"/>
        <v>Salida Nacional / National exit</v>
      </c>
      <c r="C839" s="47">
        <f>(Input!C$18*Input!C$190)*C586</f>
        <v>2529944.4196529849</v>
      </c>
      <c r="D839" s="47">
        <f>(Input!D$18*Input!D$190)*D586</f>
        <v>2318308.3975843871</v>
      </c>
      <c r="E839" s="47">
        <f>(Input!E$18*Input!E$190)*E586</f>
        <v>2086518.8688381675</v>
      </c>
      <c r="F839" s="47">
        <f>(Input!F$18*Input!F$190)*F586</f>
        <v>1797814.8738425181</v>
      </c>
      <c r="G839" s="52">
        <f>(Input!G$18*Input!G$190)*G586</f>
        <v>1507890.7766446138</v>
      </c>
    </row>
    <row r="840" spans="1:7" s="5" customFormat="1" ht="15" customHeight="1" x14ac:dyDescent="0.45">
      <c r="A840" s="42" t="str">
        <f t="shared" ref="A840:B840" si="803">A587</f>
        <v>38X.02</v>
      </c>
      <c r="B840" s="4" t="str">
        <f t="shared" si="803"/>
        <v>Salida Nacional / National exit</v>
      </c>
      <c r="C840" s="47">
        <f>(Input!C$18*Input!C$190)*C587</f>
        <v>29506.553157911927</v>
      </c>
      <c r="D840" s="47">
        <f>(Input!D$18*Input!D$190)*D587</f>
        <v>27063.005738302702</v>
      </c>
      <c r="E840" s="47">
        <f>(Input!E$18*Input!E$190)*E587</f>
        <v>24366.036473550364</v>
      </c>
      <c r="F840" s="47">
        <f>(Input!F$18*Input!F$190)*F587</f>
        <v>21001.83727672965</v>
      </c>
      <c r="G840" s="52">
        <f>(Input!G$18*Input!G$190)*G587</f>
        <v>17614.925390487759</v>
      </c>
    </row>
    <row r="841" spans="1:7" s="5" customFormat="1" ht="15" customHeight="1" x14ac:dyDescent="0.45">
      <c r="A841" s="42" t="str">
        <f t="shared" ref="A841:B841" si="804">A588</f>
        <v>39.01</v>
      </c>
      <c r="B841" s="4" t="str">
        <f t="shared" si="804"/>
        <v>Salida Nacional / National exit</v>
      </c>
      <c r="C841" s="47">
        <f>(Input!C$18*Input!C$190)*C588</f>
        <v>206926.37875330829</v>
      </c>
      <c r="D841" s="47">
        <f>(Input!D$18*Input!D$190)*D588</f>
        <v>191997.31954831679</v>
      </c>
      <c r="E841" s="47">
        <f>(Input!E$18*Input!E$190)*E588</f>
        <v>173794.50764184416</v>
      </c>
      <c r="F841" s="47">
        <f>(Input!F$18*Input!F$190)*F588</f>
        <v>150682.40162423346</v>
      </c>
      <c r="G841" s="52">
        <f>(Input!G$18*Input!G$190)*G588</f>
        <v>126979.67782671085</v>
      </c>
    </row>
    <row r="842" spans="1:7" s="5" customFormat="1" ht="15" customHeight="1" x14ac:dyDescent="0.45">
      <c r="A842" s="42" t="str">
        <f t="shared" ref="A842:B842" si="805">A589</f>
        <v>4</v>
      </c>
      <c r="B842" s="4" t="str">
        <f t="shared" si="805"/>
        <v>Salida Nacional / National exit</v>
      </c>
      <c r="C842" s="47">
        <f>(Input!C$18*Input!C$190)*C589</f>
        <v>0</v>
      </c>
      <c r="D842" s="47">
        <f>(Input!D$18*Input!D$190)*D589</f>
        <v>0</v>
      </c>
      <c r="E842" s="47">
        <f>(Input!E$18*Input!E$190)*E589</f>
        <v>0</v>
      </c>
      <c r="F842" s="47">
        <f>(Input!F$18*Input!F$190)*F589</f>
        <v>0</v>
      </c>
      <c r="G842" s="52">
        <f>(Input!G$18*Input!G$190)*G589</f>
        <v>0</v>
      </c>
    </row>
    <row r="843" spans="1:7" s="5" customFormat="1" ht="15" customHeight="1" x14ac:dyDescent="0.45">
      <c r="A843" s="42" t="str">
        <f t="shared" ref="A843:B843" si="806">A590</f>
        <v>40</v>
      </c>
      <c r="B843" s="4" t="str">
        <f t="shared" si="806"/>
        <v>Salida Nacional / National exit</v>
      </c>
      <c r="C843" s="47">
        <f>(Input!C$18*Input!C$190)*C590</f>
        <v>761766.8115074822</v>
      </c>
      <c r="D843" s="47">
        <f>(Input!D$18*Input!D$190)*D590</f>
        <v>709392.98657361069</v>
      </c>
      <c r="E843" s="47">
        <f>(Input!E$18*Input!E$190)*E590</f>
        <v>643149.57273706095</v>
      </c>
      <c r="F843" s="47">
        <f>(Input!F$18*Input!F$190)*F590</f>
        <v>558526.57978443801</v>
      </c>
      <c r="G843" s="52">
        <f>(Input!G$18*Input!G$190)*G590</f>
        <v>471046.19265861198</v>
      </c>
    </row>
    <row r="844" spans="1:7" s="5" customFormat="1" ht="15" customHeight="1" x14ac:dyDescent="0.45">
      <c r="A844" s="42" t="str">
        <f t="shared" ref="A844:B844" si="807">A591</f>
        <v>41.06</v>
      </c>
      <c r="B844" s="4" t="str">
        <f t="shared" si="807"/>
        <v>Salida Nacional / National exit</v>
      </c>
      <c r="C844" s="47">
        <f>(Input!C$18*Input!C$190)*C591</f>
        <v>137981.56982177807</v>
      </c>
      <c r="D844" s="47">
        <f>(Input!D$18*Input!D$190)*D591</f>
        <v>130955.56437385589</v>
      </c>
      <c r="E844" s="47">
        <f>(Input!E$18*Input!E$190)*E591</f>
        <v>119778.62278907212</v>
      </c>
      <c r="F844" s="47">
        <f>(Input!F$18*Input!F$190)*F591</f>
        <v>105028.58329275667</v>
      </c>
      <c r="G844" s="52">
        <f>(Input!G$18*Input!G$190)*G591</f>
        <v>89320.676016866331</v>
      </c>
    </row>
    <row r="845" spans="1:7" s="5" customFormat="1" ht="15" customHeight="1" x14ac:dyDescent="0.45">
      <c r="A845" s="42" t="str">
        <f t="shared" ref="A845:B845" si="808">A592</f>
        <v>41.07X</v>
      </c>
      <c r="B845" s="4" t="str">
        <f t="shared" si="808"/>
        <v>Salida Nacional / National exit</v>
      </c>
      <c r="C845" s="47">
        <f>(Input!C$18*Input!C$190)*C592</f>
        <v>735552.27393075835</v>
      </c>
      <c r="D845" s="47">
        <f>(Input!D$18*Input!D$190)*D592</f>
        <v>698037.84309311397</v>
      </c>
      <c r="E845" s="47">
        <f>(Input!E$18*Input!E$190)*E592</f>
        <v>638440.46446519706</v>
      </c>
      <c r="F845" s="47">
        <f>(Input!F$18*Input!F$190)*F592</f>
        <v>559803.51785832108</v>
      </c>
      <c r="G845" s="52">
        <f>(Input!G$18*Input!G$190)*G592</f>
        <v>476078.03176413878</v>
      </c>
    </row>
    <row r="846" spans="1:7" s="5" customFormat="1" ht="15" customHeight="1" x14ac:dyDescent="0.45">
      <c r="A846" s="42" t="str">
        <f t="shared" ref="A846:B846" si="809">A593</f>
        <v>41-16</v>
      </c>
      <c r="B846" s="4" t="str">
        <f t="shared" si="809"/>
        <v>Salida Nacional / National exit</v>
      </c>
      <c r="C846" s="47">
        <f>(Input!C$18*Input!C$190)*C593</f>
        <v>432934.65926345217</v>
      </c>
      <c r="D846" s="47">
        <f>(Input!D$18*Input!D$190)*D593</f>
        <v>390582.99193216953</v>
      </c>
      <c r="E846" s="47">
        <f>(Input!E$18*Input!E$190)*E593</f>
        <v>345559.71818170458</v>
      </c>
      <c r="F846" s="47">
        <f>(Input!F$18*Input!F$190)*F593</f>
        <v>293961.91687502747</v>
      </c>
      <c r="G846" s="52">
        <f>(Input!G$18*Input!G$190)*G593</f>
        <v>243834.63565277855</v>
      </c>
    </row>
    <row r="847" spans="1:7" s="5" customFormat="1" ht="15" customHeight="1" x14ac:dyDescent="0.45">
      <c r="A847" s="42" t="str">
        <f t="shared" ref="A847:B847" si="810">A594</f>
        <v>43X.00</v>
      </c>
      <c r="B847" s="4" t="str">
        <f t="shared" si="810"/>
        <v>Salida Nacional / National exit</v>
      </c>
      <c r="C847" s="47">
        <f>(Input!C$18*Input!C$190)*C594</f>
        <v>4602900.5079733813</v>
      </c>
      <c r="D847" s="47">
        <f>(Input!D$18*Input!D$190)*D594</f>
        <v>4161379.4732674165</v>
      </c>
      <c r="E847" s="47">
        <f>(Input!E$18*Input!E$190)*E594</f>
        <v>3684733.7323308862</v>
      </c>
      <c r="F847" s="47">
        <f>(Input!F$18*Input!F$190)*F594</f>
        <v>3136956.0921206195</v>
      </c>
      <c r="G847" s="52">
        <f>(Input!G$18*Input!G$190)*G594</f>
        <v>2602215.3160299859</v>
      </c>
    </row>
    <row r="848" spans="1:7" s="5" customFormat="1" ht="15" customHeight="1" x14ac:dyDescent="0.45">
      <c r="A848" s="42" t="str">
        <f t="shared" ref="A848:B848" si="811">A595</f>
        <v>45.01DXC</v>
      </c>
      <c r="B848" s="4" t="str">
        <f t="shared" si="811"/>
        <v>Salida Nacional / National exit</v>
      </c>
      <c r="C848" s="47">
        <f>(Input!C$18*Input!C$190)*C595</f>
        <v>25985.182771806576</v>
      </c>
      <c r="D848" s="47">
        <f>(Input!D$18*Input!D$190)*D595</f>
        <v>23512.348474764618</v>
      </c>
      <c r="E848" s="47">
        <f>(Input!E$18*Input!E$190)*E595</f>
        <v>20828.138083010577</v>
      </c>
      <c r="F848" s="47">
        <f>(Input!F$18*Input!F$190)*F595</f>
        <v>17738.755160503086</v>
      </c>
      <c r="G848" s="52">
        <f>(Input!G$18*Input!G$190)*G595</f>
        <v>14715.308750769882</v>
      </c>
    </row>
    <row r="849" spans="1:7" s="5" customFormat="1" ht="15" customHeight="1" x14ac:dyDescent="0.45">
      <c r="A849" s="42" t="str">
        <f t="shared" ref="A849:B849" si="812">A596</f>
        <v>45.02</v>
      </c>
      <c r="B849" s="4" t="str">
        <f t="shared" si="812"/>
        <v>Salida Nacional / National exit</v>
      </c>
      <c r="C849" s="47">
        <f>(Input!C$18*Input!C$190)*C596</f>
        <v>1909642.5572786713</v>
      </c>
      <c r="D849" s="47">
        <f>(Input!D$18*Input!D$190)*D596</f>
        <v>1729507.6730225913</v>
      </c>
      <c r="E849" s="47">
        <f>(Input!E$18*Input!E$190)*E596</f>
        <v>1532785.8455395582</v>
      </c>
      <c r="F849" s="47">
        <f>(Input!F$18*Input!F$190)*F596</f>
        <v>1305995.90064311</v>
      </c>
      <c r="G849" s="52">
        <f>(Input!G$18*Input!G$190)*G596</f>
        <v>1083436.8923279308</v>
      </c>
    </row>
    <row r="850" spans="1:7" s="5" customFormat="1" ht="15" customHeight="1" x14ac:dyDescent="0.45">
      <c r="A850" s="42" t="str">
        <f t="shared" ref="A850:B850" si="813">A597</f>
        <v>45.04</v>
      </c>
      <c r="B850" s="4" t="str">
        <f t="shared" si="813"/>
        <v>Salida Nacional / National exit</v>
      </c>
      <c r="C850" s="47">
        <f>(Input!C$18*Input!C$190)*C597</f>
        <v>7737765.8546146937</v>
      </c>
      <c r="D850" s="47">
        <f>(Input!D$18*Input!D$190)*D597</f>
        <v>7010364.954806515</v>
      </c>
      <c r="E850" s="47">
        <f>(Input!E$18*Input!E$190)*E597</f>
        <v>6214104.9175586961</v>
      </c>
      <c r="F850" s="47">
        <f>(Input!F$18*Input!F$190)*F597</f>
        <v>5295552.853388004</v>
      </c>
      <c r="G850" s="52">
        <f>(Input!G$18*Input!G$190)*G597</f>
        <v>4393181.2030198472</v>
      </c>
    </row>
    <row r="851" spans="1:7" s="5" customFormat="1" ht="15" customHeight="1" x14ac:dyDescent="0.45">
      <c r="A851" s="42" t="str">
        <f t="shared" ref="A851:B851" si="814">A598</f>
        <v>45-16</v>
      </c>
      <c r="B851" s="4" t="str">
        <f t="shared" si="814"/>
        <v>Salida Nacional / National exit</v>
      </c>
      <c r="C851" s="47">
        <f>(Input!C$18*Input!C$190)*C598</f>
        <v>2623512.6223892835</v>
      </c>
      <c r="D851" s="47">
        <f>(Input!D$18*Input!D$190)*D598</f>
        <v>2373840.6014874312</v>
      </c>
      <c r="E851" s="47">
        <f>(Input!E$18*Input!E$190)*E598</f>
        <v>2102878.2985298587</v>
      </c>
      <c r="F851" s="47">
        <f>(Input!F$18*Input!F$190)*F598</f>
        <v>1790957.6731247797</v>
      </c>
      <c r="G851" s="52">
        <f>(Input!G$18*Input!G$190)*G598</f>
        <v>1485684.8775910211</v>
      </c>
    </row>
    <row r="852" spans="1:7" s="5" customFormat="1" ht="15" customHeight="1" x14ac:dyDescent="0.45">
      <c r="A852" s="42" t="str">
        <f t="shared" ref="A852:B852" si="815">A599</f>
        <v>5D.03.04</v>
      </c>
      <c r="B852" s="4" t="str">
        <f t="shared" si="815"/>
        <v>Salida Nacional / National exit</v>
      </c>
      <c r="C852" s="47">
        <f>(Input!C$18*Input!C$190)*C599</f>
        <v>7106450.5304426821</v>
      </c>
      <c r="D852" s="47">
        <f>(Input!D$18*Input!D$190)*D599</f>
        <v>6147209.3463824354</v>
      </c>
      <c r="E852" s="47">
        <f>(Input!E$18*Input!E$190)*E599</f>
        <v>5365939.35052511</v>
      </c>
      <c r="F852" s="47">
        <f>(Input!F$18*Input!F$190)*F599</f>
        <v>4483532.510808792</v>
      </c>
      <c r="G852" s="52">
        <f>(Input!G$18*Input!G$190)*G599</f>
        <v>3752243.8068567114</v>
      </c>
    </row>
    <row r="853" spans="1:7" s="5" customFormat="1" ht="15" customHeight="1" x14ac:dyDescent="0.45">
      <c r="A853" s="42" t="str">
        <f t="shared" ref="A853:B853" si="816">A600</f>
        <v>6</v>
      </c>
      <c r="B853" s="4" t="str">
        <f t="shared" si="816"/>
        <v>Salida Nacional / National exit</v>
      </c>
      <c r="C853" s="47">
        <f>(Input!C$18*Input!C$190)*C600</f>
        <v>7810905.2045116331</v>
      </c>
      <c r="D853" s="47">
        <f>(Input!D$18*Input!D$190)*D600</f>
        <v>6852777.3750061318</v>
      </c>
      <c r="E853" s="47">
        <f>(Input!E$18*Input!E$190)*E600</f>
        <v>6017972.3097246727</v>
      </c>
      <c r="F853" s="47">
        <f>(Input!F$18*Input!F$190)*F600</f>
        <v>5057663.1185245644</v>
      </c>
      <c r="G853" s="52">
        <f>(Input!G$18*Input!G$190)*G600</f>
        <v>4250047.7990106978</v>
      </c>
    </row>
    <row r="854" spans="1:7" s="5" customFormat="1" ht="15" customHeight="1" x14ac:dyDescent="0.45">
      <c r="A854" s="42" t="str">
        <f t="shared" ref="A854:B854" si="817">A601</f>
        <v>7A</v>
      </c>
      <c r="B854" s="4" t="str">
        <f t="shared" si="817"/>
        <v>Salida Nacional / National exit</v>
      </c>
      <c r="C854" s="47">
        <f>(Input!C$18*Input!C$190)*C601</f>
        <v>89039.019512516898</v>
      </c>
      <c r="D854" s="47">
        <f>(Input!D$18*Input!D$190)*D601</f>
        <v>79983.869410728279</v>
      </c>
      <c r="E854" s="47">
        <f>(Input!E$18*Input!E$190)*E601</f>
        <v>71269.056313926922</v>
      </c>
      <c r="F854" s="47">
        <f>(Input!F$18*Input!F$190)*F601</f>
        <v>60847.128349835366</v>
      </c>
      <c r="G854" s="52">
        <f>(Input!G$18*Input!G$190)*G601</f>
        <v>51828.468149907756</v>
      </c>
    </row>
    <row r="855" spans="1:7" s="5" customFormat="1" ht="15" customHeight="1" x14ac:dyDescent="0.45">
      <c r="A855" s="42" t="str">
        <f t="shared" ref="A855:B855" si="818">A602</f>
        <v>7B</v>
      </c>
      <c r="B855" s="4" t="str">
        <f t="shared" si="818"/>
        <v>Salida Nacional / National exit</v>
      </c>
      <c r="C855" s="47">
        <f>(Input!C$18*Input!C$190)*C602</f>
        <v>70088.178352587187</v>
      </c>
      <c r="D855" s="47">
        <f>(Input!D$18*Input!D$190)*D602</f>
        <v>62970.500054654774</v>
      </c>
      <c r="E855" s="47">
        <f>(Input!E$18*Input!E$190)*E602</f>
        <v>56113.075874193768</v>
      </c>
      <c r="F855" s="47">
        <f>(Input!F$18*Input!F$190)*F602</f>
        <v>47910.832282080562</v>
      </c>
      <c r="G855" s="52">
        <f>(Input!G$18*Input!G$190)*G602</f>
        <v>40808.805813017425</v>
      </c>
    </row>
    <row r="856" spans="1:7" s="5" customFormat="1" ht="15" customHeight="1" x14ac:dyDescent="0.45">
      <c r="A856" s="42" t="str">
        <f t="shared" ref="A856:B856" si="819">A603</f>
        <v>9E.C.</v>
      </c>
      <c r="B856" s="4" t="str">
        <f t="shared" si="819"/>
        <v>Salida Nacional / National exit</v>
      </c>
      <c r="C856" s="47">
        <f>(Input!C$18*Input!C$190)*C603</f>
        <v>364946.90650959371</v>
      </c>
      <c r="D856" s="47">
        <f>(Input!D$18*Input!D$190)*D603</f>
        <v>327536.7940938219</v>
      </c>
      <c r="E856" s="47">
        <f>(Input!E$18*Input!E$190)*E603</f>
        <v>291043.35088841734</v>
      </c>
      <c r="F856" s="47">
        <f>(Input!F$18*Input!F$190)*F603</f>
        <v>247767.16118448359</v>
      </c>
      <c r="G856" s="52">
        <f>(Input!G$18*Input!G$190)*G603</f>
        <v>210420.35069432392</v>
      </c>
    </row>
    <row r="857" spans="1:7" s="5" customFormat="1" ht="15" customHeight="1" x14ac:dyDescent="0.45">
      <c r="A857" s="42" t="str">
        <f t="shared" ref="A857:B857" si="820">A604</f>
        <v>A10</v>
      </c>
      <c r="B857" s="4" t="str">
        <f t="shared" si="820"/>
        <v>Salida Nacional / National exit</v>
      </c>
      <c r="C857" s="47">
        <f>(Input!C$18*Input!C$190)*C604</f>
        <v>5174036.4164296994</v>
      </c>
      <c r="D857" s="47">
        <f>(Input!D$18*Input!D$190)*D604</f>
        <v>4599345.4887987422</v>
      </c>
      <c r="E857" s="47">
        <f>(Input!E$18*Input!E$190)*E604</f>
        <v>4065291.1909487271</v>
      </c>
      <c r="F857" s="47">
        <f>(Input!F$18*Input!F$190)*F604</f>
        <v>3436260.4178927196</v>
      </c>
      <c r="G857" s="52">
        <f>(Input!G$18*Input!G$190)*G604</f>
        <v>2866272.8707263698</v>
      </c>
    </row>
    <row r="858" spans="1:7" s="5" customFormat="1" ht="15" customHeight="1" x14ac:dyDescent="0.45">
      <c r="A858" s="42" t="str">
        <f t="shared" ref="A858:B858" si="821">A605</f>
        <v>A3</v>
      </c>
      <c r="B858" s="4" t="str">
        <f t="shared" si="821"/>
        <v>Salida Nacional / National exit</v>
      </c>
      <c r="C858" s="47">
        <f>(Input!C$18*Input!C$190)*C605</f>
        <v>1785047.9209873751</v>
      </c>
      <c r="D858" s="47">
        <f>(Input!D$18*Input!D$190)*D605</f>
        <v>1594634.1561832454</v>
      </c>
      <c r="E858" s="47">
        <f>(Input!E$18*Input!E$190)*E605</f>
        <v>1417721.3193167353</v>
      </c>
      <c r="F858" s="47">
        <f>(Input!F$18*Input!F$190)*F605</f>
        <v>1205896.4466193137</v>
      </c>
      <c r="G858" s="52">
        <f>(Input!G$18*Input!G$190)*G605</f>
        <v>1011098.7935497197</v>
      </c>
    </row>
    <row r="859" spans="1:7" s="5" customFormat="1" ht="15" customHeight="1" x14ac:dyDescent="0.45">
      <c r="A859" s="42" t="str">
        <f t="shared" ref="A859:B859" si="822">A606</f>
        <v>A36L</v>
      </c>
      <c r="B859" s="4" t="str">
        <f t="shared" si="822"/>
        <v>Salida Nacional / National exit</v>
      </c>
      <c r="C859" s="47">
        <f>(Input!C$18*Input!C$190)*C606</f>
        <v>28990388.858605593</v>
      </c>
      <c r="D859" s="47">
        <f>(Input!D$18*Input!D$190)*D606</f>
        <v>25077214.411880426</v>
      </c>
      <c r="E859" s="47">
        <f>(Input!E$18*Input!E$190)*E606</f>
        <v>21890064.494822081</v>
      </c>
      <c r="F859" s="47">
        <f>(Input!F$18*Input!F$190)*F606</f>
        <v>18290332.304543875</v>
      </c>
      <c r="G859" s="52">
        <f>(Input!G$18*Input!G$190)*G606</f>
        <v>15307079.024628194</v>
      </c>
    </row>
    <row r="860" spans="1:7" s="5" customFormat="1" ht="15" customHeight="1" x14ac:dyDescent="0.45">
      <c r="A860" s="42" t="str">
        <f t="shared" ref="A860:B860" si="823">A607</f>
        <v>A5A</v>
      </c>
      <c r="B860" s="4" t="str">
        <f t="shared" si="823"/>
        <v>Salida Nacional / National exit</v>
      </c>
      <c r="C860" s="47">
        <f>(Input!C$18*Input!C$190)*C607</f>
        <v>23290.967578112559</v>
      </c>
      <c r="D860" s="47">
        <f>(Input!D$18*Input!D$190)*D607</f>
        <v>20700.611931845237</v>
      </c>
      <c r="E860" s="47">
        <f>(Input!E$18*Input!E$190)*E607</f>
        <v>18300.617472588787</v>
      </c>
      <c r="F860" s="47">
        <f>(Input!F$18*Input!F$190)*F607</f>
        <v>15472.658486720691</v>
      </c>
      <c r="G860" s="52">
        <f>(Input!G$18*Input!G$190)*G607</f>
        <v>12903.737690707543</v>
      </c>
    </row>
    <row r="861" spans="1:7" s="5" customFormat="1" ht="15" customHeight="1" x14ac:dyDescent="0.45">
      <c r="A861" s="42" t="str">
        <f t="shared" ref="A861:B861" si="824">A608</f>
        <v>A6</v>
      </c>
      <c r="B861" s="4" t="str">
        <f t="shared" si="824"/>
        <v>Salida Nacional / National exit</v>
      </c>
      <c r="C861" s="47">
        <f>(Input!C$18*Input!C$190)*C608</f>
        <v>151813.51491709042</v>
      </c>
      <c r="D861" s="47">
        <f>(Input!D$18*Input!D$190)*D608</f>
        <v>134934.37810895438</v>
      </c>
      <c r="E861" s="47">
        <f>(Input!E$18*Input!E$190)*E608</f>
        <v>119284.74635235357</v>
      </c>
      <c r="F861" s="47">
        <f>(Input!F$18*Input!F$190)*F608</f>
        <v>100846.23571414966</v>
      </c>
      <c r="G861" s="52">
        <f>(Input!G$18*Input!G$190)*G608</f>
        <v>84106.415214850422</v>
      </c>
    </row>
    <row r="862" spans="1:7" s="5" customFormat="1" ht="15" customHeight="1" x14ac:dyDescent="0.45">
      <c r="A862" s="42" t="str">
        <f t="shared" ref="A862:B862" si="825">A609</f>
        <v>A7</v>
      </c>
      <c r="B862" s="4" t="str">
        <f t="shared" si="825"/>
        <v>Salida Nacional / National exit</v>
      </c>
      <c r="C862" s="47">
        <f>(Input!C$18*Input!C$190)*C609</f>
        <v>24829.843488854873</v>
      </c>
      <c r="D862" s="47">
        <f>(Input!D$18*Input!D$190)*D609</f>
        <v>22070.099101562191</v>
      </c>
      <c r="E862" s="47">
        <f>(Input!E$18*Input!E$190)*E609</f>
        <v>19509.420024752075</v>
      </c>
      <c r="F862" s="47">
        <f>(Input!F$18*Input!F$190)*F609</f>
        <v>16492.722562900166</v>
      </c>
      <c r="G862" s="52">
        <f>(Input!G$18*Input!G$190)*G609</f>
        <v>13755.69248932236</v>
      </c>
    </row>
    <row r="863" spans="1:7" s="5" customFormat="1" ht="15" customHeight="1" x14ac:dyDescent="0.45">
      <c r="A863" s="42" t="str">
        <f t="shared" ref="A863:B863" si="826">A610</f>
        <v>A8</v>
      </c>
      <c r="B863" s="4" t="str">
        <f t="shared" si="826"/>
        <v>Salida Nacional / National exit</v>
      </c>
      <c r="C863" s="47">
        <f>(Input!C$18*Input!C$190)*C610</f>
        <v>13733.945403337255</v>
      </c>
      <c r="D863" s="47">
        <f>(Input!D$18*Input!D$190)*D610</f>
        <v>12207.639870661225</v>
      </c>
      <c r="E863" s="47">
        <f>(Input!E$18*Input!E$190)*E610</f>
        <v>10791.065182703891</v>
      </c>
      <c r="F863" s="47">
        <f>(Input!F$18*Input!F$190)*F610</f>
        <v>9122.278099007448</v>
      </c>
      <c r="G863" s="52">
        <f>(Input!G$18*Input!G$190)*G610</f>
        <v>7608.5230641116168</v>
      </c>
    </row>
    <row r="864" spans="1:7" s="5" customFormat="1" ht="15" customHeight="1" x14ac:dyDescent="0.45">
      <c r="A864" s="42" t="str">
        <f t="shared" ref="A864:B864" si="827">A611</f>
        <v>A9</v>
      </c>
      <c r="B864" s="4" t="str">
        <f t="shared" si="827"/>
        <v>Salida Nacional / National exit</v>
      </c>
      <c r="C864" s="47">
        <f>(Input!C$18*Input!C$190)*C611</f>
        <v>66590.42851204949</v>
      </c>
      <c r="D864" s="47">
        <f>(Input!D$18*Input!D$190)*D611</f>
        <v>59191.362282947834</v>
      </c>
      <c r="E864" s="47">
        <f>(Input!E$18*Input!E$190)*E611</f>
        <v>52321.298904391973</v>
      </c>
      <c r="F864" s="47">
        <f>(Input!F$18*Input!F$190)*F611</f>
        <v>44228.53266952686</v>
      </c>
      <c r="G864" s="52">
        <f>(Input!G$18*Input!G$190)*G611</f>
        <v>36890.211515987859</v>
      </c>
    </row>
    <row r="865" spans="1:7" s="5" customFormat="1" ht="15" customHeight="1" x14ac:dyDescent="0.45">
      <c r="A865" s="42" t="str">
        <f t="shared" ref="A865:B865" si="828">A612</f>
        <v>A9A</v>
      </c>
      <c r="B865" s="4" t="str">
        <f t="shared" si="828"/>
        <v>Salida Nacional / National exit</v>
      </c>
      <c r="C865" s="47">
        <f>(Input!C$18*Input!C$190)*C612</f>
        <v>143521.59461792116</v>
      </c>
      <c r="D865" s="47">
        <f>(Input!D$18*Input!D$190)*D612</f>
        <v>127575.1206805516</v>
      </c>
      <c r="E865" s="47">
        <f>(Input!E$18*Input!E$190)*E612</f>
        <v>112767.37171244349</v>
      </c>
      <c r="F865" s="47">
        <f>(Input!F$18*Input!F$190)*F612</f>
        <v>95324.427246416279</v>
      </c>
      <c r="G865" s="52">
        <f>(Input!G$18*Input!G$190)*G612</f>
        <v>79508.826025088842</v>
      </c>
    </row>
    <row r="866" spans="1:7" s="5" customFormat="1" ht="15" customHeight="1" x14ac:dyDescent="0.45">
      <c r="A866" s="42" t="str">
        <f t="shared" ref="A866:B866" si="829">A613</f>
        <v>A9B</v>
      </c>
      <c r="B866" s="4" t="str">
        <f t="shared" si="829"/>
        <v>Salida Nacional / National exit</v>
      </c>
      <c r="C866" s="47">
        <f>(Input!C$18*Input!C$190)*C613</f>
        <v>79190.848055063369</v>
      </c>
      <c r="D866" s="47">
        <f>(Input!D$18*Input!D$190)*D613</f>
        <v>70393.539644488381</v>
      </c>
      <c r="E866" s="47">
        <f>(Input!E$18*Input!E$190)*E613</f>
        <v>62221.309810969506</v>
      </c>
      <c r="F866" s="47">
        <f>(Input!F$18*Input!F$190)*F613</f>
        <v>52595.245160664803</v>
      </c>
      <c r="G866" s="52">
        <f>(Input!G$18*Input!G$190)*G613</f>
        <v>43870.034091455113</v>
      </c>
    </row>
    <row r="867" spans="1:7" s="5" customFormat="1" ht="15" customHeight="1" x14ac:dyDescent="0.45">
      <c r="A867" s="42" t="str">
        <f t="shared" ref="A867:B867" si="830">A614</f>
        <v>B02</v>
      </c>
      <c r="B867" s="4" t="str">
        <f t="shared" si="830"/>
        <v>Salida Nacional / National exit</v>
      </c>
      <c r="C867" s="47">
        <f>(Input!C$18*Input!C$190)*C614</f>
        <v>467814.32237513101</v>
      </c>
      <c r="D867" s="47">
        <f>(Input!D$18*Input!D$190)*D614</f>
        <v>424908.09524904826</v>
      </c>
      <c r="E867" s="47">
        <f>(Input!E$18*Input!E$190)*E614</f>
        <v>378827.24214245006</v>
      </c>
      <c r="F867" s="47">
        <f>(Input!F$18*Input!F$190)*F614</f>
        <v>322499.78319073282</v>
      </c>
      <c r="G867" s="52">
        <f>(Input!G$18*Input!G$190)*G614</f>
        <v>266882.59773375746</v>
      </c>
    </row>
    <row r="868" spans="1:7" s="5" customFormat="1" ht="15" customHeight="1" x14ac:dyDescent="0.45">
      <c r="A868" s="42" t="str">
        <f t="shared" ref="A868:B868" si="831">A615</f>
        <v>B04</v>
      </c>
      <c r="B868" s="4" t="str">
        <f t="shared" si="831"/>
        <v>Salida Nacional / National exit</v>
      </c>
      <c r="C868" s="47">
        <f>(Input!C$18*Input!C$190)*C615</f>
        <v>1506313.8174873027</v>
      </c>
      <c r="D868" s="47">
        <f>(Input!D$18*Input!D$190)*D615</f>
        <v>1423593.144587754</v>
      </c>
      <c r="E868" s="47">
        <f>(Input!E$18*Input!E$190)*E615</f>
        <v>1300299.100707358</v>
      </c>
      <c r="F868" s="47">
        <f>(Input!F$18*Input!F$190)*F615</f>
        <v>1138665.4836974535</v>
      </c>
      <c r="G868" s="52">
        <f>(Input!G$18*Input!G$190)*G615</f>
        <v>967418.43739194388</v>
      </c>
    </row>
    <row r="869" spans="1:7" s="5" customFormat="1" ht="15" customHeight="1" x14ac:dyDescent="0.45">
      <c r="A869" s="42" t="str">
        <f t="shared" ref="A869:B869" si="832">A616</f>
        <v>B05</v>
      </c>
      <c r="B869" s="4" t="str">
        <f t="shared" si="832"/>
        <v>Salida Nacional / National exit</v>
      </c>
      <c r="C869" s="47">
        <f>(Input!C$18*Input!C$190)*C616</f>
        <v>0</v>
      </c>
      <c r="D869" s="47">
        <f>(Input!D$18*Input!D$190)*D616</f>
        <v>0</v>
      </c>
      <c r="E869" s="47">
        <f>(Input!E$18*Input!E$190)*E616</f>
        <v>0</v>
      </c>
      <c r="F869" s="47">
        <f>(Input!F$18*Input!F$190)*F616</f>
        <v>0</v>
      </c>
      <c r="G869" s="52">
        <f>(Input!G$18*Input!G$190)*G616</f>
        <v>0</v>
      </c>
    </row>
    <row r="870" spans="1:7" s="5" customFormat="1" ht="15" customHeight="1" x14ac:dyDescent="0.45">
      <c r="A870" s="42" t="str">
        <f t="shared" ref="A870:B870" si="833">A617</f>
        <v>B07</v>
      </c>
      <c r="B870" s="4" t="str">
        <f t="shared" si="833"/>
        <v>Salida Nacional / National exit</v>
      </c>
      <c r="C870" s="47">
        <f>(Input!C$18*Input!C$190)*C617</f>
        <v>432439.86199220037</v>
      </c>
      <c r="D870" s="47">
        <f>(Input!D$18*Input!D$190)*D617</f>
        <v>403132.36858663359</v>
      </c>
      <c r="E870" s="47">
        <f>(Input!E$18*Input!E$190)*E617</f>
        <v>366026.18611273728</v>
      </c>
      <c r="F870" s="47">
        <f>(Input!F$18*Input!F$190)*F617</f>
        <v>318504.4106084673</v>
      </c>
      <c r="G870" s="52">
        <f>(Input!G$18*Input!G$190)*G617</f>
        <v>269171.53351883491</v>
      </c>
    </row>
    <row r="871" spans="1:7" s="5" customFormat="1" ht="15" customHeight="1" x14ac:dyDescent="0.45">
      <c r="A871" s="42" t="str">
        <f t="shared" ref="A871:B871" si="834">A618</f>
        <v>B08</v>
      </c>
      <c r="B871" s="4" t="str">
        <f t="shared" si="834"/>
        <v>Salida Nacional / National exit</v>
      </c>
      <c r="C871" s="47">
        <f>(Input!C$18*Input!C$190)*C618</f>
        <v>64148.00650944806</v>
      </c>
      <c r="D871" s="47">
        <f>(Input!D$18*Input!D$190)*D618</f>
        <v>59715.79614395825</v>
      </c>
      <c r="E871" s="47">
        <f>(Input!E$18*Input!E$190)*E618</f>
        <v>54187.098515160054</v>
      </c>
      <c r="F871" s="47">
        <f>(Input!F$18*Input!F$190)*F618</f>
        <v>47122.756808247235</v>
      </c>
      <c r="G871" s="52">
        <f>(Input!G$18*Input!G$190)*G618</f>
        <v>39802.747581456635</v>
      </c>
    </row>
    <row r="872" spans="1:7" s="5" customFormat="1" ht="15" customHeight="1" x14ac:dyDescent="0.45">
      <c r="A872" s="42" t="str">
        <f t="shared" ref="A872:B872" si="835">A619</f>
        <v>B10</v>
      </c>
      <c r="B872" s="4" t="str">
        <f t="shared" si="835"/>
        <v>Salida Nacional / National exit</v>
      </c>
      <c r="C872" s="47">
        <f>(Input!C$18*Input!C$190)*C619</f>
        <v>1376103.9606819798</v>
      </c>
      <c r="D872" s="47">
        <f>(Input!D$18*Input!D$190)*D619</f>
        <v>1264536.1953835269</v>
      </c>
      <c r="E872" s="47">
        <f>(Input!E$18*Input!E$190)*E619</f>
        <v>1140052.2652888936</v>
      </c>
      <c r="F872" s="47">
        <f>(Input!F$18*Input!F$190)*F619</f>
        <v>983570.59789003339</v>
      </c>
      <c r="G872" s="52">
        <f>(Input!G$18*Input!G$190)*G619</f>
        <v>824236.32234206435</v>
      </c>
    </row>
    <row r="873" spans="1:7" s="5" customFormat="1" ht="15" customHeight="1" x14ac:dyDescent="0.45">
      <c r="A873" s="42" t="str">
        <f t="shared" ref="A873:B873" si="836">A620</f>
        <v>B14</v>
      </c>
      <c r="B873" s="4" t="str">
        <f t="shared" si="836"/>
        <v>Salida Nacional / National exit</v>
      </c>
      <c r="C873" s="47">
        <f>(Input!C$18*Input!C$190)*C620</f>
        <v>804679.24637428229</v>
      </c>
      <c r="D873" s="47">
        <f>(Input!D$18*Input!D$190)*D620</f>
        <v>737735.96449497715</v>
      </c>
      <c r="E873" s="47">
        <f>(Input!E$18*Input!E$190)*E620</f>
        <v>665108.03500185534</v>
      </c>
      <c r="F873" s="47">
        <f>(Input!F$18*Input!F$190)*F620</f>
        <v>574533.39316569129</v>
      </c>
      <c r="G873" s="52">
        <f>(Input!G$18*Input!G$190)*G620</f>
        <v>483085.49308767391</v>
      </c>
    </row>
    <row r="874" spans="1:7" s="5" customFormat="1" ht="15" customHeight="1" x14ac:dyDescent="0.45">
      <c r="A874" s="42" t="str">
        <f t="shared" ref="A874:B874" si="837">A621</f>
        <v>B18</v>
      </c>
      <c r="B874" s="4" t="str">
        <f t="shared" si="837"/>
        <v>Salida Nacional / National exit</v>
      </c>
      <c r="C874" s="47">
        <f>(Input!C$18*Input!C$190)*C621</f>
        <v>1278883.1252340449</v>
      </c>
      <c r="D874" s="47">
        <f>(Input!D$18*Input!D$190)*D621</f>
        <v>1138342.0514920566</v>
      </c>
      <c r="E874" s="47">
        <f>(Input!E$18*Input!E$190)*E621</f>
        <v>1012437.6144209801</v>
      </c>
      <c r="F874" s="47">
        <f>(Input!F$18*Input!F$190)*F621</f>
        <v>861772.70902553073</v>
      </c>
      <c r="G874" s="52">
        <f>(Input!G$18*Input!G$190)*G621</f>
        <v>716840.65741182119</v>
      </c>
    </row>
    <row r="875" spans="1:7" s="5" customFormat="1" ht="15" customHeight="1" x14ac:dyDescent="0.45">
      <c r="A875" s="42" t="str">
        <f t="shared" ref="A875:B875" si="838">A622</f>
        <v>B19</v>
      </c>
      <c r="B875" s="4" t="str">
        <f t="shared" si="838"/>
        <v>Salida Nacional / National exit</v>
      </c>
      <c r="C875" s="47">
        <f>(Input!C$18*Input!C$190)*C622</f>
        <v>19744638.460743476</v>
      </c>
      <c r="D875" s="47">
        <f>(Input!D$18*Input!D$190)*D622</f>
        <v>17557096.878991209</v>
      </c>
      <c r="E875" s="47">
        <f>(Input!E$18*Input!E$190)*E622</f>
        <v>15608995.827427011</v>
      </c>
      <c r="F875" s="47">
        <f>(Input!F$18*Input!F$190)*F622</f>
        <v>13281160.08277091</v>
      </c>
      <c r="G875" s="52">
        <f>(Input!G$18*Input!G$190)*G622</f>
        <v>11047190.341653429</v>
      </c>
    </row>
    <row r="876" spans="1:7" s="5" customFormat="1" ht="15" customHeight="1" x14ac:dyDescent="0.45">
      <c r="A876" s="42" t="str">
        <f t="shared" ref="A876:B876" si="839">A623</f>
        <v>B20</v>
      </c>
      <c r="B876" s="4" t="str">
        <f t="shared" si="839"/>
        <v>Salida Nacional / National exit</v>
      </c>
      <c r="C876" s="47">
        <f>(Input!C$18*Input!C$190)*C623</f>
        <v>3111512.2156861001</v>
      </c>
      <c r="D876" s="47">
        <f>(Input!D$18*Input!D$190)*D623</f>
        <v>2772611.5151788224</v>
      </c>
      <c r="E876" s="47">
        <f>(Input!E$18*Input!E$190)*E623</f>
        <v>2467639.2604514705</v>
      </c>
      <c r="F876" s="47">
        <f>(Input!F$18*Input!F$190)*F623</f>
        <v>2102312.8694040095</v>
      </c>
      <c r="G876" s="52">
        <f>(Input!G$18*Input!G$190)*G623</f>
        <v>1750994.8807684891</v>
      </c>
    </row>
    <row r="877" spans="1:7" s="5" customFormat="1" ht="15" customHeight="1" x14ac:dyDescent="0.45">
      <c r="A877" s="42" t="str">
        <f t="shared" ref="A877:B877" si="840">A624</f>
        <v>B21</v>
      </c>
      <c r="B877" s="4" t="str">
        <f t="shared" si="840"/>
        <v>Salida Nacional / National exit</v>
      </c>
      <c r="C877" s="47">
        <f>(Input!C$18*Input!C$190)*C624</f>
        <v>2157.314064751874</v>
      </c>
      <c r="D877" s="47">
        <f>(Input!D$18*Input!D$190)*D624</f>
        <v>2010.5893267734029</v>
      </c>
      <c r="E877" s="47">
        <f>(Input!E$18*Input!E$190)*E624</f>
        <v>1827.3497452453705</v>
      </c>
      <c r="F877" s="47">
        <f>(Input!F$18*Input!F$190)*F624</f>
        <v>1593.2359320276623</v>
      </c>
      <c r="G877" s="52">
        <f>(Input!G$18*Input!G$190)*G624</f>
        <v>1353.1873179990416</v>
      </c>
    </row>
    <row r="878" spans="1:7" s="5" customFormat="1" ht="15" customHeight="1" x14ac:dyDescent="0.45">
      <c r="A878" s="42" t="str">
        <f t="shared" ref="A878:B878" si="841">A625</f>
        <v>B22</v>
      </c>
      <c r="B878" s="4" t="str">
        <f t="shared" si="841"/>
        <v>Salida Nacional / National exit</v>
      </c>
      <c r="C878" s="47">
        <f>(Input!C$18*Input!C$190)*C625</f>
        <v>277640.72428558778</v>
      </c>
      <c r="D878" s="47">
        <f>(Input!D$18*Input!D$190)*D625</f>
        <v>246482.74390575063</v>
      </c>
      <c r="E878" s="47">
        <f>(Input!E$18*Input!E$190)*E625</f>
        <v>218993.70549691111</v>
      </c>
      <c r="F878" s="47">
        <f>(Input!F$18*Input!F$190)*F625</f>
        <v>186221.98993213326</v>
      </c>
      <c r="G878" s="52">
        <f>(Input!G$18*Input!G$190)*G625</f>
        <v>154890.32313167155</v>
      </c>
    </row>
    <row r="879" spans="1:7" s="5" customFormat="1" ht="15" customHeight="1" x14ac:dyDescent="0.45">
      <c r="A879" s="42" t="str">
        <f t="shared" ref="A879:B879" si="842">A626</f>
        <v>C1.01</v>
      </c>
      <c r="B879" s="4" t="str">
        <f t="shared" si="842"/>
        <v>Salida Nacional / National exit</v>
      </c>
      <c r="C879" s="47">
        <f>(Input!C$18*Input!C$190)*C626</f>
        <v>943027.62706921378</v>
      </c>
      <c r="D879" s="47">
        <f>(Input!D$18*Input!D$190)*D626</f>
        <v>852104.92888438853</v>
      </c>
      <c r="E879" s="47">
        <f>(Input!E$18*Input!E$190)*E626</f>
        <v>754265.13715918525</v>
      </c>
      <c r="F879" s="47">
        <f>(Input!F$18*Input!F$190)*F626</f>
        <v>641945.01003650622</v>
      </c>
      <c r="G879" s="52">
        <f>(Input!G$18*Input!G$190)*G626</f>
        <v>532500.78755952546</v>
      </c>
    </row>
    <row r="880" spans="1:7" s="5" customFormat="1" ht="15" customHeight="1" x14ac:dyDescent="0.45">
      <c r="A880" s="42" t="str">
        <f t="shared" ref="A880:B880" si="843">A627</f>
        <v>C2X.01</v>
      </c>
      <c r="B880" s="4" t="str">
        <f t="shared" si="843"/>
        <v>Salida Nacional / National exit</v>
      </c>
      <c r="C880" s="47">
        <f>(Input!C$18*Input!C$190)*C627</f>
        <v>133313.95091922648</v>
      </c>
      <c r="D880" s="47">
        <f>(Input!D$18*Input!D$190)*D627</f>
        <v>124261.92976677745</v>
      </c>
      <c r="E880" s="47">
        <f>(Input!E$18*Input!E$190)*E627</f>
        <v>112676.60665187205</v>
      </c>
      <c r="F880" s="47">
        <f>(Input!F$18*Input!F$190)*F627</f>
        <v>97859.979872138691</v>
      </c>
      <c r="G880" s="52">
        <f>(Input!G$18*Input!G$190)*G627</f>
        <v>82506.616400008454</v>
      </c>
    </row>
    <row r="881" spans="1:7" s="5" customFormat="1" ht="15" customHeight="1" x14ac:dyDescent="0.45">
      <c r="A881" s="42" t="str">
        <f t="shared" ref="A881:B881" si="844">A628</f>
        <v>CC.BE</v>
      </c>
      <c r="B881" s="4" t="str">
        <f t="shared" si="844"/>
        <v>Salida Nacional / National exit</v>
      </c>
      <c r="C881" s="47">
        <f>(Input!C$18*Input!C$190)*C628</f>
        <v>2953233.5154512716</v>
      </c>
      <c r="D881" s="47">
        <f>(Input!D$18*Input!D$190)*D628</f>
        <v>2175102.1245440613</v>
      </c>
      <c r="E881" s="47">
        <f>(Input!E$18*Input!E$190)*E628</f>
        <v>1589442.1100309757</v>
      </c>
      <c r="F881" s="47">
        <f>(Input!F$18*Input!F$190)*F628</f>
        <v>1141870.7336261002</v>
      </c>
      <c r="G881" s="52">
        <f>(Input!G$18*Input!G$190)*G628</f>
        <v>843784.50485175278</v>
      </c>
    </row>
    <row r="882" spans="1:7" s="5" customFormat="1" ht="15" customHeight="1" x14ac:dyDescent="0.45">
      <c r="A882" s="42" t="str">
        <f t="shared" ref="A882:B882" si="845">A629</f>
        <v>CC.CT.E</v>
      </c>
      <c r="B882" s="4" t="str">
        <f t="shared" si="845"/>
        <v>Salida Nacional / National exit</v>
      </c>
      <c r="C882" s="47">
        <f>(Input!C$18*Input!C$190)*C629</f>
        <v>3023426.1230695201</v>
      </c>
      <c r="D882" s="47">
        <f>(Input!D$18*Input!D$190)*D629</f>
        <v>2222695.7486930219</v>
      </c>
      <c r="E882" s="47">
        <f>(Input!E$18*Input!E$190)*E629</f>
        <v>1625237.6010772146</v>
      </c>
      <c r="F882" s="47">
        <f>(Input!F$18*Input!F$190)*F629</f>
        <v>1168964.5184721085</v>
      </c>
      <c r="G882" s="52">
        <f>(Input!G$18*Input!G$190)*G629</f>
        <v>861918.57717387006</v>
      </c>
    </row>
    <row r="883" spans="1:7" s="5" customFormat="1" ht="15" customHeight="1" x14ac:dyDescent="0.45">
      <c r="A883" s="42" t="str">
        <f t="shared" ref="A883:B883" si="846">A630</f>
        <v>CC.IB.E</v>
      </c>
      <c r="B883" s="4" t="str">
        <f t="shared" si="846"/>
        <v>Salida Nacional / National exit</v>
      </c>
      <c r="C883" s="47">
        <f>(Input!C$18*Input!C$190)*C630</f>
        <v>1306269.9856720106</v>
      </c>
      <c r="D883" s="47">
        <f>(Input!D$18*Input!D$190)*D630</f>
        <v>960224.43051396834</v>
      </c>
      <c r="E883" s="47">
        <f>(Input!E$18*Input!E$190)*E630</f>
        <v>702081.93751179415</v>
      </c>
      <c r="F883" s="47">
        <f>(Input!F$18*Input!F$190)*F630</f>
        <v>504951.85479036852</v>
      </c>
      <c r="G883" s="52">
        <f>(Input!G$18*Input!G$190)*G630</f>
        <v>372320.87091730267</v>
      </c>
    </row>
    <row r="884" spans="1:7" s="5" customFormat="1" ht="15" customHeight="1" x14ac:dyDescent="0.45">
      <c r="A884" s="42" t="str">
        <f t="shared" ref="A884:B884" si="847">A631</f>
        <v>CC.SG.UF</v>
      </c>
      <c r="B884" s="4" t="str">
        <f t="shared" si="847"/>
        <v>Salida Nacional / National exit</v>
      </c>
      <c r="C884" s="47">
        <f>(Input!C$18*Input!C$190)*C631</f>
        <v>1890842.7065405976</v>
      </c>
      <c r="D884" s="47">
        <f>(Input!D$18*Input!D$190)*D631</f>
        <v>1381837.863816892</v>
      </c>
      <c r="E884" s="47">
        <f>(Input!E$18*Input!E$190)*E631</f>
        <v>1006278.0404077566</v>
      </c>
      <c r="F884" s="47">
        <f>(Input!F$18*Input!F$190)*F631</f>
        <v>720569.86544606055</v>
      </c>
      <c r="G884" s="52">
        <f>(Input!G$18*Input!G$190)*G631</f>
        <v>532028.20248918678</v>
      </c>
    </row>
    <row r="885" spans="1:7" s="5" customFormat="1" ht="15" customHeight="1" x14ac:dyDescent="0.45">
      <c r="A885" s="42" t="str">
        <f t="shared" ref="A885:B885" si="848">A632</f>
        <v>D03A</v>
      </c>
      <c r="B885" s="4" t="str">
        <f t="shared" si="848"/>
        <v>Salida Nacional / National exit</v>
      </c>
      <c r="C885" s="47">
        <f>(Input!C$18*Input!C$190)*C632</f>
        <v>134146.5062146961</v>
      </c>
      <c r="D885" s="47">
        <f>(Input!D$18*Input!D$190)*D632</f>
        <v>126918.43663541693</v>
      </c>
      <c r="E885" s="47">
        <f>(Input!E$18*Input!E$190)*E632</f>
        <v>116009.4629746904</v>
      </c>
      <c r="F885" s="47">
        <f>(Input!F$18*Input!F$190)*F632</f>
        <v>101656.79437023892</v>
      </c>
      <c r="G885" s="52">
        <f>(Input!G$18*Input!G$190)*G632</f>
        <v>86402.523110680573</v>
      </c>
    </row>
    <row r="886" spans="1:7" s="5" customFormat="1" ht="15" customHeight="1" x14ac:dyDescent="0.45">
      <c r="A886" s="42" t="str">
        <f t="shared" ref="A886:B886" si="849">A633</f>
        <v>D04</v>
      </c>
      <c r="B886" s="4" t="str">
        <f t="shared" si="849"/>
        <v>Salida Nacional / National exit</v>
      </c>
      <c r="C886" s="47">
        <f>(Input!C$18*Input!C$190)*C633</f>
        <v>343966.87249802414</v>
      </c>
      <c r="D886" s="47">
        <f>(Input!D$18*Input!D$190)*D633</f>
        <v>321327.53830215445</v>
      </c>
      <c r="E886" s="47">
        <f>(Input!E$18*Input!E$190)*E633</f>
        <v>292026.64333657257</v>
      </c>
      <c r="F886" s="47">
        <f>(Input!F$18*Input!F$190)*F633</f>
        <v>254309.44110848292</v>
      </c>
      <c r="G886" s="52">
        <f>(Input!G$18*Input!G$190)*G633</f>
        <v>215040.5377698825</v>
      </c>
    </row>
    <row r="887" spans="1:7" s="5" customFormat="1" ht="15" customHeight="1" x14ac:dyDescent="0.45">
      <c r="A887" s="42" t="str">
        <f t="shared" ref="A887:B887" si="850">A634</f>
        <v>D06</v>
      </c>
      <c r="B887" s="4" t="str">
        <f t="shared" si="850"/>
        <v>Salida Nacional / National exit</v>
      </c>
      <c r="C887" s="47">
        <f>(Input!C$18*Input!C$190)*C634</f>
        <v>156204.85450083399</v>
      </c>
      <c r="D887" s="47">
        <f>(Input!D$18*Input!D$190)*D634</f>
        <v>142359.52184329284</v>
      </c>
      <c r="E887" s="47">
        <f>(Input!E$18*Input!E$190)*E634</f>
        <v>127821.21756968476</v>
      </c>
      <c r="F887" s="47">
        <f>(Input!F$18*Input!F$190)*F634</f>
        <v>109736.68237158301</v>
      </c>
      <c r="G887" s="52">
        <f>(Input!G$18*Input!G$190)*G634</f>
        <v>91573.525748544271</v>
      </c>
    </row>
    <row r="888" spans="1:7" s="5" customFormat="1" ht="15" customHeight="1" x14ac:dyDescent="0.45">
      <c r="A888" s="42" t="str">
        <f t="shared" ref="A888:B888" si="851">A635</f>
        <v>D06A</v>
      </c>
      <c r="B888" s="4" t="str">
        <f t="shared" si="851"/>
        <v>Salida Nacional / National exit</v>
      </c>
      <c r="C888" s="47">
        <f>(Input!C$18*Input!C$190)*C635</f>
        <v>15469.765587193382</v>
      </c>
      <c r="D888" s="47">
        <f>(Input!D$18*Input!D$190)*D635</f>
        <v>14099.259690352657</v>
      </c>
      <c r="E888" s="47">
        <f>(Input!E$18*Input!E$190)*E635</f>
        <v>12659.988929132511</v>
      </c>
      <c r="F888" s="47">
        <f>(Input!F$18*Input!F$190)*F635</f>
        <v>10869.23848576656</v>
      </c>
      <c r="G888" s="52">
        <f>(Input!G$18*Input!G$190)*G635</f>
        <v>9070.3371152943655</v>
      </c>
    </row>
    <row r="889" spans="1:7" s="5" customFormat="1" ht="15" customHeight="1" x14ac:dyDescent="0.45">
      <c r="A889" s="42" t="str">
        <f t="shared" ref="A889:B889" si="852">A636</f>
        <v>D07</v>
      </c>
      <c r="B889" s="4" t="str">
        <f t="shared" si="852"/>
        <v>Salida Nacional / National exit</v>
      </c>
      <c r="C889" s="47">
        <f>(Input!C$18*Input!C$190)*C636</f>
        <v>5105208.133304893</v>
      </c>
      <c r="D889" s="47">
        <f>(Input!D$18*Input!D$190)*D636</f>
        <v>4642455.7838599561</v>
      </c>
      <c r="E889" s="47">
        <f>(Input!E$18*Input!E$190)*E636</f>
        <v>4162673.3498352827</v>
      </c>
      <c r="F889" s="47">
        <f>(Input!F$18*Input!F$190)*F636</f>
        <v>3566553.7159664226</v>
      </c>
      <c r="G889" s="52">
        <f>(Input!G$18*Input!G$190)*G636</f>
        <v>2969141.659290167</v>
      </c>
    </row>
    <row r="890" spans="1:7" s="5" customFormat="1" ht="15" customHeight="1" x14ac:dyDescent="0.45">
      <c r="A890" s="42" t="str">
        <f t="shared" ref="A890:B890" si="853">A637</f>
        <v>D07.14</v>
      </c>
      <c r="B890" s="4" t="str">
        <f t="shared" si="853"/>
        <v>Salida Nacional / National exit</v>
      </c>
      <c r="C890" s="47">
        <f>(Input!C$18*Input!C$190)*C637</f>
        <v>289927.3346793222</v>
      </c>
      <c r="D890" s="47">
        <f>(Input!D$18*Input!D$190)*D637</f>
        <v>266040.28425021085</v>
      </c>
      <c r="E890" s="47">
        <f>(Input!E$18*Input!E$190)*E637</f>
        <v>239563.21184735844</v>
      </c>
      <c r="F890" s="47">
        <f>(Input!F$18*Input!F$190)*F637</f>
        <v>206427.18414177373</v>
      </c>
      <c r="G890" s="52">
        <f>(Input!G$18*Input!G$190)*G637</f>
        <v>172790.65985279798</v>
      </c>
    </row>
    <row r="891" spans="1:7" s="5" customFormat="1" ht="15" customHeight="1" x14ac:dyDescent="0.45">
      <c r="A891" s="42" t="str">
        <f t="shared" ref="A891:B891" si="854">A638</f>
        <v>D12A</v>
      </c>
      <c r="B891" s="4" t="str">
        <f t="shared" si="854"/>
        <v>Salida Nacional / National exit</v>
      </c>
      <c r="C891" s="47">
        <f>(Input!C$18*Input!C$190)*C638</f>
        <v>63205.984475539582</v>
      </c>
      <c r="D891" s="47">
        <f>(Input!D$18*Input!D$190)*D638</f>
        <v>58987.267417530973</v>
      </c>
      <c r="E891" s="47">
        <f>(Input!E$18*Input!E$190)*E638</f>
        <v>53603.102464209609</v>
      </c>
      <c r="F891" s="47">
        <f>(Input!F$18*Input!F$190)*F638</f>
        <v>46668.122134570105</v>
      </c>
      <c r="G891" s="52">
        <f>(Input!G$18*Input!G$190)*G638</f>
        <v>39444.12238487033</v>
      </c>
    </row>
    <row r="892" spans="1:7" s="5" customFormat="1" ht="15" customHeight="1" x14ac:dyDescent="0.45">
      <c r="A892" s="42" t="str">
        <f t="shared" ref="A892:B892" si="855">A639</f>
        <v>D13</v>
      </c>
      <c r="B892" s="4" t="str">
        <f t="shared" si="855"/>
        <v>Salida Nacional / National exit</v>
      </c>
      <c r="C892" s="47">
        <f>(Input!C$18*Input!C$190)*C639</f>
        <v>48752.933195081154</v>
      </c>
      <c r="D892" s="47">
        <f>(Input!D$18*Input!D$190)*D639</f>
        <v>43774.303257616884</v>
      </c>
      <c r="E892" s="47">
        <f>(Input!E$18*Input!E$190)*E639</f>
        <v>39059.067203994433</v>
      </c>
      <c r="F892" s="47">
        <f>(Input!F$18*Input!F$190)*F639</f>
        <v>33322.852908856497</v>
      </c>
      <c r="G892" s="52">
        <f>(Input!G$18*Input!G$190)*G639</f>
        <v>27686.004621113665</v>
      </c>
    </row>
    <row r="893" spans="1:7" s="5" customFormat="1" ht="15" customHeight="1" x14ac:dyDescent="0.45">
      <c r="A893" s="42" t="str">
        <f t="shared" ref="A893:B893" si="856">A640</f>
        <v>D13A</v>
      </c>
      <c r="B893" s="4" t="str">
        <f t="shared" si="856"/>
        <v>Salida Nacional / National exit</v>
      </c>
      <c r="C893" s="47">
        <f>(Input!C$18*Input!C$190)*C640</f>
        <v>109370.25691798859</v>
      </c>
      <c r="D893" s="47">
        <f>(Input!D$18*Input!D$190)*D640</f>
        <v>103172.68781389408</v>
      </c>
      <c r="E893" s="47">
        <f>(Input!E$18*Input!E$190)*E640</f>
        <v>94220.278805498616</v>
      </c>
      <c r="F893" s="47">
        <f>(Input!F$18*Input!F$190)*F640</f>
        <v>82470.010241595999</v>
      </c>
      <c r="G893" s="52">
        <f>(Input!G$18*Input!G$190)*G640</f>
        <v>70009.818227846932</v>
      </c>
    </row>
    <row r="894" spans="1:7" s="5" customFormat="1" ht="15" customHeight="1" x14ac:dyDescent="0.45">
      <c r="A894" s="42" t="str">
        <f t="shared" ref="A894:B894" si="857">A641</f>
        <v>D16</v>
      </c>
      <c r="B894" s="4" t="str">
        <f t="shared" si="857"/>
        <v>Salida Nacional / National exit</v>
      </c>
      <c r="C894" s="47">
        <f>(Input!C$18*Input!C$190)*C641</f>
        <v>3316020.4096360588</v>
      </c>
      <c r="D894" s="47">
        <f>(Input!D$18*Input!D$190)*D641</f>
        <v>2860011.1520482544</v>
      </c>
      <c r="E894" s="47">
        <f>(Input!E$18*Input!E$190)*E641</f>
        <v>2426480.7943850271</v>
      </c>
      <c r="F894" s="47">
        <f>(Input!F$18*Input!F$190)*F641</f>
        <v>2002284.4452267734</v>
      </c>
      <c r="G894" s="52">
        <f>(Input!G$18*Input!G$190)*G641</f>
        <v>1624900.664910397</v>
      </c>
    </row>
    <row r="895" spans="1:7" s="5" customFormat="1" ht="15" customHeight="1" x14ac:dyDescent="0.45">
      <c r="A895" s="42" t="str">
        <f t="shared" ref="A895:B895" si="858">A642</f>
        <v>E01</v>
      </c>
      <c r="B895" s="4" t="str">
        <f t="shared" si="858"/>
        <v>Salida Nacional / National exit</v>
      </c>
      <c r="C895" s="47">
        <f>(Input!C$18*Input!C$190)*C642</f>
        <v>78565.6437206665</v>
      </c>
      <c r="D895" s="47">
        <f>(Input!D$18*Input!D$190)*D642</f>
        <v>73496.359999048611</v>
      </c>
      <c r="E895" s="47">
        <f>(Input!E$18*Input!E$190)*E642</f>
        <v>66783.346372514556</v>
      </c>
      <c r="F895" s="47">
        <f>(Input!F$18*Input!F$190)*F642</f>
        <v>58186.280731280371</v>
      </c>
      <c r="G895" s="52">
        <f>(Input!G$18*Input!G$190)*G642</f>
        <v>49509.141278574702</v>
      </c>
    </row>
    <row r="896" spans="1:7" s="5" customFormat="1" ht="15" customHeight="1" x14ac:dyDescent="0.45">
      <c r="A896" s="42" t="str">
        <f t="shared" ref="A896:B896" si="859">A643</f>
        <v>E02</v>
      </c>
      <c r="B896" s="4" t="str">
        <f t="shared" si="859"/>
        <v>Salida Nacional / National exit</v>
      </c>
      <c r="C896" s="47">
        <f>(Input!C$18*Input!C$190)*C643</f>
        <v>506267.69199856266</v>
      </c>
      <c r="D896" s="47">
        <f>(Input!D$18*Input!D$190)*D643</f>
        <v>471599.08759087254</v>
      </c>
      <c r="E896" s="47">
        <f>(Input!E$18*Input!E$190)*E643</f>
        <v>427710.68594034453</v>
      </c>
      <c r="F896" s="47">
        <f>(Input!F$18*Input!F$190)*F643</f>
        <v>371894.3615837929</v>
      </c>
      <c r="G896" s="52">
        <f>(Input!G$18*Input!G$190)*G643</f>
        <v>315907.08180278155</v>
      </c>
    </row>
    <row r="897" spans="1:7" s="5" customFormat="1" ht="15" customHeight="1" x14ac:dyDescent="0.45">
      <c r="A897" s="42" t="str">
        <f t="shared" ref="A897:B897" si="860">A644</f>
        <v>E15</v>
      </c>
      <c r="B897" s="4" t="str">
        <f t="shared" si="860"/>
        <v>Salida Nacional / National exit</v>
      </c>
      <c r="C897" s="47">
        <f>(Input!C$18*Input!C$190)*C644</f>
        <v>714609.48527685099</v>
      </c>
      <c r="D897" s="47">
        <f>(Input!D$18*Input!D$190)*D644</f>
        <v>667378.71259544813</v>
      </c>
      <c r="E897" s="47">
        <f>(Input!E$18*Input!E$190)*E644</f>
        <v>606032.51761284377</v>
      </c>
      <c r="F897" s="47">
        <f>(Input!F$18*Input!F$190)*F644</f>
        <v>527710.41097063594</v>
      </c>
      <c r="G897" s="52">
        <f>(Input!G$18*Input!G$190)*G644</f>
        <v>448775.5973384176</v>
      </c>
    </row>
    <row r="898" spans="1:7" s="5" customFormat="1" ht="15" customHeight="1" x14ac:dyDescent="0.45">
      <c r="A898" s="42" t="str">
        <f t="shared" ref="A898:B898" si="861">A645</f>
        <v>EG01</v>
      </c>
      <c r="B898" s="4" t="str">
        <f t="shared" si="861"/>
        <v>Salida Nacional / National exit</v>
      </c>
      <c r="C898" s="47">
        <f>(Input!C$18*Input!C$190)*C645</f>
        <v>1537487.3385911824</v>
      </c>
      <c r="D898" s="47">
        <f>(Input!D$18*Input!D$190)*D645</f>
        <v>1430122.893248694</v>
      </c>
      <c r="E898" s="47">
        <f>(Input!E$18*Input!E$190)*E645</f>
        <v>1296231.9905151881</v>
      </c>
      <c r="F898" s="47">
        <f>(Input!F$18*Input!F$190)*F645</f>
        <v>1126367.7013227444</v>
      </c>
      <c r="G898" s="52">
        <f>(Input!G$18*Input!G$190)*G645</f>
        <v>956287.15829628636</v>
      </c>
    </row>
    <row r="899" spans="1:7" s="5" customFormat="1" ht="15" customHeight="1" x14ac:dyDescent="0.45">
      <c r="A899" s="42" t="str">
        <f t="shared" ref="A899:B899" si="862">A646</f>
        <v>F00</v>
      </c>
      <c r="B899" s="4" t="str">
        <f t="shared" si="862"/>
        <v>Salida Nacional / National exit</v>
      </c>
      <c r="C899" s="47">
        <f>(Input!C$18*Input!C$190)*C646</f>
        <v>914813.46692463022</v>
      </c>
      <c r="D899" s="47">
        <f>(Input!D$18*Input!D$190)*D646</f>
        <v>756928.39183137799</v>
      </c>
      <c r="E899" s="47">
        <f>(Input!E$18*Input!E$190)*E646</f>
        <v>626731.78945987753</v>
      </c>
      <c r="F899" s="47">
        <f>(Input!F$18*Input!F$190)*F646</f>
        <v>505806.87024415337</v>
      </c>
      <c r="G899" s="52">
        <f>(Input!G$18*Input!G$190)*G646</f>
        <v>406335.23583348485</v>
      </c>
    </row>
    <row r="900" spans="1:7" s="5" customFormat="1" ht="15" customHeight="1" x14ac:dyDescent="0.45">
      <c r="A900" s="42" t="str">
        <f t="shared" ref="A900:B900" si="863">A647</f>
        <v>F02</v>
      </c>
      <c r="B900" s="4" t="str">
        <f t="shared" si="863"/>
        <v>Salida Nacional / National exit</v>
      </c>
      <c r="C900" s="47">
        <f>(Input!C$18*Input!C$190)*C647</f>
        <v>8947806.1780054774</v>
      </c>
      <c r="D900" s="47">
        <f>(Input!D$18*Input!D$190)*D647</f>
        <v>7828603.2299342044</v>
      </c>
      <c r="E900" s="47">
        <f>(Input!E$18*Input!E$190)*E647</f>
        <v>6915488.881596446</v>
      </c>
      <c r="F900" s="47">
        <f>(Input!F$18*Input!F$190)*F647</f>
        <v>5828317.7491676304</v>
      </c>
      <c r="G900" s="52">
        <f>(Input!G$18*Input!G$190)*G647</f>
        <v>4816289.2762918994</v>
      </c>
    </row>
    <row r="901" spans="1:7" s="5" customFormat="1" ht="15" customHeight="1" x14ac:dyDescent="0.45">
      <c r="A901" s="42" t="str">
        <f t="shared" ref="A901:B901" si="864">A648</f>
        <v>F06.2</v>
      </c>
      <c r="B901" s="4" t="str">
        <f t="shared" si="864"/>
        <v>Salida Nacional / National exit</v>
      </c>
      <c r="C901" s="47">
        <f>(Input!C$18*Input!C$190)*C648</f>
        <v>46401.781208292239</v>
      </c>
      <c r="D901" s="47">
        <f>(Input!D$18*Input!D$190)*D648</f>
        <v>42453.046269342551</v>
      </c>
      <c r="E901" s="47">
        <f>(Input!E$18*Input!E$190)*E648</f>
        <v>38368.28952405275</v>
      </c>
      <c r="F901" s="47">
        <f>(Input!F$18*Input!F$190)*F648</f>
        <v>33252.189181769863</v>
      </c>
      <c r="G901" s="52">
        <f>(Input!G$18*Input!G$190)*G648</f>
        <v>28228.788190453604</v>
      </c>
    </row>
    <row r="902" spans="1:7" s="5" customFormat="1" ht="15" customHeight="1" x14ac:dyDescent="0.45">
      <c r="A902" s="42" t="str">
        <f t="shared" ref="A902:B902" si="865">A649</f>
        <v>F07</v>
      </c>
      <c r="B902" s="4" t="str">
        <f t="shared" si="865"/>
        <v>Salida Nacional / National exit</v>
      </c>
      <c r="C902" s="47">
        <f>(Input!C$18*Input!C$190)*C649</f>
        <v>1222697.8382239609</v>
      </c>
      <c r="D902" s="47">
        <f>(Input!D$18*Input!D$190)*D649</f>
        <v>1118780.8993166662</v>
      </c>
      <c r="E902" s="47">
        <f>(Input!E$18*Input!E$190)*E649</f>
        <v>1011088.1796565044</v>
      </c>
      <c r="F902" s="47">
        <f>(Input!F$18*Input!F$190)*F649</f>
        <v>876238.07587956451</v>
      </c>
      <c r="G902" s="52">
        <f>(Input!G$18*Input!G$190)*G649</f>
        <v>743838.99629923445</v>
      </c>
    </row>
    <row r="903" spans="1:7" s="5" customFormat="1" ht="15" customHeight="1" x14ac:dyDescent="0.45">
      <c r="A903" s="42" t="str">
        <f t="shared" ref="A903:B903" si="866">A650</f>
        <v>F07.01</v>
      </c>
      <c r="B903" s="4" t="str">
        <f t="shared" si="866"/>
        <v>Salida Nacional / National exit</v>
      </c>
      <c r="C903" s="47">
        <f>(Input!C$18*Input!C$190)*C650</f>
        <v>6178.611559787455</v>
      </c>
      <c r="D903" s="47">
        <f>(Input!D$18*Input!D$190)*D650</f>
        <v>5673.3895845537591</v>
      </c>
      <c r="E903" s="47">
        <f>(Input!E$18*Input!E$190)*E650</f>
        <v>5135.8769437796782</v>
      </c>
      <c r="F903" s="47">
        <f>(Input!F$18*Input!F$190)*F650</f>
        <v>4459.0539840846704</v>
      </c>
      <c r="G903" s="52">
        <f>(Input!G$18*Input!G$190)*G650</f>
        <v>3790.8962242439093</v>
      </c>
    </row>
    <row r="904" spans="1:7" s="5" customFormat="1" ht="15" customHeight="1" x14ac:dyDescent="0.45">
      <c r="A904" s="42" t="str">
        <f t="shared" ref="A904:B904" si="867">A651</f>
        <v>F08</v>
      </c>
      <c r="B904" s="4" t="str">
        <f t="shared" si="867"/>
        <v>Salida Nacional / National exit</v>
      </c>
      <c r="C904" s="47">
        <f>(Input!C$18*Input!C$190)*C651</f>
        <v>0</v>
      </c>
      <c r="D904" s="47">
        <f>(Input!D$18*Input!D$190)*D651</f>
        <v>0</v>
      </c>
      <c r="E904" s="47">
        <f>(Input!E$18*Input!E$190)*E651</f>
        <v>0</v>
      </c>
      <c r="F904" s="47">
        <f>(Input!F$18*Input!F$190)*F651</f>
        <v>0</v>
      </c>
      <c r="G904" s="52">
        <f>(Input!G$18*Input!G$190)*G651</f>
        <v>0</v>
      </c>
    </row>
    <row r="905" spans="1:7" s="5" customFormat="1" ht="15" customHeight="1" x14ac:dyDescent="0.45">
      <c r="A905" s="42" t="str">
        <f t="shared" ref="A905:B905" si="868">A652</f>
        <v>F11</v>
      </c>
      <c r="B905" s="4" t="str">
        <f t="shared" si="868"/>
        <v>Salida Nacional / National exit</v>
      </c>
      <c r="C905" s="47">
        <f>(Input!C$18*Input!C$190)*C652</f>
        <v>33832.514394646816</v>
      </c>
      <c r="D905" s="47">
        <f>(Input!D$18*Input!D$190)*D652</f>
        <v>30140.615562679839</v>
      </c>
      <c r="E905" s="47">
        <f>(Input!E$18*Input!E$190)*E652</f>
        <v>26502.148609526397</v>
      </c>
      <c r="F905" s="47">
        <f>(Input!F$18*Input!F$190)*F652</f>
        <v>22300.625339786453</v>
      </c>
      <c r="G905" s="52">
        <f>(Input!G$18*Input!G$190)*G652</f>
        <v>18419.604252454817</v>
      </c>
    </row>
    <row r="906" spans="1:7" s="5" customFormat="1" ht="15" customHeight="1" x14ac:dyDescent="0.45">
      <c r="A906" s="42" t="str">
        <f t="shared" ref="A906:B906" si="869">A653</f>
        <v>F13</v>
      </c>
      <c r="B906" s="4" t="str">
        <f t="shared" si="869"/>
        <v>Salida Nacional / National exit</v>
      </c>
      <c r="C906" s="47">
        <f>(Input!C$18*Input!C$190)*C653</f>
        <v>104904.64479224703</v>
      </c>
      <c r="D906" s="47">
        <f>(Input!D$18*Input!D$190)*D653</f>
        <v>95691.122948969511</v>
      </c>
      <c r="E906" s="47">
        <f>(Input!E$18*Input!E$190)*E653</f>
        <v>86365.132731953374</v>
      </c>
      <c r="F906" s="47">
        <f>(Input!F$18*Input!F$190)*F653</f>
        <v>74762.715592576409</v>
      </c>
      <c r="G906" s="52">
        <f>(Input!G$18*Input!G$190)*G653</f>
        <v>63395.97593659901</v>
      </c>
    </row>
    <row r="907" spans="1:7" s="5" customFormat="1" ht="15" customHeight="1" x14ac:dyDescent="0.45">
      <c r="A907" s="42" t="str">
        <f t="shared" ref="A907:B907" si="870">A654</f>
        <v>F14</v>
      </c>
      <c r="B907" s="4" t="str">
        <f t="shared" si="870"/>
        <v>Salida Nacional / National exit</v>
      </c>
      <c r="C907" s="47">
        <f>(Input!C$18*Input!C$190)*C654</f>
        <v>80243.847852117222</v>
      </c>
      <c r="D907" s="47">
        <f>(Input!D$18*Input!D$190)*D654</f>
        <v>73161.724584199168</v>
      </c>
      <c r="E907" s="47">
        <f>(Input!E$18*Input!E$190)*E654</f>
        <v>66016.965508985319</v>
      </c>
      <c r="F907" s="47">
        <f>(Input!F$18*Input!F$190)*F654</f>
        <v>57138.787820100741</v>
      </c>
      <c r="G907" s="52">
        <f>(Input!G$18*Input!G$190)*G654</f>
        <v>48442.940891920836</v>
      </c>
    </row>
    <row r="908" spans="1:7" s="5" customFormat="1" ht="15" customHeight="1" x14ac:dyDescent="0.45">
      <c r="A908" s="42" t="str">
        <f t="shared" ref="A908:B908" si="871">A655</f>
        <v>F19</v>
      </c>
      <c r="B908" s="4" t="str">
        <f t="shared" si="871"/>
        <v>Salida Nacional / National exit</v>
      </c>
      <c r="C908" s="47">
        <f>(Input!C$18*Input!C$190)*C655</f>
        <v>4279598.806477082</v>
      </c>
      <c r="D908" s="47">
        <f>(Input!D$18*Input!D$190)*D655</f>
        <v>3773397.8178888625</v>
      </c>
      <c r="E908" s="47">
        <f>(Input!E$18*Input!E$190)*E655</f>
        <v>3343471.6191813415</v>
      </c>
      <c r="F908" s="47">
        <f>(Input!F$18*Input!F$190)*F655</f>
        <v>2827791.0134657873</v>
      </c>
      <c r="G908" s="52">
        <f>(Input!G$18*Input!G$190)*G655</f>
        <v>2333275.5500127845</v>
      </c>
    </row>
    <row r="909" spans="1:7" s="5" customFormat="1" ht="15" customHeight="1" x14ac:dyDescent="0.45">
      <c r="A909" s="42" t="str">
        <f t="shared" ref="A909:B909" si="872">A656</f>
        <v>F21</v>
      </c>
      <c r="B909" s="4" t="str">
        <f t="shared" si="872"/>
        <v>Salida Nacional / National exit</v>
      </c>
      <c r="C909" s="47">
        <f>(Input!C$18*Input!C$190)*C656</f>
        <v>174205.5889120416</v>
      </c>
      <c r="D909" s="47">
        <f>(Input!D$18*Input!D$190)*D656</f>
        <v>160167.11635799054</v>
      </c>
      <c r="E909" s="47">
        <f>(Input!E$18*Input!E$190)*E656</f>
        <v>144940.90666151242</v>
      </c>
      <c r="F909" s="47">
        <f>(Input!F$18*Input!F$190)*F656</f>
        <v>125792.78132821007</v>
      </c>
      <c r="G909" s="52">
        <f>(Input!G$18*Input!G$190)*G656</f>
        <v>106451.11400178194</v>
      </c>
    </row>
    <row r="910" spans="1:7" s="5" customFormat="1" ht="15" customHeight="1" x14ac:dyDescent="0.45">
      <c r="A910" s="42" t="str">
        <f t="shared" ref="A910:B910" si="873">A657</f>
        <v>F23</v>
      </c>
      <c r="B910" s="4" t="str">
        <f t="shared" si="873"/>
        <v>Salida Nacional / National exit</v>
      </c>
      <c r="C910" s="47">
        <f>(Input!C$18*Input!C$190)*C657</f>
        <v>53092.04249458298</v>
      </c>
      <c r="D910" s="47">
        <f>(Input!D$18*Input!D$190)*D657</f>
        <v>49255.230337153873</v>
      </c>
      <c r="E910" s="47">
        <f>(Input!E$18*Input!E$190)*E657</f>
        <v>44747.28354761214</v>
      </c>
      <c r="F910" s="47">
        <f>(Input!F$18*Input!F$190)*F657</f>
        <v>38999.576272767139</v>
      </c>
      <c r="G910" s="52">
        <f>(Input!G$18*Input!G$190)*G657</f>
        <v>33117.168517123304</v>
      </c>
    </row>
    <row r="911" spans="1:7" s="5" customFormat="1" ht="15" customHeight="1" x14ac:dyDescent="0.45">
      <c r="A911" s="42" t="str">
        <f t="shared" ref="A911:B911" si="874">A658</f>
        <v>F25</v>
      </c>
      <c r="B911" s="4" t="str">
        <f t="shared" si="874"/>
        <v>Salida Nacional / National exit</v>
      </c>
      <c r="C911" s="47">
        <f>(Input!C$18*Input!C$190)*C658</f>
        <v>445715.51868039201</v>
      </c>
      <c r="D911" s="47">
        <f>(Input!D$18*Input!D$190)*D658</f>
        <v>413175.28392844595</v>
      </c>
      <c r="E911" s="47">
        <f>(Input!E$18*Input!E$190)*E658</f>
        <v>375011.24737057084</v>
      </c>
      <c r="F911" s="47">
        <f>(Input!F$18*Input!F$190)*F658</f>
        <v>326452.71451422479</v>
      </c>
      <c r="G911" s="52">
        <f>(Input!G$18*Input!G$190)*G658</f>
        <v>276941.86793116003</v>
      </c>
    </row>
    <row r="912" spans="1:7" s="5" customFormat="1" ht="15" customHeight="1" x14ac:dyDescent="0.45">
      <c r="A912" s="42" t="str">
        <f t="shared" ref="A912:B912" si="875">A659</f>
        <v>F26</v>
      </c>
      <c r="B912" s="4" t="str">
        <f t="shared" si="875"/>
        <v>Salida Nacional / National exit</v>
      </c>
      <c r="C912" s="47">
        <f>(Input!C$18*Input!C$190)*C659</f>
        <v>2033988.9053347597</v>
      </c>
      <c r="D912" s="47">
        <f>(Input!D$18*Input!D$190)*D659</f>
        <v>1610218.4097832935</v>
      </c>
      <c r="E912" s="47">
        <f>(Input!E$18*Input!E$190)*E659</f>
        <v>1258806.8604084924</v>
      </c>
      <c r="F912" s="47">
        <f>(Input!F$18*Input!F$190)*F659</f>
        <v>967207.25405078998</v>
      </c>
      <c r="G912" s="52">
        <f>(Input!G$18*Input!G$190)*G659</f>
        <v>742956.34074392205</v>
      </c>
    </row>
    <row r="913" spans="1:7" s="5" customFormat="1" ht="15" customHeight="1" x14ac:dyDescent="0.45">
      <c r="A913" s="42" t="str">
        <f t="shared" ref="A913:B913" si="876">A660</f>
        <v>F26.02</v>
      </c>
      <c r="B913" s="4" t="str">
        <f t="shared" si="876"/>
        <v>Salida Nacional / National exit</v>
      </c>
      <c r="C913" s="47">
        <f>(Input!C$18*Input!C$190)*C660</f>
        <v>108810.60256152548</v>
      </c>
      <c r="D913" s="47">
        <f>(Input!D$18*Input!D$190)*D660</f>
        <v>97066.858289244614</v>
      </c>
      <c r="E913" s="47">
        <f>(Input!E$18*Input!E$190)*E660</f>
        <v>86383.025670345363</v>
      </c>
      <c r="F913" s="47">
        <f>(Input!F$18*Input!F$190)*F660</f>
        <v>73464.000115095754</v>
      </c>
      <c r="G913" s="52">
        <f>(Input!G$18*Input!G$190)*G660</f>
        <v>60959.288323260429</v>
      </c>
    </row>
    <row r="914" spans="1:7" s="5" customFormat="1" ht="15" customHeight="1" x14ac:dyDescent="0.45">
      <c r="A914" s="42" t="str">
        <f t="shared" ref="A914:B914" si="877">A661</f>
        <v>F26A</v>
      </c>
      <c r="B914" s="4" t="str">
        <f t="shared" si="877"/>
        <v>Salida Nacional / National exit</v>
      </c>
      <c r="C914" s="47">
        <f>(Input!C$18*Input!C$190)*C661</f>
        <v>545424.32652178966</v>
      </c>
      <c r="D914" s="47">
        <f>(Input!D$18*Input!D$190)*D661</f>
        <v>501238.84683450253</v>
      </c>
      <c r="E914" s="47">
        <f>(Input!E$18*Input!E$190)*E661</f>
        <v>452896.28842311061</v>
      </c>
      <c r="F914" s="47">
        <f>(Input!F$18*Input!F$190)*F661</f>
        <v>392402.58922618424</v>
      </c>
      <c r="G914" s="52">
        <f>(Input!G$18*Input!G$190)*G661</f>
        <v>331602.44262373314</v>
      </c>
    </row>
    <row r="915" spans="1:7" s="5" customFormat="1" ht="15" customHeight="1" x14ac:dyDescent="0.45">
      <c r="A915" s="42" t="str">
        <f t="shared" ref="A915:B915" si="878">A662</f>
        <v>F27</v>
      </c>
      <c r="B915" s="4" t="str">
        <f t="shared" si="878"/>
        <v>Salida Nacional / National exit</v>
      </c>
      <c r="C915" s="47">
        <f>(Input!C$18*Input!C$190)*C662</f>
        <v>33683.237210923151</v>
      </c>
      <c r="D915" s="47">
        <f>(Input!D$18*Input!D$190)*D662</f>
        <v>30966.549313554242</v>
      </c>
      <c r="E915" s="47">
        <f>(Input!E$18*Input!E$190)*E662</f>
        <v>27980.729446557914</v>
      </c>
      <c r="F915" s="47">
        <f>(Input!F$18*Input!F$190)*F662</f>
        <v>24243.847426741846</v>
      </c>
      <c r="G915" s="52">
        <f>(Input!G$18*Input!G$190)*G662</f>
        <v>20487.764751765964</v>
      </c>
    </row>
    <row r="916" spans="1:7" s="5" customFormat="1" ht="15" customHeight="1" x14ac:dyDescent="0.45">
      <c r="A916" s="42" t="str">
        <f t="shared" ref="A916:B916" si="879">A663</f>
        <v>F27A</v>
      </c>
      <c r="B916" s="4" t="str">
        <f t="shared" si="879"/>
        <v>Salida Nacional / National exit</v>
      </c>
      <c r="C916" s="47">
        <f>(Input!C$18*Input!C$190)*C663</f>
        <v>3599728.8539603688</v>
      </c>
      <c r="D916" s="47">
        <f>(Input!D$18*Input!D$190)*D663</f>
        <v>3193673.7505101599</v>
      </c>
      <c r="E916" s="47">
        <f>(Input!E$18*Input!E$190)*E663</f>
        <v>2837365.5070036454</v>
      </c>
      <c r="F916" s="47">
        <f>(Input!F$18*Input!F$190)*F663</f>
        <v>2412675.3054397912</v>
      </c>
      <c r="G916" s="52">
        <f>(Input!G$18*Input!G$190)*G663</f>
        <v>2006689.5626926091</v>
      </c>
    </row>
    <row r="917" spans="1:7" s="5" customFormat="1" ht="15" customHeight="1" x14ac:dyDescent="0.45">
      <c r="A917" s="42" t="str">
        <f t="shared" ref="A917:B917" si="880">A664</f>
        <v>F28</v>
      </c>
      <c r="B917" s="4" t="str">
        <f t="shared" si="880"/>
        <v>Salida Nacional / National exit</v>
      </c>
      <c r="C917" s="47">
        <f>(Input!C$18*Input!C$190)*C664</f>
        <v>583387.82981949172</v>
      </c>
      <c r="D917" s="47">
        <f>(Input!D$18*Input!D$190)*D664</f>
        <v>517747.32868010527</v>
      </c>
      <c r="E917" s="47">
        <f>(Input!E$18*Input!E$190)*E664</f>
        <v>459994.54417527834</v>
      </c>
      <c r="F917" s="47">
        <f>(Input!F$18*Input!F$190)*F664</f>
        <v>391150.65184705722</v>
      </c>
      <c r="G917" s="52">
        <f>(Input!G$18*Input!G$190)*G664</f>
        <v>325335.3921252517</v>
      </c>
    </row>
    <row r="918" spans="1:7" s="5" customFormat="1" ht="15" customHeight="1" x14ac:dyDescent="0.45">
      <c r="A918" s="42" t="str">
        <f t="shared" ref="A918:B918" si="881">A665</f>
        <v>G03</v>
      </c>
      <c r="B918" s="4" t="str">
        <f t="shared" si="881"/>
        <v>Salida Nacional / National exit</v>
      </c>
      <c r="C918" s="47">
        <f>(Input!C$18*Input!C$190)*C665</f>
        <v>43579.688460930629</v>
      </c>
      <c r="D918" s="47">
        <f>(Input!D$18*Input!D$190)*D665</f>
        <v>40706.962559185835</v>
      </c>
      <c r="E918" s="47">
        <f>(Input!E$18*Input!E$190)*E665</f>
        <v>36969.524417286506</v>
      </c>
      <c r="F918" s="47">
        <f>(Input!F$18*Input!F$190)*F665</f>
        <v>32196.847403587893</v>
      </c>
      <c r="G918" s="52">
        <f>(Input!G$18*Input!G$190)*G665</f>
        <v>27383.973670409549</v>
      </c>
    </row>
    <row r="919" spans="1:7" s="5" customFormat="1" ht="15" customHeight="1" x14ac:dyDescent="0.45">
      <c r="A919" s="42" t="str">
        <f t="shared" ref="A919:B919" si="882">A666</f>
        <v>G04</v>
      </c>
      <c r="B919" s="4" t="str">
        <f t="shared" si="882"/>
        <v>Salida Nacional / National exit</v>
      </c>
      <c r="C919" s="47">
        <f>(Input!C$18*Input!C$190)*C666</f>
        <v>30.293822193338364</v>
      </c>
      <c r="D919" s="47">
        <f>(Input!D$18*Input!D$190)*D666</f>
        <v>28.287056851887531</v>
      </c>
      <c r="E919" s="47">
        <f>(Input!E$18*Input!E$190)*E666</f>
        <v>25.685430401402872</v>
      </c>
      <c r="F919" s="47">
        <f>(Input!F$18*Input!F$190)*F666</f>
        <v>22.364894450665709</v>
      </c>
      <c r="G919" s="52">
        <f>(Input!G$18*Input!G$190)*G666</f>
        <v>19.018699894948163</v>
      </c>
    </row>
    <row r="920" spans="1:7" s="5" customFormat="1" ht="15" customHeight="1" x14ac:dyDescent="0.45">
      <c r="A920" s="42" t="str">
        <f t="shared" ref="A920:B920" si="883">A667</f>
        <v>G07</v>
      </c>
      <c r="B920" s="4" t="str">
        <f t="shared" si="883"/>
        <v>Salida Nacional / National exit</v>
      </c>
      <c r="C920" s="47">
        <f>(Input!C$18*Input!C$190)*C667</f>
        <v>18261.732246670697</v>
      </c>
      <c r="D920" s="47">
        <f>(Input!D$18*Input!D$190)*D667</f>
        <v>16519.492571252067</v>
      </c>
      <c r="E920" s="47">
        <f>(Input!E$18*Input!E$190)*E667</f>
        <v>14780.62998490435</v>
      </c>
      <c r="F920" s="47">
        <f>(Input!F$18*Input!F$190)*F667</f>
        <v>12662.652624753307</v>
      </c>
      <c r="G920" s="52">
        <f>(Input!G$18*Input!G$190)*G667</f>
        <v>10618.985302324187</v>
      </c>
    </row>
    <row r="921" spans="1:7" s="5" customFormat="1" ht="15" customHeight="1" x14ac:dyDescent="0.45">
      <c r="A921" s="42" t="str">
        <f t="shared" ref="A921:B921" si="884">A668</f>
        <v>H1</v>
      </c>
      <c r="B921" s="4" t="str">
        <f t="shared" si="884"/>
        <v>Salida Nacional / National exit</v>
      </c>
      <c r="C921" s="47">
        <f>(Input!C$18*Input!C$190)*C668</f>
        <v>5798869.3649573447</v>
      </c>
      <c r="D921" s="47">
        <f>(Input!D$18*Input!D$190)*D668</f>
        <v>4587053.7480004663</v>
      </c>
      <c r="E921" s="47">
        <f>(Input!E$18*Input!E$190)*E668</f>
        <v>3681665.2216535541</v>
      </c>
      <c r="F921" s="47">
        <f>(Input!F$18*Input!F$190)*F668</f>
        <v>2874253.4034574814</v>
      </c>
      <c r="G921" s="52">
        <f>(Input!G$18*Input!G$190)*G668</f>
        <v>2276875.5146413986</v>
      </c>
    </row>
    <row r="922" spans="1:7" s="5" customFormat="1" ht="15" customHeight="1" x14ac:dyDescent="0.45">
      <c r="A922" s="42" t="str">
        <f t="shared" ref="A922:B922" si="885">A669</f>
        <v>I001</v>
      </c>
      <c r="B922" s="4" t="str">
        <f t="shared" si="885"/>
        <v>Salida Nacional / National exit</v>
      </c>
      <c r="C922" s="47">
        <f>(Input!C$18*Input!C$190)*C669</f>
        <v>1656300.7820434973</v>
      </c>
      <c r="D922" s="47">
        <f>(Input!D$18*Input!D$190)*D669</f>
        <v>1428584.5175849483</v>
      </c>
      <c r="E922" s="47">
        <f>(Input!E$18*Input!E$190)*E669</f>
        <v>1212070.4710352626</v>
      </c>
      <c r="F922" s="47">
        <f>(Input!F$18*Input!F$190)*F669</f>
        <v>1000200.3214288673</v>
      </c>
      <c r="G922" s="52">
        <f>(Input!G$18*Input!G$190)*G669</f>
        <v>811695.03306064487</v>
      </c>
    </row>
    <row r="923" spans="1:7" s="5" customFormat="1" ht="15" customHeight="1" x14ac:dyDescent="0.45">
      <c r="A923" s="42" t="str">
        <f t="shared" ref="A923:B923" si="886">A670</f>
        <v>I003</v>
      </c>
      <c r="B923" s="4" t="str">
        <f t="shared" si="886"/>
        <v>Salida Nacional / National exit</v>
      </c>
      <c r="C923" s="47">
        <f>(Input!C$18*Input!C$190)*C670</f>
        <v>16516.235703853428</v>
      </c>
      <c r="D923" s="47">
        <f>(Input!D$18*Input!D$190)*D670</f>
        <v>15283.304147690646</v>
      </c>
      <c r="E923" s="47">
        <f>(Input!E$18*Input!E$190)*E670</f>
        <v>13841.78055700314</v>
      </c>
      <c r="F923" s="47">
        <f>(Input!F$18*Input!F$190)*F670</f>
        <v>12005.414210819205</v>
      </c>
      <c r="G923" s="52">
        <f>(Input!G$18*Input!G$190)*G670</f>
        <v>10110.578760098637</v>
      </c>
    </row>
    <row r="924" spans="1:7" s="5" customFormat="1" ht="15" customHeight="1" x14ac:dyDescent="0.45">
      <c r="A924" s="42" t="str">
        <f t="shared" ref="A924:B924" si="887">A671</f>
        <v>I006</v>
      </c>
      <c r="B924" s="4" t="str">
        <f t="shared" si="887"/>
        <v>Salida Nacional / National exit</v>
      </c>
      <c r="C924" s="47">
        <f>(Input!C$18*Input!C$190)*C671</f>
        <v>213622.72776641839</v>
      </c>
      <c r="D924" s="47">
        <f>(Input!D$18*Input!D$190)*D671</f>
        <v>201555.67870685211</v>
      </c>
      <c r="E924" s="47">
        <f>(Input!E$18*Input!E$190)*E671</f>
        <v>184189.7626674198</v>
      </c>
      <c r="F924" s="47">
        <f>(Input!F$18*Input!F$190)*F671</f>
        <v>161315.77827293985</v>
      </c>
      <c r="G924" s="52">
        <f>(Input!G$18*Input!G$190)*G671</f>
        <v>136949.45885344551</v>
      </c>
    </row>
    <row r="925" spans="1:7" s="5" customFormat="1" ht="15" customHeight="1" x14ac:dyDescent="0.45">
      <c r="A925" s="42" t="str">
        <f t="shared" ref="A925:B925" si="888">A672</f>
        <v>I008X</v>
      </c>
      <c r="B925" s="4" t="str">
        <f t="shared" si="888"/>
        <v>Salida Nacional / National exit</v>
      </c>
      <c r="C925" s="47">
        <f>(Input!C$18*Input!C$190)*C672</f>
        <v>3111308.4423037418</v>
      </c>
      <c r="D925" s="47">
        <f>(Input!D$18*Input!D$190)*D672</f>
        <v>2806366.0718480228</v>
      </c>
      <c r="E925" s="47">
        <f>(Input!E$18*Input!E$190)*E672</f>
        <v>2506817.7872622898</v>
      </c>
      <c r="F925" s="47">
        <f>(Input!F$18*Input!F$190)*F672</f>
        <v>2135608.3764601313</v>
      </c>
      <c r="G925" s="52">
        <f>(Input!G$18*Input!G$190)*G672</f>
        <v>1765178.0071038341</v>
      </c>
    </row>
    <row r="926" spans="1:7" s="5" customFormat="1" ht="15" customHeight="1" x14ac:dyDescent="0.45">
      <c r="A926" s="42" t="str">
        <f t="shared" ref="A926:B926" si="889">A673</f>
        <v>I012</v>
      </c>
      <c r="B926" s="4" t="str">
        <f t="shared" si="889"/>
        <v>Salida Nacional / National exit</v>
      </c>
      <c r="C926" s="47">
        <f>(Input!C$18*Input!C$190)*C673</f>
        <v>595960.99244528974</v>
      </c>
      <c r="D926" s="47">
        <f>(Input!D$18*Input!D$190)*D673</f>
        <v>563189.31320833077</v>
      </c>
      <c r="E926" s="47">
        <f>(Input!E$18*Input!E$190)*E673</f>
        <v>515099.97316576366</v>
      </c>
      <c r="F926" s="47">
        <f>(Input!F$18*Input!F$190)*F673</f>
        <v>451504.22334071138</v>
      </c>
      <c r="G926" s="52">
        <f>(Input!G$18*Input!G$190)*G673</f>
        <v>383534.35366413568</v>
      </c>
    </row>
    <row r="927" spans="1:7" s="5" customFormat="1" ht="15" customHeight="1" x14ac:dyDescent="0.45">
      <c r="A927" s="42" t="str">
        <f t="shared" ref="A927:B927" si="890">A674</f>
        <v>I014</v>
      </c>
      <c r="B927" s="4" t="str">
        <f t="shared" si="890"/>
        <v>Salida Nacional / National exit</v>
      </c>
      <c r="C927" s="47">
        <f>(Input!C$18*Input!C$190)*C674</f>
        <v>349129.74604523421</v>
      </c>
      <c r="D927" s="47">
        <f>(Input!D$18*Input!D$190)*D674</f>
        <v>331012.75118430564</v>
      </c>
      <c r="E927" s="47">
        <f>(Input!E$18*Input!E$190)*E674</f>
        <v>303201.80858945963</v>
      </c>
      <c r="F927" s="47">
        <f>(Input!F$18*Input!F$190)*F674</f>
        <v>266196.50840635109</v>
      </c>
      <c r="G927" s="52">
        <f>(Input!G$18*Input!G$190)*G674</f>
        <v>226436.15359893828</v>
      </c>
    </row>
    <row r="928" spans="1:7" s="5" customFormat="1" ht="15" customHeight="1" x14ac:dyDescent="0.45">
      <c r="A928" s="42" t="str">
        <f t="shared" ref="A928:B928" si="891">A675</f>
        <v>I015ERM</v>
      </c>
      <c r="B928" s="4" t="str">
        <f t="shared" si="891"/>
        <v>Salida Nacional / National exit</v>
      </c>
      <c r="C928" s="47">
        <f>(Input!C$18*Input!C$190)*C675</f>
        <v>2756.6383213212898</v>
      </c>
      <c r="D928" s="47">
        <f>(Input!D$18*Input!D$190)*D675</f>
        <v>2613.6863076612408</v>
      </c>
      <c r="E928" s="47">
        <f>(Input!E$18*Input!E$190)*E675</f>
        <v>2394.1563709075926</v>
      </c>
      <c r="F928" s="47">
        <f>(Input!F$18*Input!F$190)*F675</f>
        <v>2101.999993572706</v>
      </c>
      <c r="G928" s="52">
        <f>(Input!G$18*Input!G$190)*G675</f>
        <v>1788.0533500165971</v>
      </c>
    </row>
    <row r="929" spans="1:7" s="5" customFormat="1" ht="15" customHeight="1" x14ac:dyDescent="0.45">
      <c r="A929" s="42" t="str">
        <f t="shared" ref="A929:B929" si="892">A676</f>
        <v>I016</v>
      </c>
      <c r="B929" s="4" t="str">
        <f t="shared" si="892"/>
        <v>Salida Nacional / National exit</v>
      </c>
      <c r="C929" s="47">
        <f>(Input!C$18*Input!C$190)*C676</f>
        <v>2055483.4646157923</v>
      </c>
      <c r="D929" s="47">
        <f>(Input!D$18*Input!D$190)*D676</f>
        <v>1916010.3771518155</v>
      </c>
      <c r="E929" s="47">
        <f>(Input!E$18*Input!E$190)*E676</f>
        <v>1721676.9229302756</v>
      </c>
      <c r="F929" s="47">
        <f>(Input!F$18*Input!F$190)*F676</f>
        <v>1480927.5386446347</v>
      </c>
      <c r="G929" s="52">
        <f>(Input!G$18*Input!G$190)*G676</f>
        <v>1236302.2005166067</v>
      </c>
    </row>
    <row r="930" spans="1:7" s="5" customFormat="1" ht="15" customHeight="1" x14ac:dyDescent="0.45">
      <c r="A930" s="42" t="str">
        <f t="shared" ref="A930:B930" si="893">A677</f>
        <v>I018</v>
      </c>
      <c r="B930" s="4" t="str">
        <f t="shared" si="893"/>
        <v>Salida Nacional / National exit</v>
      </c>
      <c r="C930" s="47">
        <f>(Input!C$18*Input!C$190)*C677</f>
        <v>365489.9552254458</v>
      </c>
      <c r="D930" s="47">
        <f>(Input!D$18*Input!D$190)*D677</f>
        <v>344264.22730338346</v>
      </c>
      <c r="E930" s="47">
        <f>(Input!E$18*Input!E$190)*E677</f>
        <v>314421.08153978566</v>
      </c>
      <c r="F930" s="47">
        <f>(Input!F$18*Input!F$190)*F677</f>
        <v>275194.10911355965</v>
      </c>
      <c r="G930" s="52">
        <f>(Input!G$18*Input!G$190)*G677</f>
        <v>233569.10972798243</v>
      </c>
    </row>
    <row r="931" spans="1:7" s="5" customFormat="1" ht="15" customHeight="1" x14ac:dyDescent="0.45">
      <c r="A931" s="42" t="str">
        <f t="shared" ref="A931:B931" si="894">A678</f>
        <v>I019</v>
      </c>
      <c r="B931" s="4" t="str">
        <f t="shared" si="894"/>
        <v>Salida Nacional / National exit</v>
      </c>
      <c r="C931" s="47">
        <f>(Input!C$18*Input!C$190)*C678</f>
        <v>247993.05551557269</v>
      </c>
      <c r="D931" s="47">
        <f>(Input!D$18*Input!D$190)*D678</f>
        <v>233509.19813942254</v>
      </c>
      <c r="E931" s="47">
        <f>(Input!E$18*Input!E$190)*E678</f>
        <v>213235.19358881406</v>
      </c>
      <c r="F931" s="47">
        <f>(Input!F$18*Input!F$190)*F678</f>
        <v>186605.74040511018</v>
      </c>
      <c r="G931" s="52">
        <f>(Input!G$18*Input!G$190)*G678</f>
        <v>158379.45404464292</v>
      </c>
    </row>
    <row r="932" spans="1:7" s="5" customFormat="1" ht="15" customHeight="1" x14ac:dyDescent="0.45">
      <c r="A932" s="42" t="str">
        <f t="shared" ref="A932:B932" si="895">A679</f>
        <v>I020</v>
      </c>
      <c r="B932" s="4" t="str">
        <f t="shared" si="895"/>
        <v>Salida Nacional / National exit</v>
      </c>
      <c r="C932" s="47">
        <f>(Input!C$18*Input!C$190)*C679</f>
        <v>350188.18807926244</v>
      </c>
      <c r="D932" s="47">
        <f>(Input!D$18*Input!D$190)*D679</f>
        <v>331477.74484419014</v>
      </c>
      <c r="E932" s="47">
        <f>(Input!E$18*Input!E$190)*E679</f>
        <v>303421.20383793669</v>
      </c>
      <c r="F932" s="47">
        <f>(Input!F$18*Input!F$190)*F679</f>
        <v>266216.72277107713</v>
      </c>
      <c r="G932" s="52">
        <f>(Input!G$18*Input!G$190)*G679</f>
        <v>226449.6113347426</v>
      </c>
    </row>
    <row r="933" spans="1:7" s="5" customFormat="1" ht="15" customHeight="1" x14ac:dyDescent="0.45">
      <c r="A933" s="42" t="str">
        <f t="shared" ref="A933:B933" si="896">A680</f>
        <v>I020A</v>
      </c>
      <c r="B933" s="4" t="str">
        <f t="shared" si="896"/>
        <v>Salida Nacional / National exit</v>
      </c>
      <c r="C933" s="47">
        <f>(Input!C$18*Input!C$190)*C680</f>
        <v>79528.585228417433</v>
      </c>
      <c r="D933" s="47">
        <f>(Input!D$18*Input!D$190)*D680</f>
        <v>75260.251855399183</v>
      </c>
      <c r="E933" s="47">
        <f>(Input!E$18*Input!E$190)*E680</f>
        <v>68882.678451965097</v>
      </c>
      <c r="F933" s="47">
        <f>(Input!F$18*Input!F$190)*F680</f>
        <v>60430.302354719148</v>
      </c>
      <c r="G933" s="52">
        <f>(Input!G$18*Input!G$190)*G680</f>
        <v>51403.09212910138</v>
      </c>
    </row>
    <row r="934" spans="1:7" s="5" customFormat="1" ht="15" customHeight="1" x14ac:dyDescent="0.45">
      <c r="A934" s="42" t="str">
        <f t="shared" ref="A934:B934" si="897">A681</f>
        <v>I022</v>
      </c>
      <c r="B934" s="4" t="str">
        <f t="shared" si="897"/>
        <v>Salida Nacional / National exit</v>
      </c>
      <c r="C934" s="47">
        <f>(Input!C$18*Input!C$190)*C681</f>
        <v>444316.77596095484</v>
      </c>
      <c r="D934" s="47">
        <f>(Input!D$18*Input!D$190)*D681</f>
        <v>418513.98498597235</v>
      </c>
      <c r="E934" s="47">
        <f>(Input!E$18*Input!E$190)*E681</f>
        <v>382248.15965261078</v>
      </c>
      <c r="F934" s="47">
        <f>(Input!F$18*Input!F$190)*F681</f>
        <v>334597.91570216301</v>
      </c>
      <c r="G934" s="52">
        <f>(Input!G$18*Input!G$190)*G681</f>
        <v>284137.09287256078</v>
      </c>
    </row>
    <row r="935" spans="1:7" s="5" customFormat="1" ht="15" customHeight="1" x14ac:dyDescent="0.45">
      <c r="A935" s="42" t="str">
        <f t="shared" ref="A935:B935" si="898">A682</f>
        <v>I023</v>
      </c>
      <c r="B935" s="4" t="str">
        <f t="shared" si="898"/>
        <v>Salida Nacional / National exit</v>
      </c>
      <c r="C935" s="47">
        <f>(Input!C$18*Input!C$190)*C682</f>
        <v>46244.176668549102</v>
      </c>
      <c r="D935" s="47">
        <f>(Input!D$18*Input!D$190)*D682</f>
        <v>41426.104465718447</v>
      </c>
      <c r="E935" s="47">
        <f>(Input!E$18*Input!E$190)*E682</f>
        <v>36955.827575938754</v>
      </c>
      <c r="F935" s="47">
        <f>(Input!F$18*Input!F$190)*F682</f>
        <v>31519.166631932258</v>
      </c>
      <c r="G935" s="52">
        <f>(Input!G$18*Input!G$190)*G682</f>
        <v>26191.050266055743</v>
      </c>
    </row>
    <row r="936" spans="1:7" s="5" customFormat="1" ht="15" customHeight="1" x14ac:dyDescent="0.45">
      <c r="A936" s="42" t="str">
        <f t="shared" ref="A936:B936" si="899">A683</f>
        <v>I024</v>
      </c>
      <c r="B936" s="4" t="str">
        <f t="shared" si="899"/>
        <v>Salida Nacional / National exit</v>
      </c>
      <c r="C936" s="47">
        <f>(Input!C$18*Input!C$190)*C683</f>
        <v>777284.4356821148</v>
      </c>
      <c r="D936" s="47">
        <f>(Input!D$18*Input!D$190)*D683</f>
        <v>732872.46657556051</v>
      </c>
      <c r="E936" s="47">
        <f>(Input!E$18*Input!E$190)*E683</f>
        <v>669677.87485309993</v>
      </c>
      <c r="F936" s="47">
        <f>(Input!F$18*Input!F$190)*F683</f>
        <v>586513.61068458285</v>
      </c>
      <c r="G936" s="52">
        <f>(Input!G$18*Input!G$190)*G683</f>
        <v>498390.28174224676</v>
      </c>
    </row>
    <row r="937" spans="1:7" s="5" customFormat="1" ht="15" customHeight="1" x14ac:dyDescent="0.45">
      <c r="A937" s="42" t="str">
        <f t="shared" ref="A937:B937" si="900">A684</f>
        <v>J01A</v>
      </c>
      <c r="B937" s="4" t="str">
        <f t="shared" si="900"/>
        <v>Salida Nacional / National exit</v>
      </c>
      <c r="C937" s="47">
        <f>(Input!C$18*Input!C$190)*C684</f>
        <v>16385.093871834495</v>
      </c>
      <c r="D937" s="47">
        <f>(Input!D$18*Input!D$190)*D684</f>
        <v>14454.148241082865</v>
      </c>
      <c r="E937" s="47">
        <f>(Input!E$18*Input!E$190)*E684</f>
        <v>12802.466641620527</v>
      </c>
      <c r="F937" s="47">
        <f>(Input!F$18*Input!F$190)*F684</f>
        <v>10849.892145578104</v>
      </c>
      <c r="G937" s="52">
        <f>(Input!G$18*Input!G$190)*G684</f>
        <v>9003.3338913690059</v>
      </c>
    </row>
    <row r="938" spans="1:7" s="5" customFormat="1" ht="15" customHeight="1" x14ac:dyDescent="0.45">
      <c r="A938" s="42" t="str">
        <f t="shared" ref="A938:B938" si="901">A685</f>
        <v>K02</v>
      </c>
      <c r="B938" s="4" t="str">
        <f t="shared" si="901"/>
        <v>Salida Nacional / National exit</v>
      </c>
      <c r="C938" s="47">
        <f>(Input!C$18*Input!C$190)*C685</f>
        <v>13841116.926935237</v>
      </c>
      <c r="D938" s="47">
        <f>(Input!D$18*Input!D$190)*D685</f>
        <v>11101928.739418961</v>
      </c>
      <c r="E938" s="47">
        <f>(Input!E$18*Input!E$190)*E685</f>
        <v>9003013.7763648685</v>
      </c>
      <c r="F938" s="47">
        <f>(Input!F$18*Input!F$190)*F685</f>
        <v>7114044.5795010403</v>
      </c>
      <c r="G938" s="52">
        <f>(Input!G$18*Input!G$190)*G685</f>
        <v>5596533.3036887897</v>
      </c>
    </row>
    <row r="939" spans="1:7" s="5" customFormat="1" ht="15" customHeight="1" x14ac:dyDescent="0.45">
      <c r="A939" s="42" t="str">
        <f t="shared" ref="A939:B939" si="902">A686</f>
        <v>K11.01</v>
      </c>
      <c r="B939" s="4" t="str">
        <f t="shared" si="902"/>
        <v>Salida Nacional / National exit</v>
      </c>
      <c r="C939" s="47">
        <f>(Input!C$18*Input!C$190)*C686</f>
        <v>4526557.965276977</v>
      </c>
      <c r="D939" s="47">
        <f>(Input!D$18*Input!D$190)*D686</f>
        <v>3456225.1129365787</v>
      </c>
      <c r="E939" s="47">
        <f>(Input!E$18*Input!E$190)*E686</f>
        <v>2630533.3338494524</v>
      </c>
      <c r="F939" s="47">
        <f>(Input!F$18*Input!F$190)*F686</f>
        <v>1971729.7267170215</v>
      </c>
      <c r="G939" s="52">
        <f>(Input!G$18*Input!G$190)*G686</f>
        <v>1487634.8618947277</v>
      </c>
    </row>
    <row r="940" spans="1:7" s="5" customFormat="1" ht="15" customHeight="1" x14ac:dyDescent="0.45">
      <c r="A940" s="42" t="str">
        <f t="shared" ref="A940:B940" si="903">A687</f>
        <v>K19</v>
      </c>
      <c r="B940" s="4" t="str">
        <f t="shared" si="903"/>
        <v>Salida Nacional / National exit</v>
      </c>
      <c r="C940" s="47">
        <f>(Input!C$18*Input!C$190)*C687</f>
        <v>247640.53895515017</v>
      </c>
      <c r="D940" s="47">
        <f>(Input!D$18*Input!D$190)*D687</f>
        <v>226225.60840071563</v>
      </c>
      <c r="E940" s="47">
        <f>(Input!E$18*Input!E$190)*E687</f>
        <v>204463.12882876839</v>
      </c>
      <c r="F940" s="47">
        <f>(Input!F$18*Input!F$190)*F687</f>
        <v>177315.70454761689</v>
      </c>
      <c r="G940" s="52">
        <f>(Input!G$18*Input!G$190)*G687</f>
        <v>150484.16289669604</v>
      </c>
    </row>
    <row r="941" spans="1:7" s="5" customFormat="1" ht="15" customHeight="1" x14ac:dyDescent="0.45">
      <c r="A941" s="42" t="str">
        <f t="shared" ref="A941:B941" si="904">A688</f>
        <v>K25</v>
      </c>
      <c r="B941" s="4" t="str">
        <f t="shared" si="904"/>
        <v>Salida Nacional / National exit</v>
      </c>
      <c r="C941" s="47">
        <f>(Input!C$18*Input!C$190)*C688</f>
        <v>51334.195888884053</v>
      </c>
      <c r="D941" s="47">
        <f>(Input!D$18*Input!D$190)*D688</f>
        <v>46930.16353531101</v>
      </c>
      <c r="E941" s="47">
        <f>(Input!E$18*Input!E$190)*E688</f>
        <v>42421.586277401082</v>
      </c>
      <c r="F941" s="47">
        <f>(Input!F$18*Input!F$190)*F688</f>
        <v>36792.401179201697</v>
      </c>
      <c r="G941" s="52">
        <f>(Input!G$18*Input!G$190)*G688</f>
        <v>31232.201376502911</v>
      </c>
    </row>
    <row r="942" spans="1:7" s="5" customFormat="1" ht="15" customHeight="1" x14ac:dyDescent="0.45">
      <c r="A942" s="42" t="str">
        <f t="shared" ref="A942:B942" si="905">A689</f>
        <v>K29</v>
      </c>
      <c r="B942" s="4" t="str">
        <f t="shared" si="905"/>
        <v>Salida Nacional / National exit</v>
      </c>
      <c r="C942" s="47">
        <f>(Input!C$18*Input!C$190)*C689</f>
        <v>3655676.1105687963</v>
      </c>
      <c r="D942" s="47">
        <f>(Input!D$18*Input!D$190)*D689</f>
        <v>3001700.1696454464</v>
      </c>
      <c r="E942" s="47">
        <f>(Input!E$18*Input!E$190)*E689</f>
        <v>2470223.8199347337</v>
      </c>
      <c r="F942" s="47">
        <f>(Input!F$18*Input!F$190)*F689</f>
        <v>1984020.0265980093</v>
      </c>
      <c r="G942" s="52">
        <f>(Input!G$18*Input!G$190)*G689</f>
        <v>1587160.7909140363</v>
      </c>
    </row>
    <row r="943" spans="1:7" s="5" customFormat="1" ht="15" customHeight="1" x14ac:dyDescent="0.45">
      <c r="A943" s="42" t="str">
        <f t="shared" ref="A943:B943" si="906">A690</f>
        <v>K31</v>
      </c>
      <c r="B943" s="4" t="str">
        <f t="shared" si="906"/>
        <v>Salida Nacional / National exit</v>
      </c>
      <c r="C943" s="47">
        <f>(Input!C$18*Input!C$190)*C690</f>
        <v>58324.439832362506</v>
      </c>
      <c r="D943" s="47">
        <f>(Input!D$18*Input!D$190)*D690</f>
        <v>52805.598009006928</v>
      </c>
      <c r="E943" s="47">
        <f>(Input!E$18*Input!E$190)*E690</f>
        <v>47513.498882222862</v>
      </c>
      <c r="F943" s="47">
        <f>(Input!F$18*Input!F$190)*F690</f>
        <v>41002.005685476237</v>
      </c>
      <c r="G943" s="52">
        <f>(Input!G$18*Input!G$190)*G690</f>
        <v>34667.904650153832</v>
      </c>
    </row>
    <row r="944" spans="1:7" s="5" customFormat="1" ht="15" customHeight="1" x14ac:dyDescent="0.45">
      <c r="A944" s="42" t="str">
        <f t="shared" ref="A944:B944" si="907">A691</f>
        <v>K37</v>
      </c>
      <c r="B944" s="4" t="str">
        <f t="shared" si="907"/>
        <v>Salida Nacional / National exit</v>
      </c>
      <c r="C944" s="47">
        <f>(Input!C$18*Input!C$190)*C691</f>
        <v>3032993.7556881323</v>
      </c>
      <c r="D944" s="47">
        <f>(Input!D$18*Input!D$190)*D691</f>
        <v>2690442.5495364405</v>
      </c>
      <c r="E944" s="47">
        <f>(Input!E$18*Input!E$190)*E691</f>
        <v>2388341.4189532958</v>
      </c>
      <c r="F944" s="47">
        <f>(Input!F$18*Input!F$190)*F691</f>
        <v>2028639.1195317938</v>
      </c>
      <c r="G944" s="52">
        <f>(Input!G$18*Input!G$190)*G691</f>
        <v>1689696.5313252353</v>
      </c>
    </row>
    <row r="945" spans="1:7" s="5" customFormat="1" ht="15" customHeight="1" x14ac:dyDescent="0.45">
      <c r="A945" s="42" t="str">
        <f t="shared" ref="A945:B945" si="908">A692</f>
        <v>K44</v>
      </c>
      <c r="B945" s="4" t="str">
        <f t="shared" si="908"/>
        <v>Salida Nacional / National exit</v>
      </c>
      <c r="C945" s="47">
        <f>(Input!C$18*Input!C$190)*C692</f>
        <v>18746.043512144352</v>
      </c>
      <c r="D945" s="47">
        <f>(Input!D$18*Input!D$190)*D692</f>
        <v>16785.516352090173</v>
      </c>
      <c r="E945" s="47">
        <f>(Input!E$18*Input!E$190)*E692</f>
        <v>14995.657428563183</v>
      </c>
      <c r="F945" s="47">
        <f>(Input!F$18*Input!F$190)*F692</f>
        <v>12842.537215314458</v>
      </c>
      <c r="G945" s="52">
        <f>(Input!G$18*Input!G$190)*G692</f>
        <v>10824.533016588701</v>
      </c>
    </row>
    <row r="946" spans="1:7" s="5" customFormat="1" ht="15" customHeight="1" x14ac:dyDescent="0.45">
      <c r="A946" s="42" t="str">
        <f t="shared" ref="A946:B946" si="909">A693</f>
        <v>K45</v>
      </c>
      <c r="B946" s="4" t="str">
        <f t="shared" si="909"/>
        <v>Salida Nacional / National exit</v>
      </c>
      <c r="C946" s="47">
        <f>(Input!C$18*Input!C$190)*C693</f>
        <v>98861.633784344594</v>
      </c>
      <c r="D946" s="47">
        <f>(Input!D$18*Input!D$190)*D693</f>
        <v>90301.727118380804</v>
      </c>
      <c r="E946" s="47">
        <f>(Input!E$18*Input!E$190)*E693</f>
        <v>81392.582104785935</v>
      </c>
      <c r="F946" s="47">
        <f>(Input!F$18*Input!F$190)*F693</f>
        <v>70380.712678297117</v>
      </c>
      <c r="G946" s="52">
        <f>(Input!G$18*Input!G$190)*G693</f>
        <v>59799.682558720779</v>
      </c>
    </row>
    <row r="947" spans="1:7" s="5" customFormat="1" ht="15" customHeight="1" x14ac:dyDescent="0.45">
      <c r="A947" s="42" t="str">
        <f t="shared" ref="A947:B947" si="910">A694</f>
        <v>K46</v>
      </c>
      <c r="B947" s="4" t="str">
        <f t="shared" si="910"/>
        <v>Salida Nacional / National exit</v>
      </c>
      <c r="C947" s="47">
        <f>(Input!C$18*Input!C$190)*C694</f>
        <v>29150.106858912812</v>
      </c>
      <c r="D947" s="47">
        <f>(Input!D$18*Input!D$190)*D694</f>
        <v>26640.074294004309</v>
      </c>
      <c r="E947" s="47">
        <f>(Input!E$18*Input!E$190)*E694</f>
        <v>24008.180445291906</v>
      </c>
      <c r="F947" s="47">
        <f>(Input!F$18*Input!F$190)*F694</f>
        <v>20756.95880153076</v>
      </c>
      <c r="G947" s="52">
        <f>(Input!G$18*Input!G$190)*G694</f>
        <v>17637.322657017492</v>
      </c>
    </row>
    <row r="948" spans="1:7" s="5" customFormat="1" ht="15" customHeight="1" x14ac:dyDescent="0.45">
      <c r="A948" s="42" t="str">
        <f t="shared" ref="A948:B948" si="911">A695</f>
        <v>K47</v>
      </c>
      <c r="B948" s="4" t="str">
        <f t="shared" si="911"/>
        <v>Salida Nacional / National exit</v>
      </c>
      <c r="C948" s="47">
        <f>(Input!C$18*Input!C$190)*C695</f>
        <v>288101.1186663665</v>
      </c>
      <c r="D948" s="47">
        <f>(Input!D$18*Input!D$190)*D695</f>
        <v>258449.14445140396</v>
      </c>
      <c r="E948" s="47">
        <f>(Input!E$18*Input!E$190)*E695</f>
        <v>230897.62848224671</v>
      </c>
      <c r="F948" s="47">
        <f>(Input!F$18*Input!F$190)*F695</f>
        <v>197757.83137843551</v>
      </c>
      <c r="G948" s="52">
        <f>(Input!G$18*Input!G$190)*G695</f>
        <v>166755.07595362994</v>
      </c>
    </row>
    <row r="949" spans="1:7" s="5" customFormat="1" ht="15" customHeight="1" x14ac:dyDescent="0.45">
      <c r="A949" s="42" t="str">
        <f t="shared" ref="A949:B949" si="912">A696</f>
        <v>K48</v>
      </c>
      <c r="B949" s="4" t="str">
        <f t="shared" si="912"/>
        <v>Salida Nacional / National exit</v>
      </c>
      <c r="C949" s="47">
        <f>(Input!C$18*Input!C$190)*C696</f>
        <v>438355.22908889258</v>
      </c>
      <c r="D949" s="47">
        <f>(Input!D$18*Input!D$190)*D696</f>
        <v>395021.54887181066</v>
      </c>
      <c r="E949" s="47">
        <f>(Input!E$18*Input!E$190)*E696</f>
        <v>353545.60530626879</v>
      </c>
      <c r="F949" s="47">
        <f>(Input!F$18*Input!F$190)*F696</f>
        <v>303399.92899676971</v>
      </c>
      <c r="G949" s="52">
        <f>(Input!G$18*Input!G$190)*G696</f>
        <v>256287.48237629834</v>
      </c>
    </row>
    <row r="950" spans="1:7" s="5" customFormat="1" ht="15" customHeight="1" x14ac:dyDescent="0.45">
      <c r="A950" s="42" t="str">
        <f t="shared" ref="A950:B950" si="913">A697</f>
        <v>K48.02</v>
      </c>
      <c r="B950" s="4" t="str">
        <f t="shared" si="913"/>
        <v>Salida Nacional / National exit</v>
      </c>
      <c r="C950" s="47">
        <f>(Input!C$18*Input!C$190)*C697</f>
        <v>2265.5536301648676</v>
      </c>
      <c r="D950" s="47">
        <f>(Input!D$18*Input!D$190)*D697</f>
        <v>2061.0624883030887</v>
      </c>
      <c r="E950" s="47">
        <f>(Input!E$18*Input!E$190)*E697</f>
        <v>1851.6383832557665</v>
      </c>
      <c r="F950" s="47">
        <f>(Input!F$18*Input!F$190)*F697</f>
        <v>1595.7457061854102</v>
      </c>
      <c r="G950" s="52">
        <f>(Input!G$18*Input!G$190)*G697</f>
        <v>1356.6477745044119</v>
      </c>
    </row>
    <row r="951" spans="1:7" s="5" customFormat="1" ht="15" customHeight="1" x14ac:dyDescent="0.45">
      <c r="A951" s="42" t="str">
        <f t="shared" ref="A951:B951" si="914">A698</f>
        <v>K48.03</v>
      </c>
      <c r="B951" s="4" t="str">
        <f t="shared" si="914"/>
        <v>Salida Nacional / National exit</v>
      </c>
      <c r="C951" s="47">
        <f>(Input!C$18*Input!C$190)*C698</f>
        <v>42526.938918088825</v>
      </c>
      <c r="D951" s="47">
        <f>(Input!D$18*Input!D$190)*D698</f>
        <v>38615.337583947447</v>
      </c>
      <c r="E951" s="47">
        <f>(Input!E$18*Input!E$190)*E698</f>
        <v>34654.930997059448</v>
      </c>
      <c r="F951" s="47">
        <f>(Input!F$18*Input!F$190)*F698</f>
        <v>29832.986454723385</v>
      </c>
      <c r="G951" s="52">
        <f>(Input!G$18*Input!G$190)*G698</f>
        <v>25367.276881275215</v>
      </c>
    </row>
    <row r="952" spans="1:7" s="5" customFormat="1" ht="15" customHeight="1" x14ac:dyDescent="0.45">
      <c r="A952" s="42" t="str">
        <f t="shared" ref="A952:B952" si="915">A699</f>
        <v>K48.05</v>
      </c>
      <c r="B952" s="4" t="str">
        <f t="shared" si="915"/>
        <v>Salida Nacional / National exit</v>
      </c>
      <c r="C952" s="47">
        <f>(Input!C$18*Input!C$190)*C699</f>
        <v>18309.93520696825</v>
      </c>
      <c r="D952" s="47">
        <f>(Input!D$18*Input!D$190)*D699</f>
        <v>16542.436074905992</v>
      </c>
      <c r="E952" s="47">
        <f>(Input!E$18*Input!E$190)*E699</f>
        <v>14804.524463943086</v>
      </c>
      <c r="F952" s="47">
        <f>(Input!F$18*Input!F$190)*F699</f>
        <v>12707.917366181826</v>
      </c>
      <c r="G952" s="52">
        <f>(Input!G$18*Input!G$190)*G699</f>
        <v>10810.210051067808</v>
      </c>
    </row>
    <row r="953" spans="1:7" s="5" customFormat="1" ht="15" customHeight="1" x14ac:dyDescent="0.45">
      <c r="A953" s="42" t="str">
        <f t="shared" ref="A953:B953" si="916">A700</f>
        <v>K48.07</v>
      </c>
      <c r="B953" s="4" t="str">
        <f t="shared" si="916"/>
        <v>Salida Nacional / National exit</v>
      </c>
      <c r="C953" s="47">
        <f>(Input!C$18*Input!C$190)*C700</f>
        <v>81548.973766630967</v>
      </c>
      <c r="D953" s="47">
        <f>(Input!D$18*Input!D$190)*D700</f>
        <v>72712.028143017815</v>
      </c>
      <c r="E953" s="47">
        <f>(Input!E$18*Input!E$190)*E700</f>
        <v>64664.517088665125</v>
      </c>
      <c r="F953" s="47">
        <f>(Input!F$18*Input!F$190)*F700</f>
        <v>55135.554432764751</v>
      </c>
      <c r="G953" s="52">
        <f>(Input!G$18*Input!G$190)*G700</f>
        <v>46730.846228329479</v>
      </c>
    </row>
    <row r="954" spans="1:7" s="5" customFormat="1" ht="15" customHeight="1" x14ac:dyDescent="0.45">
      <c r="A954" s="42" t="str">
        <f t="shared" ref="A954:B954" si="917">A701</f>
        <v>K48.08</v>
      </c>
      <c r="B954" s="4" t="str">
        <f t="shared" si="917"/>
        <v>Salida Nacional / National exit</v>
      </c>
      <c r="C954" s="47">
        <f>(Input!C$18*Input!C$190)*C701</f>
        <v>10278.50737157937</v>
      </c>
      <c r="D954" s="47">
        <f>(Input!D$18*Input!D$190)*D701</f>
        <v>9232.6463044865068</v>
      </c>
      <c r="E954" s="47">
        <f>(Input!E$18*Input!E$190)*E701</f>
        <v>8236.3847155413823</v>
      </c>
      <c r="F954" s="47">
        <f>(Input!F$18*Input!F$190)*F701</f>
        <v>7046.6425263247265</v>
      </c>
      <c r="G954" s="52">
        <f>(Input!G$18*Input!G$190)*G701</f>
        <v>5997.0526580072874</v>
      </c>
    </row>
    <row r="955" spans="1:7" s="5" customFormat="1" ht="15" customHeight="1" x14ac:dyDescent="0.45">
      <c r="A955" s="42" t="str">
        <f t="shared" ref="A955:B955" si="918">A702</f>
        <v>K48.10</v>
      </c>
      <c r="B955" s="4" t="str">
        <f t="shared" si="918"/>
        <v>Salida Nacional / National exit</v>
      </c>
      <c r="C955" s="47">
        <f>(Input!C$18*Input!C$190)*C702</f>
        <v>29667.922547152546</v>
      </c>
      <c r="D955" s="47">
        <f>(Input!D$18*Input!D$190)*D702</f>
        <v>26513.717306678998</v>
      </c>
      <c r="E955" s="47">
        <f>(Input!E$18*Input!E$190)*E702</f>
        <v>23596.716089014823</v>
      </c>
      <c r="F955" s="47">
        <f>(Input!F$18*Input!F$190)*F702</f>
        <v>20136.332062265621</v>
      </c>
      <c r="G955" s="52">
        <f>(Input!G$18*Input!G$190)*G702</f>
        <v>17150.351108192808</v>
      </c>
    </row>
    <row r="956" spans="1:7" s="5" customFormat="1" ht="15" customHeight="1" x14ac:dyDescent="0.45">
      <c r="A956" s="42" t="str">
        <f t="shared" ref="A956:B956" si="919">A703</f>
        <v>K50</v>
      </c>
      <c r="B956" s="4" t="str">
        <f t="shared" si="919"/>
        <v>Salida Nacional / National exit</v>
      </c>
      <c r="C956" s="47">
        <f>(Input!C$18*Input!C$190)*C703</f>
        <v>134087.0375124343</v>
      </c>
      <c r="D956" s="47">
        <f>(Input!D$18*Input!D$190)*D703</f>
        <v>120960.54704198817</v>
      </c>
      <c r="E956" s="47">
        <f>(Input!E$18*Input!E$190)*E703</f>
        <v>108304.51029261707</v>
      </c>
      <c r="F956" s="47">
        <f>(Input!F$18*Input!F$190)*F703</f>
        <v>92970.10768794347</v>
      </c>
      <c r="G956" s="52">
        <f>(Input!G$18*Input!G$190)*G703</f>
        <v>78403.617891527814</v>
      </c>
    </row>
    <row r="957" spans="1:7" s="5" customFormat="1" ht="15" customHeight="1" x14ac:dyDescent="0.45">
      <c r="A957" s="42" t="str">
        <f t="shared" ref="A957:B957" si="920">A704</f>
        <v>K52</v>
      </c>
      <c r="B957" s="4" t="str">
        <f t="shared" si="920"/>
        <v>Salida Nacional / National exit</v>
      </c>
      <c r="C957" s="47">
        <f>(Input!C$18*Input!C$190)*C704</f>
        <v>325983.29000623286</v>
      </c>
      <c r="D957" s="47">
        <f>(Input!D$18*Input!D$190)*D704</f>
        <v>288777.72709658055</v>
      </c>
      <c r="E957" s="47">
        <f>(Input!E$18*Input!E$190)*E704</f>
        <v>255977.16128556029</v>
      </c>
      <c r="F957" s="47">
        <f>(Input!F$18*Input!F$190)*F704</f>
        <v>216854.73671446388</v>
      </c>
      <c r="G957" s="52">
        <f>(Input!G$18*Input!G$190)*G704</f>
        <v>179906.25511473406</v>
      </c>
    </row>
    <row r="958" spans="1:7" s="5" customFormat="1" ht="15" customHeight="1" x14ac:dyDescent="0.45">
      <c r="A958" s="42" t="str">
        <f t="shared" ref="A958:B958" si="921">A705</f>
        <v>K54</v>
      </c>
      <c r="B958" s="4" t="str">
        <f t="shared" si="921"/>
        <v>Salida Nacional / National exit</v>
      </c>
      <c r="C958" s="47">
        <f>(Input!C$18*Input!C$190)*C705</f>
        <v>41900.374605244244</v>
      </c>
      <c r="D958" s="47">
        <f>(Input!D$18*Input!D$190)*D705</f>
        <v>38572.580248433726</v>
      </c>
      <c r="E958" s="47">
        <f>(Input!E$18*Input!E$190)*E705</f>
        <v>34851.576929999916</v>
      </c>
      <c r="F958" s="47">
        <f>(Input!F$18*Input!F$190)*F705</f>
        <v>30201.161234652427</v>
      </c>
      <c r="G958" s="52">
        <f>(Input!G$18*Input!G$190)*G705</f>
        <v>25569.603880479521</v>
      </c>
    </row>
    <row r="959" spans="1:7" s="5" customFormat="1" ht="15" customHeight="1" x14ac:dyDescent="0.45">
      <c r="A959" s="42" t="str">
        <f t="shared" ref="A959:B959" si="922">A706</f>
        <v>M01</v>
      </c>
      <c r="B959" s="4" t="str">
        <f t="shared" si="922"/>
        <v>Salida Nacional / National exit</v>
      </c>
      <c r="C959" s="47">
        <f>(Input!C$18*Input!C$190)*C706</f>
        <v>163295.8564126984</v>
      </c>
      <c r="D959" s="47">
        <f>(Input!D$18*Input!D$190)*D706</f>
        <v>140375.49591100271</v>
      </c>
      <c r="E959" s="47">
        <f>(Input!E$18*Input!E$190)*E706</f>
        <v>122507.11967398379</v>
      </c>
      <c r="F959" s="47">
        <f>(Input!F$18*Input!F$190)*F706</f>
        <v>102330.5221088672</v>
      </c>
      <c r="G959" s="52">
        <f>(Input!G$18*Input!G$190)*G706</f>
        <v>85100.003256600859</v>
      </c>
    </row>
    <row r="960" spans="1:7" s="5" customFormat="1" ht="15" customHeight="1" x14ac:dyDescent="0.45">
      <c r="A960" s="42" t="str">
        <f t="shared" ref="A960:B960" si="923">A707</f>
        <v>M09</v>
      </c>
      <c r="B960" s="4" t="str">
        <f t="shared" si="923"/>
        <v>Salida Nacional / National exit</v>
      </c>
      <c r="C960" s="47">
        <f>(Input!C$18*Input!C$190)*C707</f>
        <v>103060.49092731804</v>
      </c>
      <c r="D960" s="47">
        <f>(Input!D$18*Input!D$190)*D707</f>
        <v>87879.367794411417</v>
      </c>
      <c r="E960" s="47">
        <f>(Input!E$18*Input!E$190)*E707</f>
        <v>76466.442494675837</v>
      </c>
      <c r="F960" s="47">
        <f>(Input!F$18*Input!F$190)*F707</f>
        <v>63649.304158982712</v>
      </c>
      <c r="G960" s="52">
        <f>(Input!G$18*Input!G$190)*G707</f>
        <v>52895.643726373171</v>
      </c>
    </row>
    <row r="961" spans="1:7" s="5" customFormat="1" ht="15" customHeight="1" x14ac:dyDescent="0.45">
      <c r="A961" s="42" t="str">
        <f t="shared" ref="A961:B961" si="924">A708</f>
        <v>N07</v>
      </c>
      <c r="B961" s="4" t="str">
        <f t="shared" si="924"/>
        <v>Salida Nacional / National exit</v>
      </c>
      <c r="C961" s="47">
        <f>(Input!C$18*Input!C$190)*C708</f>
        <v>964703.93235542078</v>
      </c>
      <c r="D961" s="47">
        <f>(Input!D$18*Input!D$190)*D708</f>
        <v>877703.98562219541</v>
      </c>
      <c r="E961" s="47">
        <f>(Input!E$18*Input!E$190)*E708</f>
        <v>790804.67288137507</v>
      </c>
      <c r="F961" s="47">
        <f>(Input!F$18*Input!F$190)*F708</f>
        <v>683258.80209844245</v>
      </c>
      <c r="G961" s="52">
        <f>(Input!G$18*Input!G$190)*G708</f>
        <v>578439.85486766079</v>
      </c>
    </row>
    <row r="962" spans="1:7" s="5" customFormat="1" ht="15" customHeight="1" x14ac:dyDescent="0.45">
      <c r="A962" s="42" t="str">
        <f t="shared" ref="A962:B962" si="925">A709</f>
        <v>N08</v>
      </c>
      <c r="B962" s="4" t="str">
        <f t="shared" si="925"/>
        <v>Salida Nacional / National exit</v>
      </c>
      <c r="C962" s="47">
        <f>(Input!C$18*Input!C$190)*C709</f>
        <v>42907.279962867215</v>
      </c>
      <c r="D962" s="47">
        <f>(Input!D$18*Input!D$190)*D709</f>
        <v>39310.786755673063</v>
      </c>
      <c r="E962" s="47">
        <f>(Input!E$18*Input!E$190)*E709</f>
        <v>35542.240403716409</v>
      </c>
      <c r="F962" s="47">
        <f>(Input!F$18*Input!F$190)*F709</f>
        <v>30805.16579020071</v>
      </c>
      <c r="G962" s="52">
        <f>(Input!G$18*Input!G$190)*G709</f>
        <v>26015.71599962503</v>
      </c>
    </row>
    <row r="963" spans="1:7" s="5" customFormat="1" ht="15" customHeight="1" x14ac:dyDescent="0.45">
      <c r="A963" s="42" t="str">
        <f t="shared" ref="A963:B963" si="926">A710</f>
        <v>N09</v>
      </c>
      <c r="B963" s="4" t="str">
        <f t="shared" si="926"/>
        <v>Salida Nacional / National exit</v>
      </c>
      <c r="C963" s="47">
        <f>(Input!C$18*Input!C$190)*C710</f>
        <v>324034.75831068895</v>
      </c>
      <c r="D963" s="47">
        <f>(Input!D$18*Input!D$190)*D710</f>
        <v>292881.5669851366</v>
      </c>
      <c r="E963" s="47">
        <f>(Input!E$18*Input!E$190)*E710</f>
        <v>263134.8637191428</v>
      </c>
      <c r="F963" s="47">
        <f>(Input!F$18*Input!F$190)*F710</f>
        <v>226492.07212794255</v>
      </c>
      <c r="G963" s="52">
        <f>(Input!G$18*Input!G$190)*G710</f>
        <v>190205.47571776243</v>
      </c>
    </row>
    <row r="964" spans="1:7" s="5" customFormat="1" ht="15" customHeight="1" x14ac:dyDescent="0.45">
      <c r="A964" s="42" t="str">
        <f t="shared" ref="A964:B964" si="927">A711</f>
        <v>N10.1</v>
      </c>
      <c r="B964" s="4" t="str">
        <f t="shared" si="927"/>
        <v>Salida Nacional / National exit</v>
      </c>
      <c r="C964" s="47">
        <f>(Input!C$18*Input!C$190)*C711</f>
        <v>223098.74335784771</v>
      </c>
      <c r="D964" s="47">
        <f>(Input!D$18*Input!D$190)*D711</f>
        <v>201628.41110850454</v>
      </c>
      <c r="E964" s="47">
        <f>(Input!E$18*Input!E$190)*E711</f>
        <v>181136.02292895087</v>
      </c>
      <c r="F964" s="47">
        <f>(Input!F$18*Input!F$190)*F711</f>
        <v>155899.72162494931</v>
      </c>
      <c r="G964" s="52">
        <f>(Input!G$18*Input!G$190)*G711</f>
        <v>130924.76982957927</v>
      </c>
    </row>
    <row r="965" spans="1:7" s="5" customFormat="1" ht="15" customHeight="1" x14ac:dyDescent="0.45">
      <c r="A965" s="42" t="str">
        <f t="shared" ref="A965:B965" si="928">A712</f>
        <v>O01</v>
      </c>
      <c r="B965" s="4" t="str">
        <f t="shared" si="928"/>
        <v>Salida Nacional / National exit</v>
      </c>
      <c r="C965" s="47">
        <f>(Input!C$18*Input!C$190)*C712</f>
        <v>0</v>
      </c>
      <c r="D965" s="47">
        <f>(Input!D$18*Input!D$190)*D712</f>
        <v>0</v>
      </c>
      <c r="E965" s="47">
        <f>(Input!E$18*Input!E$190)*E712</f>
        <v>0</v>
      </c>
      <c r="F965" s="47">
        <f>(Input!F$18*Input!F$190)*F712</f>
        <v>0</v>
      </c>
      <c r="G965" s="52">
        <f>(Input!G$18*Input!G$190)*G712</f>
        <v>0</v>
      </c>
    </row>
    <row r="966" spans="1:7" s="5" customFormat="1" ht="15" customHeight="1" x14ac:dyDescent="0.45">
      <c r="A966" s="42" t="str">
        <f t="shared" ref="A966:B966" si="929">A713</f>
        <v>O01A</v>
      </c>
      <c r="B966" s="4" t="str">
        <f t="shared" si="929"/>
        <v>Salida Nacional / National exit</v>
      </c>
      <c r="C966" s="47">
        <f>(Input!C$18*Input!C$190)*C713</f>
        <v>9762480.0858762749</v>
      </c>
      <c r="D966" s="47">
        <f>(Input!D$18*Input!D$190)*D713</f>
        <v>8413682.9173935484</v>
      </c>
      <c r="E966" s="47">
        <f>(Input!E$18*Input!E$190)*E713</f>
        <v>7137140.5265852856</v>
      </c>
      <c r="F966" s="47">
        <f>(Input!F$18*Input!F$190)*F713</f>
        <v>5888691.5170949353</v>
      </c>
      <c r="G966" s="52">
        <f>(Input!G$18*Input!G$190)*G713</f>
        <v>4778231.4407721562</v>
      </c>
    </row>
    <row r="967" spans="1:7" s="5" customFormat="1" ht="15" customHeight="1" x14ac:dyDescent="0.45">
      <c r="A967" s="42" t="str">
        <f t="shared" ref="A967:B967" si="930">A714</f>
        <v>O02</v>
      </c>
      <c r="B967" s="4" t="str">
        <f t="shared" si="930"/>
        <v>Salida Nacional / National exit</v>
      </c>
      <c r="C967" s="47">
        <f>(Input!C$18*Input!C$190)*C714</f>
        <v>162216.00199683814</v>
      </c>
      <c r="D967" s="47">
        <f>(Input!D$18*Input!D$190)*D714</f>
        <v>139782.6278401764</v>
      </c>
      <c r="E967" s="47">
        <f>(Input!E$18*Input!E$190)*E714</f>
        <v>118569.88747532354</v>
      </c>
      <c r="F967" s="47">
        <f>(Input!F$18*Input!F$190)*F714</f>
        <v>97826.589315520643</v>
      </c>
      <c r="G967" s="52">
        <f>(Input!G$18*Input!G$190)*G714</f>
        <v>79376.210704184152</v>
      </c>
    </row>
    <row r="968" spans="1:7" s="5" customFormat="1" ht="15" customHeight="1" x14ac:dyDescent="0.45">
      <c r="A968" s="42" t="str">
        <f t="shared" ref="A968:B968" si="931">A715</f>
        <v>O05</v>
      </c>
      <c r="B968" s="4" t="str">
        <f t="shared" si="931"/>
        <v>Salida Nacional / National exit</v>
      </c>
      <c r="C968" s="47">
        <f>(Input!C$18*Input!C$190)*C715</f>
        <v>160178.4669286742</v>
      </c>
      <c r="D968" s="47">
        <f>(Input!D$18*Input!D$190)*D715</f>
        <v>150869.48782819221</v>
      </c>
      <c r="E968" s="47">
        <f>(Input!E$18*Input!E$190)*E715</f>
        <v>137796.14422010293</v>
      </c>
      <c r="F968" s="47">
        <f>(Input!F$18*Input!F$190)*F715</f>
        <v>120643.463071014</v>
      </c>
      <c r="G968" s="52">
        <f>(Input!G$18*Input!G$190)*G715</f>
        <v>102384.11447582598</v>
      </c>
    </row>
    <row r="969" spans="1:7" s="5" customFormat="1" ht="15" customHeight="1" x14ac:dyDescent="0.45">
      <c r="A969" s="42" t="str">
        <f t="shared" ref="A969:B969" si="932">A716</f>
        <v>O06</v>
      </c>
      <c r="B969" s="4" t="str">
        <f t="shared" si="932"/>
        <v>Salida Nacional / National exit</v>
      </c>
      <c r="C969" s="47">
        <f>(Input!C$18*Input!C$190)*C716</f>
        <v>462415.96006043447</v>
      </c>
      <c r="D969" s="47">
        <f>(Input!D$18*Input!D$190)*D716</f>
        <v>432893.34772946849</v>
      </c>
      <c r="E969" s="47">
        <f>(Input!E$18*Input!E$190)*E716</f>
        <v>394256.46440973488</v>
      </c>
      <c r="F969" s="47">
        <f>(Input!F$18*Input!F$190)*F716</f>
        <v>344026.99110485095</v>
      </c>
      <c r="G969" s="52">
        <f>(Input!G$18*Input!G$190)*G716</f>
        <v>291076.3171165103</v>
      </c>
    </row>
    <row r="970" spans="1:7" s="5" customFormat="1" ht="15" customHeight="1" x14ac:dyDescent="0.45">
      <c r="A970" s="42" t="str">
        <f t="shared" ref="A970:B970" si="933">A717</f>
        <v>O07</v>
      </c>
      <c r="B970" s="4" t="str">
        <f t="shared" si="933"/>
        <v>Salida Nacional / National exit</v>
      </c>
      <c r="C970" s="47">
        <f>(Input!C$18*Input!C$190)*C717</f>
        <v>567737.97895469656</v>
      </c>
      <c r="D970" s="47">
        <f>(Input!D$18*Input!D$190)*D717</f>
        <v>536423.93519708316</v>
      </c>
      <c r="E970" s="47">
        <f>(Input!E$18*Input!E$190)*E717</f>
        <v>490698.65003348305</v>
      </c>
      <c r="F970" s="47">
        <f>(Input!F$18*Input!F$190)*F717</f>
        <v>430363.59547411912</v>
      </c>
      <c r="G970" s="52">
        <f>(Input!G$18*Input!G$190)*G717</f>
        <v>365809.75886597048</v>
      </c>
    </row>
    <row r="971" spans="1:7" s="5" customFormat="1" ht="15" customHeight="1" x14ac:dyDescent="0.45">
      <c r="A971" s="42" t="str">
        <f t="shared" ref="A971:B971" si="934">A718</f>
        <v>O09</v>
      </c>
      <c r="B971" s="4" t="str">
        <f t="shared" si="934"/>
        <v>Salida Nacional / National exit</v>
      </c>
      <c r="C971" s="47">
        <f>(Input!C$18*Input!C$190)*C718</f>
        <v>57096.623805690353</v>
      </c>
      <c r="D971" s="47">
        <f>(Input!D$18*Input!D$190)*D718</f>
        <v>53932.104324734959</v>
      </c>
      <c r="E971" s="47">
        <f>(Input!E$18*Input!E$190)*E718</f>
        <v>49327.105398660045</v>
      </c>
      <c r="F971" s="47">
        <f>(Input!F$18*Input!F$190)*F718</f>
        <v>43256.555192236381</v>
      </c>
      <c r="G971" s="52">
        <f>(Input!G$18*Input!G$190)*G718</f>
        <v>36765.593005816954</v>
      </c>
    </row>
    <row r="972" spans="1:7" s="5" customFormat="1" ht="15" customHeight="1" x14ac:dyDescent="0.45">
      <c r="A972" s="42" t="str">
        <f t="shared" ref="A972:B972" si="935">A719</f>
        <v>O11</v>
      </c>
      <c r="B972" s="4" t="str">
        <f t="shared" si="935"/>
        <v>Salida Nacional / National exit</v>
      </c>
      <c r="C972" s="47">
        <f>(Input!C$18*Input!C$190)*C719</f>
        <v>88484.378906288592</v>
      </c>
      <c r="D972" s="47">
        <f>(Input!D$18*Input!D$190)*D719</f>
        <v>79148.861898264862</v>
      </c>
      <c r="E972" s="47">
        <f>(Input!E$18*Input!E$190)*E719</f>
        <v>70565.789121840076</v>
      </c>
      <c r="F972" s="47">
        <f>(Input!F$18*Input!F$190)*F719</f>
        <v>60168.171710067472</v>
      </c>
      <c r="G972" s="52">
        <f>(Input!G$18*Input!G$190)*G719</f>
        <v>49952.639205806925</v>
      </c>
    </row>
    <row r="973" spans="1:7" s="5" customFormat="1" ht="15" customHeight="1" x14ac:dyDescent="0.45">
      <c r="A973" s="42" t="str">
        <f t="shared" ref="A973:B973" si="936">A720</f>
        <v>O12</v>
      </c>
      <c r="B973" s="4" t="str">
        <f t="shared" si="936"/>
        <v>Salida Nacional / National exit</v>
      </c>
      <c r="C973" s="47">
        <f>(Input!C$18*Input!C$190)*C720</f>
        <v>20.09026944895799</v>
      </c>
      <c r="D973" s="47">
        <f>(Input!D$18*Input!D$190)*D720</f>
        <v>18.951160547903321</v>
      </c>
      <c r="E973" s="47">
        <f>(Input!E$18*Input!E$190)*E720</f>
        <v>17.326506822715544</v>
      </c>
      <c r="F973" s="47">
        <f>(Input!F$18*Input!F$190)*F720</f>
        <v>15.189376573216613</v>
      </c>
      <c r="G973" s="52">
        <f>(Input!G$18*Input!G$190)*G720</f>
        <v>12.908152936202923</v>
      </c>
    </row>
    <row r="974" spans="1:7" s="5" customFormat="1" ht="15" customHeight="1" x14ac:dyDescent="0.45">
      <c r="A974" s="42" t="str">
        <f t="shared" ref="A974:B974" si="937">A721</f>
        <v>O14</v>
      </c>
      <c r="B974" s="4" t="str">
        <f t="shared" si="937"/>
        <v>Salida Nacional / National exit</v>
      </c>
      <c r="C974" s="47">
        <f>(Input!C$18*Input!C$190)*C721</f>
        <v>877125.07444930647</v>
      </c>
      <c r="D974" s="47">
        <f>(Input!D$18*Input!D$190)*D721</f>
        <v>808466.93417250155</v>
      </c>
      <c r="E974" s="47">
        <f>(Input!E$18*Input!E$190)*E721</f>
        <v>722994.33215413836</v>
      </c>
      <c r="F974" s="47">
        <f>(Input!F$18*Input!F$190)*F721</f>
        <v>618980.90570159873</v>
      </c>
      <c r="G974" s="52">
        <f>(Input!G$18*Input!G$190)*G721</f>
        <v>514784.96220406477</v>
      </c>
    </row>
    <row r="975" spans="1:7" s="5" customFormat="1" ht="15" customHeight="1" x14ac:dyDescent="0.45">
      <c r="A975" s="42" t="str">
        <f t="shared" ref="A975:B975" si="938">A722</f>
        <v>O14A</v>
      </c>
      <c r="B975" s="4" t="str">
        <f t="shared" si="938"/>
        <v>Salida Nacional / National exit</v>
      </c>
      <c r="C975" s="47">
        <f>(Input!C$18*Input!C$190)*C722</f>
        <v>41282.84675327759</v>
      </c>
      <c r="D975" s="47">
        <f>(Input!D$18*Input!D$190)*D722</f>
        <v>38709.570780625087</v>
      </c>
      <c r="E975" s="47">
        <f>(Input!E$18*Input!E$190)*E722</f>
        <v>35315.908513319198</v>
      </c>
      <c r="F975" s="47">
        <f>(Input!F$18*Input!F$190)*F722</f>
        <v>30890.489248026639</v>
      </c>
      <c r="G975" s="52">
        <f>(Input!G$18*Input!G$190)*G722</f>
        <v>26206.167981483781</v>
      </c>
    </row>
    <row r="976" spans="1:7" s="5" customFormat="1" ht="15" customHeight="1" x14ac:dyDescent="0.45">
      <c r="A976" s="42" t="str">
        <f t="shared" ref="A976:B976" si="939">A723</f>
        <v>O16</v>
      </c>
      <c r="B976" s="4" t="str">
        <f t="shared" si="939"/>
        <v>Salida Nacional / National exit</v>
      </c>
      <c r="C976" s="47">
        <f>(Input!C$18*Input!C$190)*C723</f>
        <v>111374.03114769213</v>
      </c>
      <c r="D976" s="47">
        <f>(Input!D$18*Input!D$190)*D723</f>
        <v>99539.453303410497</v>
      </c>
      <c r="E976" s="47">
        <f>(Input!E$18*Input!E$190)*E723</f>
        <v>88826.534895756195</v>
      </c>
      <c r="F976" s="47">
        <f>(Input!F$18*Input!F$190)*F723</f>
        <v>75825.957165013271</v>
      </c>
      <c r="G976" s="52">
        <f>(Input!G$18*Input!G$190)*G723</f>
        <v>63031.730409157179</v>
      </c>
    </row>
    <row r="977" spans="1:7" s="5" customFormat="1" ht="15" customHeight="1" x14ac:dyDescent="0.45">
      <c r="A977" s="42" t="str">
        <f t="shared" ref="A977:B977" si="940">A724</f>
        <v>O17</v>
      </c>
      <c r="B977" s="4" t="str">
        <f t="shared" si="940"/>
        <v>Salida Nacional / National exit</v>
      </c>
      <c r="C977" s="47">
        <f>(Input!C$18*Input!C$190)*C724</f>
        <v>27335.579913318037</v>
      </c>
      <c r="D977" s="47">
        <f>(Input!D$18*Input!D$190)*D724</f>
        <v>25691.724500780918</v>
      </c>
      <c r="E977" s="47">
        <f>(Input!E$18*Input!E$190)*E724</f>
        <v>23476.442654929153</v>
      </c>
      <c r="F977" s="47">
        <f>(Input!F$18*Input!F$190)*F724</f>
        <v>20570.386377282914</v>
      </c>
      <c r="G977" s="52">
        <f>(Input!G$18*Input!G$190)*G724</f>
        <v>17477.830205395214</v>
      </c>
    </row>
    <row r="978" spans="1:7" s="5" customFormat="1" ht="15" customHeight="1" x14ac:dyDescent="0.45">
      <c r="A978" s="42" t="str">
        <f t="shared" ref="A978:B978" si="941">A725</f>
        <v>O19</v>
      </c>
      <c r="B978" s="4" t="str">
        <f t="shared" si="941"/>
        <v>Salida Nacional / National exit</v>
      </c>
      <c r="C978" s="47">
        <f>(Input!C$18*Input!C$190)*C725</f>
        <v>106710.94399587229</v>
      </c>
      <c r="D978" s="47">
        <f>(Input!D$18*Input!D$190)*D725</f>
        <v>94814.865014228213</v>
      </c>
      <c r="E978" s="47">
        <f>(Input!E$18*Input!E$190)*E725</f>
        <v>84424.250611204683</v>
      </c>
      <c r="F978" s="47">
        <f>(Input!F$18*Input!F$190)*F725</f>
        <v>71898.188334495047</v>
      </c>
      <c r="G978" s="52">
        <f>(Input!G$18*Input!G$190)*G725</f>
        <v>59672.480027196674</v>
      </c>
    </row>
    <row r="979" spans="1:7" s="5" customFormat="1" ht="15" customHeight="1" x14ac:dyDescent="0.45">
      <c r="A979" s="42" t="str">
        <f t="shared" ref="A979:B979" si="942">A726</f>
        <v>O24</v>
      </c>
      <c r="B979" s="4" t="str">
        <f t="shared" si="942"/>
        <v>Salida Nacional / National exit</v>
      </c>
      <c r="C979" s="47">
        <f>(Input!C$18*Input!C$190)*C726</f>
        <v>856306.98569568992</v>
      </c>
      <c r="D979" s="47">
        <f>(Input!D$18*Input!D$190)*D726</f>
        <v>786136.20858955942</v>
      </c>
      <c r="E979" s="47">
        <f>(Input!E$18*Input!E$190)*E726</f>
        <v>711379.23715941212</v>
      </c>
      <c r="F979" s="47">
        <f>(Input!F$18*Input!F$190)*F726</f>
        <v>617067.68623306311</v>
      </c>
      <c r="G979" s="52">
        <f>(Input!G$18*Input!G$190)*G726</f>
        <v>521050.45281850459</v>
      </c>
    </row>
    <row r="980" spans="1:7" s="5" customFormat="1" ht="15" customHeight="1" x14ac:dyDescent="0.45">
      <c r="A980" s="42" t="str">
        <f t="shared" ref="A980:B980" si="943">A727</f>
        <v>P01</v>
      </c>
      <c r="B980" s="4" t="str">
        <f t="shared" si="943"/>
        <v>Salida Nacional / National exit</v>
      </c>
      <c r="C980" s="47">
        <f>(Input!C$18*Input!C$190)*C727</f>
        <v>200863.31899476927</v>
      </c>
      <c r="D980" s="47">
        <f>(Input!D$18*Input!D$190)*D727</f>
        <v>189651.50407835588</v>
      </c>
      <c r="E980" s="47">
        <f>(Input!E$18*Input!E$190)*E727</f>
        <v>173370.66164044428</v>
      </c>
      <c r="F980" s="47">
        <f>(Input!F$18*Input!F$190)*F727</f>
        <v>151967.93904313541</v>
      </c>
      <c r="G980" s="52">
        <f>(Input!G$18*Input!G$190)*G727</f>
        <v>129152.21227237345</v>
      </c>
    </row>
    <row r="981" spans="1:7" s="5" customFormat="1" ht="15" customHeight="1" x14ac:dyDescent="0.45">
      <c r="A981" s="42" t="str">
        <f t="shared" ref="A981:B981" si="944">A728</f>
        <v>P03</v>
      </c>
      <c r="B981" s="4" t="str">
        <f t="shared" si="944"/>
        <v>Salida Nacional / National exit</v>
      </c>
      <c r="C981" s="47">
        <f>(Input!C$18*Input!C$190)*C728</f>
        <v>2197426.1501125004</v>
      </c>
      <c r="D981" s="47">
        <f>(Input!D$18*Input!D$190)*D728</f>
        <v>2026419.6592331785</v>
      </c>
      <c r="E981" s="47">
        <f>(Input!E$18*Input!E$190)*E728</f>
        <v>1822427.8285570329</v>
      </c>
      <c r="F981" s="47">
        <f>(Input!F$18*Input!F$190)*F728</f>
        <v>1568770.5169172797</v>
      </c>
      <c r="G981" s="52">
        <f>(Input!G$18*Input!G$190)*G728</f>
        <v>1311786.7158233984</v>
      </c>
    </row>
    <row r="982" spans="1:7" s="5" customFormat="1" ht="15" customHeight="1" x14ac:dyDescent="0.45">
      <c r="A982" s="42" t="str">
        <f t="shared" ref="A982:B982" si="945">A729</f>
        <v>P04</v>
      </c>
      <c r="B982" s="4" t="str">
        <f t="shared" si="945"/>
        <v>Salida Nacional / National exit</v>
      </c>
      <c r="C982" s="47">
        <f>(Input!C$18*Input!C$190)*C729</f>
        <v>1485421.8886722138</v>
      </c>
      <c r="D982" s="47">
        <f>(Input!D$18*Input!D$190)*D729</f>
        <v>1361525.7310357434</v>
      </c>
      <c r="E982" s="47">
        <f>(Input!E$18*Input!E$190)*E729</f>
        <v>1221228.3906370597</v>
      </c>
      <c r="F982" s="47">
        <f>(Input!F$18*Input!F$190)*F729</f>
        <v>1048199.9897980992</v>
      </c>
      <c r="G982" s="52">
        <f>(Input!G$18*Input!G$190)*G729</f>
        <v>874425.42694709543</v>
      </c>
    </row>
    <row r="983" spans="1:7" s="5" customFormat="1" ht="15" customHeight="1" x14ac:dyDescent="0.45">
      <c r="A983" s="42" t="str">
        <f t="shared" ref="A983:B983" si="946">A730</f>
        <v>P04A</v>
      </c>
      <c r="B983" s="4" t="str">
        <f t="shared" si="946"/>
        <v>Salida Nacional / National exit</v>
      </c>
      <c r="C983" s="47">
        <f>(Input!C$18*Input!C$190)*C730</f>
        <v>5717.5230193715142</v>
      </c>
      <c r="D983" s="47">
        <f>(Input!D$18*Input!D$190)*D730</f>
        <v>5396.9210045286463</v>
      </c>
      <c r="E983" s="47">
        <f>(Input!E$18*Input!E$190)*E730</f>
        <v>4930.5390224769635</v>
      </c>
      <c r="F983" s="47">
        <f>(Input!F$18*Input!F$190)*F730</f>
        <v>4319.4474472302672</v>
      </c>
      <c r="G983" s="52">
        <f>(Input!G$18*Input!G$190)*G730</f>
        <v>3670.7582068629831</v>
      </c>
    </row>
    <row r="984" spans="1:7" s="5" customFormat="1" ht="15" customHeight="1" x14ac:dyDescent="0.45">
      <c r="A984" s="42" t="str">
        <f t="shared" ref="A984:B984" si="947">A731</f>
        <v>P06</v>
      </c>
      <c r="B984" s="4" t="str">
        <f t="shared" si="947"/>
        <v>Salida Nacional / National exit</v>
      </c>
      <c r="C984" s="47">
        <f>(Input!C$18*Input!C$190)*C731</f>
        <v>39293.17472358478</v>
      </c>
      <c r="D984" s="47">
        <f>(Input!D$18*Input!D$190)*D731</f>
        <v>37079.094463638212</v>
      </c>
      <c r="E984" s="47">
        <f>(Input!E$18*Input!E$190)*E731</f>
        <v>33867.051699248674</v>
      </c>
      <c r="F984" s="47">
        <f>(Input!F$18*Input!F$190)*F731</f>
        <v>29663.89814992687</v>
      </c>
      <c r="G984" s="52">
        <f>(Input!G$18*Input!G$190)*G731</f>
        <v>25207.196518949917</v>
      </c>
    </row>
    <row r="985" spans="1:7" s="5" customFormat="1" ht="15" customHeight="1" x14ac:dyDescent="0.45">
      <c r="A985" s="42" t="str">
        <f t="shared" ref="A985:B985" si="948">A732</f>
        <v>13A</v>
      </c>
      <c r="B985" s="4" t="str">
        <f t="shared" si="948"/>
        <v>Salida Nacional / National exit</v>
      </c>
      <c r="C985" s="47">
        <f>(Input!C$18*Input!C$190)*C732</f>
        <v>1845138.2609975857</v>
      </c>
      <c r="D985" s="47">
        <f>(Input!D$18*Input!D$190)*D732</f>
        <v>1365563.4463319618</v>
      </c>
      <c r="E985" s="47">
        <f>(Input!E$18*Input!E$190)*E732</f>
        <v>1000256.1557019635</v>
      </c>
      <c r="F985" s="47">
        <f>(Input!F$18*Input!F$190)*F732</f>
        <v>720399.59814087569</v>
      </c>
      <c r="G985" s="52">
        <f>(Input!G$18*Input!G$190)*G732</f>
        <v>532370.57584778697</v>
      </c>
    </row>
    <row r="986" spans="1:7" s="5" customFormat="1" ht="15" customHeight="1" x14ac:dyDescent="0.45">
      <c r="A986" s="42" t="str">
        <f t="shared" ref="A986:B986" si="949">A733</f>
        <v>15.20.04</v>
      </c>
      <c r="B986" s="4" t="str">
        <f t="shared" si="949"/>
        <v>Salida Nacional / National exit</v>
      </c>
      <c r="C986" s="47">
        <f>(Input!C$18*Input!C$190)*C733</f>
        <v>24683.890564715908</v>
      </c>
      <c r="D986" s="47">
        <f>(Input!D$18*Input!D$190)*D733</f>
        <v>21614.493705428475</v>
      </c>
      <c r="E986" s="47">
        <f>(Input!E$18*Input!E$190)*E733</f>
        <v>19056.50039175462</v>
      </c>
      <c r="F986" s="47">
        <f>(Input!F$18*Input!F$190)*F733</f>
        <v>16094.676638243083</v>
      </c>
      <c r="G986" s="52">
        <f>(Input!G$18*Input!G$190)*G733</f>
        <v>13595.009009736772</v>
      </c>
    </row>
    <row r="987" spans="1:7" s="5" customFormat="1" ht="15" customHeight="1" x14ac:dyDescent="0.45">
      <c r="A987" s="42" t="str">
        <f t="shared" ref="A987:B987" si="950">A734</f>
        <v>15.31A.2</v>
      </c>
      <c r="B987" s="4" t="str">
        <f t="shared" si="950"/>
        <v>Salida Nacional / National exit</v>
      </c>
      <c r="C987" s="47">
        <f>(Input!C$18*Input!C$190)*C734</f>
        <v>1762.1043706951484</v>
      </c>
      <c r="D987" s="47">
        <f>(Input!D$18*Input!D$190)*D734</f>
        <v>1496.4649579304842</v>
      </c>
      <c r="E987" s="47">
        <f>(Input!E$18*Input!E$190)*E734</f>
        <v>1299.1389229007295</v>
      </c>
      <c r="F987" s="47">
        <f>(Input!F$18*Input!F$190)*F734</f>
        <v>1078.7128695891274</v>
      </c>
      <c r="G987" s="52">
        <f>(Input!G$18*Input!G$190)*G734</f>
        <v>896.99403968903584</v>
      </c>
    </row>
    <row r="988" spans="1:7" s="5" customFormat="1" ht="15" customHeight="1" x14ac:dyDescent="0.45">
      <c r="A988" s="42" t="str">
        <f t="shared" ref="A988:B988" si="951">A735</f>
        <v>D07A</v>
      </c>
      <c r="B988" s="4" t="str">
        <f t="shared" si="951"/>
        <v>Salida Nacional / National exit</v>
      </c>
      <c r="C988" s="47">
        <f>(Input!C$18*Input!C$190)*C735</f>
        <v>17408.993642828023</v>
      </c>
      <c r="D988" s="47">
        <f>(Input!D$18*Input!D$190)*D735</f>
        <v>15627.963564457648</v>
      </c>
      <c r="E988" s="47">
        <f>(Input!E$18*Input!E$190)*E735</f>
        <v>13940.092949369893</v>
      </c>
      <c r="F988" s="47">
        <f>(Input!F$18*Input!F$190)*F735</f>
        <v>11889.653988780798</v>
      </c>
      <c r="G988" s="52">
        <f>(Input!G$18*Input!G$190)*G735</f>
        <v>9877.6999301824653</v>
      </c>
    </row>
    <row r="989" spans="1:7" s="5" customFormat="1" ht="15" customHeight="1" x14ac:dyDescent="0.45">
      <c r="A989" s="42" t="str">
        <f t="shared" ref="A989:B989" si="952">A736</f>
        <v>D08A</v>
      </c>
      <c r="B989" s="4" t="str">
        <f t="shared" si="952"/>
        <v>Salida Nacional / National exit</v>
      </c>
      <c r="C989" s="47">
        <f>(Input!C$18*Input!C$190)*C736</f>
        <v>13074.48992278573</v>
      </c>
      <c r="D989" s="47">
        <f>(Input!D$18*Input!D$190)*D736</f>
        <v>11737.284844057607</v>
      </c>
      <c r="E989" s="47">
        <f>(Input!E$18*Input!E$190)*E736</f>
        <v>10470.150361553473</v>
      </c>
      <c r="F989" s="47">
        <f>(Input!F$18*Input!F$190)*F736</f>
        <v>8930.4820073297669</v>
      </c>
      <c r="G989" s="52">
        <f>(Input!G$18*Input!G$190)*G736</f>
        <v>7419.3607180288818</v>
      </c>
    </row>
    <row r="990" spans="1:7" s="5" customFormat="1" ht="15" customHeight="1" x14ac:dyDescent="0.45">
      <c r="A990" s="42" t="str">
        <f t="shared" ref="A990:B990" si="953">A737</f>
        <v>D10A</v>
      </c>
      <c r="B990" s="4" t="str">
        <f t="shared" si="953"/>
        <v>Salida Nacional / National exit</v>
      </c>
      <c r="C990" s="47">
        <f>(Input!C$18*Input!C$190)*C737</f>
        <v>26935.213953886574</v>
      </c>
      <c r="D990" s="47">
        <f>(Input!D$18*Input!D$190)*D737</f>
        <v>24182.214587631595</v>
      </c>
      <c r="E990" s="47">
        <f>(Input!E$18*Input!E$190)*E737</f>
        <v>21574.075203920027</v>
      </c>
      <c r="F990" s="47">
        <f>(Input!F$18*Input!F$190)*F737</f>
        <v>18403.345381786392</v>
      </c>
      <c r="G990" s="52">
        <f>(Input!G$18*Input!G$190)*G737</f>
        <v>15289.73145951386</v>
      </c>
    </row>
    <row r="991" spans="1:7" s="5" customFormat="1" ht="15" customHeight="1" x14ac:dyDescent="0.45">
      <c r="A991" s="42" t="str">
        <f t="shared" ref="A991:B991" si="954">A738</f>
        <v>D15</v>
      </c>
      <c r="B991" s="4" t="str">
        <f t="shared" si="954"/>
        <v>Salida Nacional / National exit</v>
      </c>
      <c r="C991" s="47">
        <f>(Input!C$18*Input!C$190)*C738</f>
        <v>41812.631092890551</v>
      </c>
      <c r="D991" s="47">
        <f>(Input!D$18*Input!D$190)*D738</f>
        <v>37540.864531637977</v>
      </c>
      <c r="E991" s="47">
        <f>(Input!E$18*Input!E$190)*E738</f>
        <v>33507.511050130641</v>
      </c>
      <c r="F991" s="47">
        <f>(Input!F$18*Input!F$190)*F738</f>
        <v>28594.907118241481</v>
      </c>
      <c r="G991" s="52">
        <f>(Input!G$18*Input!G$190)*G738</f>
        <v>23757.33991569763</v>
      </c>
    </row>
    <row r="992" spans="1:7" s="5" customFormat="1" ht="15" customHeight="1" x14ac:dyDescent="0.45">
      <c r="A992" s="42" t="str">
        <f t="shared" ref="A992:B992" si="955">A739</f>
        <v>I005</v>
      </c>
      <c r="B992" s="4" t="str">
        <f t="shared" si="955"/>
        <v>Salida Nacional / National exit</v>
      </c>
      <c r="C992" s="47">
        <f>(Input!C$18*Input!C$190)*C739</f>
        <v>15890.703526526724</v>
      </c>
      <c r="D992" s="47">
        <f>(Input!D$18*Input!D$190)*D739</f>
        <v>14269.957289790817</v>
      </c>
      <c r="E992" s="47">
        <f>(Input!E$18*Input!E$190)*E739</f>
        <v>12741.037126790548</v>
      </c>
      <c r="F992" s="47">
        <f>(Input!F$18*Input!F$190)*F739</f>
        <v>10876.165739207814</v>
      </c>
      <c r="G992" s="52">
        <f>(Input!G$18*Input!G$190)*G739</f>
        <v>9036.6665391249062</v>
      </c>
    </row>
    <row r="993" spans="1:7" s="5" customFormat="1" ht="15" customHeight="1" x14ac:dyDescent="0.45">
      <c r="A993" s="42" t="str">
        <f t="shared" ref="A993:B993" si="956">A740</f>
        <v>I007</v>
      </c>
      <c r="B993" s="4" t="str">
        <f t="shared" si="956"/>
        <v>Salida Nacional / National exit</v>
      </c>
      <c r="C993" s="47">
        <f>(Input!C$18*Input!C$190)*C740</f>
        <v>1404.4402867071885</v>
      </c>
      <c r="D993" s="47">
        <f>(Input!D$18*Input!D$190)*D740</f>
        <v>1261.3340282929275</v>
      </c>
      <c r="E993" s="47">
        <f>(Input!E$18*Input!E$190)*E740</f>
        <v>1126.2882399438374</v>
      </c>
      <c r="F993" s="47">
        <f>(Input!F$18*Input!F$190)*F740</f>
        <v>961.50230434072421</v>
      </c>
      <c r="G993" s="52">
        <f>(Input!G$18*Input!G$190)*G740</f>
        <v>798.90828865241986</v>
      </c>
    </row>
    <row r="994" spans="1:7" s="5" customFormat="1" ht="15" customHeight="1" x14ac:dyDescent="0.45">
      <c r="A994" s="42" t="str">
        <f t="shared" ref="A994:B994" si="957">A741</f>
        <v>K05</v>
      </c>
      <c r="B994" s="4" t="str">
        <f t="shared" si="957"/>
        <v>Salida Nacional / National exit</v>
      </c>
      <c r="C994" s="47">
        <f>(Input!C$18*Input!C$190)*C741</f>
        <v>456.52077231573435</v>
      </c>
      <c r="D994" s="47">
        <f>(Input!D$18*Input!D$190)*D741</f>
        <v>394.46572592990555</v>
      </c>
      <c r="E994" s="47">
        <f>(Input!E$18*Input!E$190)*E741</f>
        <v>347.50766662755842</v>
      </c>
      <c r="F994" s="47">
        <f>(Input!F$18*Input!F$190)*F741</f>
        <v>293.02299777638751</v>
      </c>
      <c r="G994" s="52">
        <f>(Input!G$18*Input!G$190)*G741</f>
        <v>242.81577173619579</v>
      </c>
    </row>
    <row r="995" spans="1:7" s="5" customFormat="1" ht="15" customHeight="1" x14ac:dyDescent="0.45">
      <c r="A995" s="42" t="str">
        <f t="shared" ref="A995:B995" si="958">A742</f>
        <v>K07</v>
      </c>
      <c r="B995" s="4" t="str">
        <f t="shared" si="958"/>
        <v>Salida Nacional / National exit</v>
      </c>
      <c r="C995" s="47">
        <f>(Input!C$18*Input!C$190)*C742</f>
        <v>1377.7895076691948</v>
      </c>
      <c r="D995" s="47">
        <f>(Input!D$18*Input!D$190)*D742</f>
        <v>1191.0130385256405</v>
      </c>
      <c r="E995" s="47">
        <f>(Input!E$18*Input!E$190)*E742</f>
        <v>1049.276458153736</v>
      </c>
      <c r="F995" s="47">
        <f>(Input!F$18*Input!F$190)*F742</f>
        <v>884.7873274788659</v>
      </c>
      <c r="G995" s="52">
        <f>(Input!G$18*Input!G$190)*G742</f>
        <v>733.23580008734621</v>
      </c>
    </row>
    <row r="996" spans="1:7" s="5" customFormat="1" ht="15" customHeight="1" x14ac:dyDescent="0.45">
      <c r="A996" s="42" t="str">
        <f t="shared" ref="A996:B996" si="959">A743</f>
        <v>K41</v>
      </c>
      <c r="B996" s="4" t="str">
        <f t="shared" si="959"/>
        <v>Salida Nacional / National exit</v>
      </c>
      <c r="C996" s="47">
        <f>(Input!C$18*Input!C$190)*C743</f>
        <v>6389.584137556305</v>
      </c>
      <c r="D996" s="47">
        <f>(Input!D$18*Input!D$190)*D743</f>
        <v>5521.9615093593547</v>
      </c>
      <c r="E996" s="47">
        <f>(Input!E$18*Input!E$190)*E743</f>
        <v>4854.6605744055933</v>
      </c>
      <c r="F996" s="47">
        <f>(Input!F$18*Input!F$190)*F743</f>
        <v>4083.9425510126493</v>
      </c>
      <c r="G996" s="52">
        <f>(Input!G$18*Input!G$190)*G743</f>
        <v>3389.33286223409</v>
      </c>
    </row>
    <row r="997" spans="1:7" s="5" customFormat="1" ht="15" customHeight="1" x14ac:dyDescent="0.45">
      <c r="A997" s="42" t="str">
        <f t="shared" ref="A997:B997" si="960">A744</f>
        <v>M05</v>
      </c>
      <c r="B997" s="4" t="str">
        <f t="shared" si="960"/>
        <v>Salida Nacional / National exit</v>
      </c>
      <c r="C997" s="47">
        <f>(Input!C$18*Input!C$190)*C744</f>
        <v>170904.04788594929</v>
      </c>
      <c r="D997" s="47">
        <f>(Input!D$18*Input!D$190)*D744</f>
        <v>152395.95571683586</v>
      </c>
      <c r="E997" s="47">
        <f>(Input!E$18*Input!E$190)*E744</f>
        <v>135358.91091545613</v>
      </c>
      <c r="F997" s="47">
        <f>(Input!F$18*Input!F$190)*F744</f>
        <v>115274.7007091914</v>
      </c>
      <c r="G997" s="52">
        <f>(Input!G$18*Input!G$190)*G744</f>
        <v>97593.231087322507</v>
      </c>
    </row>
    <row r="998" spans="1:7" s="5" customFormat="1" ht="15" customHeight="1" x14ac:dyDescent="0.45">
      <c r="A998" s="42" t="str">
        <f t="shared" ref="A998:B998" si="961">A745</f>
        <v>O03</v>
      </c>
      <c r="B998" s="4" t="str">
        <f t="shared" si="961"/>
        <v>Salida Nacional / National exit</v>
      </c>
      <c r="C998" s="47">
        <f>(Input!C$18*Input!C$190)*C745</f>
        <v>36557.271011946454</v>
      </c>
      <c r="D998" s="47">
        <f>(Input!D$18*Input!D$190)*D745</f>
        <v>32783.877131599678</v>
      </c>
      <c r="E998" s="47">
        <f>(Input!E$18*Input!E$190)*E745</f>
        <v>29258.421489757442</v>
      </c>
      <c r="F998" s="47">
        <f>(Input!F$18*Input!F$190)*F745</f>
        <v>24967.50638556898</v>
      </c>
      <c r="G998" s="52">
        <f>(Input!G$18*Input!G$190)*G745</f>
        <v>20738.976853321772</v>
      </c>
    </row>
    <row r="999" spans="1:7" s="5" customFormat="1" ht="15" customHeight="1" x14ac:dyDescent="0.45">
      <c r="A999" s="42" t="str">
        <f t="shared" ref="A999:B999" si="962">A746</f>
        <v>O22</v>
      </c>
      <c r="B999" s="4" t="str">
        <f t="shared" si="962"/>
        <v>Salida Nacional / National exit</v>
      </c>
      <c r="C999" s="47">
        <f>(Input!C$18*Input!C$190)*C746</f>
        <v>226279.90756046859</v>
      </c>
      <c r="D999" s="47">
        <f>(Input!D$18*Input!D$190)*D746</f>
        <v>200773.33689747725</v>
      </c>
      <c r="E999" s="47">
        <f>(Input!E$18*Input!E$190)*E746</f>
        <v>178722.13852751316</v>
      </c>
      <c r="F999" s="47">
        <f>(Input!F$18*Input!F$190)*F746</f>
        <v>152199.28915543802</v>
      </c>
      <c r="G999" s="52">
        <f>(Input!G$18*Input!G$190)*G746</f>
        <v>126437.97967189133</v>
      </c>
    </row>
    <row r="1000" spans="1:7" s="5" customFormat="1" ht="15" customHeight="1" x14ac:dyDescent="0.45">
      <c r="A1000" s="42" t="str">
        <f t="shared" ref="A1000:B1000" si="963">A747</f>
        <v>41.01</v>
      </c>
      <c r="B1000" s="4" t="str">
        <f t="shared" si="963"/>
        <v>Salida Nacional / National exit</v>
      </c>
      <c r="C1000" s="47">
        <f>(Input!C$18*Input!C$190)*C747</f>
        <v>95714.312528537906</v>
      </c>
      <c r="D1000" s="47">
        <f>(Input!D$18*Input!D$190)*D747</f>
        <v>90993.730571396503</v>
      </c>
      <c r="E1000" s="47">
        <f>(Input!E$18*Input!E$190)*E747</f>
        <v>83279.577047948653</v>
      </c>
      <c r="F1000" s="47">
        <f>(Input!F$18*Input!F$190)*F747</f>
        <v>73066.738781508117</v>
      </c>
      <c r="G1000" s="52">
        <f>(Input!G$18*Input!G$190)*G747</f>
        <v>62144.504556743028</v>
      </c>
    </row>
    <row r="1001" spans="1:7" s="5" customFormat="1" ht="15" customHeight="1" x14ac:dyDescent="0.45">
      <c r="A1001" s="42" t="str">
        <f t="shared" ref="A1001:B1001" si="964">A748</f>
        <v>41.10</v>
      </c>
      <c r="B1001" s="4" t="str">
        <f t="shared" si="964"/>
        <v>Salida Nacional / National exit</v>
      </c>
      <c r="C1001" s="47">
        <f>(Input!C$18*Input!C$190)*C748</f>
        <v>55476.232475433724</v>
      </c>
      <c r="D1001" s="47">
        <f>(Input!D$18*Input!D$190)*D748</f>
        <v>52570.878052595421</v>
      </c>
      <c r="E1001" s="47">
        <f>(Input!E$18*Input!E$190)*E748</f>
        <v>48056.62642944789</v>
      </c>
      <c r="F1001" s="47">
        <f>(Input!F$18*Input!F$190)*F748</f>
        <v>42116.365269909511</v>
      </c>
      <c r="G1001" s="52">
        <f>(Input!G$18*Input!G$190)*G748</f>
        <v>35814.612535594082</v>
      </c>
    </row>
    <row r="1002" spans="1:7" s="5" customFormat="1" ht="15" customHeight="1" x14ac:dyDescent="0.45">
      <c r="A1002" s="42" t="str">
        <f t="shared" ref="A1002:B1002" si="965">A749</f>
        <v>D01A</v>
      </c>
      <c r="B1002" s="4" t="str">
        <f t="shared" si="965"/>
        <v>Salida Nacional / National exit</v>
      </c>
      <c r="C1002" s="47">
        <f>(Input!C$18*Input!C$190)*C749</f>
        <v>31501.153010846596</v>
      </c>
      <c r="D1002" s="47">
        <f>(Input!D$18*Input!D$190)*D749</f>
        <v>29831.636439004149</v>
      </c>
      <c r="E1002" s="47">
        <f>(Input!E$18*Input!E$190)*E749</f>
        <v>27275.110431913723</v>
      </c>
      <c r="F1002" s="47">
        <f>(Input!F$18*Input!F$190)*F749</f>
        <v>23909.331415171364</v>
      </c>
      <c r="G1002" s="52">
        <f>(Input!G$18*Input!G$190)*G749</f>
        <v>20329.563760733181</v>
      </c>
    </row>
    <row r="1003" spans="1:7" s="5" customFormat="1" ht="15" customHeight="1" x14ac:dyDescent="0.45">
      <c r="A1003" s="42" t="str">
        <f t="shared" ref="A1003:B1003" si="966">A750</f>
        <v>PR Barcelona</v>
      </c>
      <c r="B1003" s="4" t="str">
        <f t="shared" si="966"/>
        <v>Planta GNL / LNG Plant</v>
      </c>
      <c r="C1003" s="47">
        <f>(Input!C$18*Input!C$190)*C750</f>
        <v>228844.16430894542</v>
      </c>
      <c r="D1003" s="47">
        <f>(Input!D$18*Input!D$190)*D750</f>
        <v>190032.79533212411</v>
      </c>
      <c r="E1003" s="47">
        <f>(Input!E$18*Input!E$190)*E750</f>
        <v>170292.23509121832</v>
      </c>
      <c r="F1003" s="47">
        <f>(Input!F$18*Input!F$190)*F750</f>
        <v>144677.49867510659</v>
      </c>
      <c r="G1003" s="52">
        <f>(Input!G$18*Input!G$190)*G750</f>
        <v>119876.83833242186</v>
      </c>
    </row>
    <row r="1004" spans="1:7" s="5" customFormat="1" ht="15" customHeight="1" x14ac:dyDescent="0.45">
      <c r="A1004" s="42" t="str">
        <f t="shared" ref="A1004:B1004" si="967">A751</f>
        <v>PR Cartagena</v>
      </c>
      <c r="B1004" s="4" t="str">
        <f t="shared" si="967"/>
        <v>Planta GNL / LNG Plant</v>
      </c>
      <c r="C1004" s="47">
        <f>(Input!C$18*Input!C$190)*C751</f>
        <v>207015.05236658923</v>
      </c>
      <c r="D1004" s="47">
        <f>(Input!D$18*Input!D$190)*D751</f>
        <v>166868.08622741076</v>
      </c>
      <c r="E1004" s="47">
        <f>(Input!E$18*Input!E$190)*E751</f>
        <v>147441.34276632968</v>
      </c>
      <c r="F1004" s="47">
        <f>(Input!F$18*Input!F$190)*F751</f>
        <v>123580.28510336277</v>
      </c>
      <c r="G1004" s="52">
        <f>(Input!G$18*Input!G$190)*G751</f>
        <v>102241.63437815246</v>
      </c>
    </row>
    <row r="1005" spans="1:7" s="5" customFormat="1" ht="15" customHeight="1" x14ac:dyDescent="0.45">
      <c r="A1005" s="42" t="str">
        <f t="shared" ref="A1005:B1005" si="968">A752</f>
        <v>PR Huelva</v>
      </c>
      <c r="B1005" s="4" t="str">
        <f t="shared" si="968"/>
        <v>Planta GNL / LNG Plant</v>
      </c>
      <c r="C1005" s="47">
        <f>(Input!C$18*Input!C$190)*C752</f>
        <v>311785.21674953611</v>
      </c>
      <c r="D1005" s="47">
        <f>(Input!D$18*Input!D$190)*D752</f>
        <v>256583.01176723663</v>
      </c>
      <c r="E1005" s="47">
        <f>(Input!E$18*Input!E$190)*E752</f>
        <v>230118.8523368715</v>
      </c>
      <c r="F1005" s="47">
        <f>(Input!F$18*Input!F$190)*F752</f>
        <v>195826.64873715173</v>
      </c>
      <c r="G1005" s="52">
        <f>(Input!G$18*Input!G$190)*G752</f>
        <v>161802.16744711832</v>
      </c>
    </row>
    <row r="1006" spans="1:7" s="5" customFormat="1" ht="15" customHeight="1" x14ac:dyDescent="0.45">
      <c r="A1006" s="42" t="str">
        <f t="shared" ref="A1006:B1006" si="969">A753</f>
        <v>PR Bilbao</v>
      </c>
      <c r="B1006" s="4" t="str">
        <f t="shared" si="969"/>
        <v>Planta GNL / LNG Plant</v>
      </c>
      <c r="C1006" s="47">
        <f>(Input!C$18*Input!C$190)*C753</f>
        <v>268526.42332304566</v>
      </c>
      <c r="D1006" s="47">
        <f>(Input!D$18*Input!D$190)*D753</f>
        <v>222694.31896958177</v>
      </c>
      <c r="E1006" s="47">
        <f>(Input!E$18*Input!E$190)*E753</f>
        <v>199434.7176315033</v>
      </c>
      <c r="F1006" s="47">
        <f>(Input!F$18*Input!F$190)*F753</f>
        <v>169449.6844444859</v>
      </c>
      <c r="G1006" s="52">
        <f>(Input!G$18*Input!G$190)*G753</f>
        <v>140201.29866541573</v>
      </c>
    </row>
    <row r="1007" spans="1:7" s="5" customFormat="1" ht="15" customHeight="1" x14ac:dyDescent="0.45">
      <c r="A1007" s="42" t="str">
        <f t="shared" ref="A1007:B1007" si="970">A754</f>
        <v>PR Sagunto</v>
      </c>
      <c r="B1007" s="4" t="str">
        <f t="shared" si="970"/>
        <v>Planta GNL / LNG Plant</v>
      </c>
      <c r="C1007" s="47">
        <f>(Input!C$18*Input!C$190)*C754</f>
        <v>86463.251496787707</v>
      </c>
      <c r="D1007" s="47">
        <f>(Input!D$18*Input!D$190)*D754</f>
        <v>70483.669087025773</v>
      </c>
      <c r="E1007" s="47">
        <f>(Input!E$18*Input!E$190)*E754</f>
        <v>62615.228254229209</v>
      </c>
      <c r="F1007" s="47">
        <f>(Input!F$18*Input!F$190)*F754</f>
        <v>52729.539967035045</v>
      </c>
      <c r="G1007" s="52">
        <f>(Input!G$18*Input!G$190)*G754</f>
        <v>43723.496856365702</v>
      </c>
    </row>
    <row r="1008" spans="1:7" s="5" customFormat="1" ht="15" customHeight="1" x14ac:dyDescent="0.45">
      <c r="A1008" s="42" t="str">
        <f t="shared" ref="A1008:B1008" si="971">A755</f>
        <v>PR Mugardos</v>
      </c>
      <c r="B1008" s="4" t="str">
        <f t="shared" si="971"/>
        <v>Planta GNL / LNG Plant</v>
      </c>
      <c r="C1008" s="47">
        <f>(Input!C$18*Input!C$190)*C755</f>
        <v>185759.49972889904</v>
      </c>
      <c r="D1008" s="47">
        <f>(Input!D$18*Input!D$190)*D755</f>
        <v>156424.69941151224</v>
      </c>
      <c r="E1008" s="47">
        <f>(Input!E$18*Input!E$190)*E755</f>
        <v>141367.59686094921</v>
      </c>
      <c r="F1008" s="47">
        <f>(Input!F$18*Input!F$190)*F755</f>
        <v>121128.42967920403</v>
      </c>
      <c r="G1008" s="52">
        <f>(Input!G$18*Input!G$190)*G755</f>
        <v>100261.32414004079</v>
      </c>
    </row>
    <row r="1009" spans="1:7" s="5" customFormat="1" ht="15" customHeight="1" x14ac:dyDescent="0.45">
      <c r="A1009" s="42" t="str">
        <f t="shared" ref="A1009:B1009" si="972">A756</f>
        <v>CI Tarifa</v>
      </c>
      <c r="B1009" s="4" t="str">
        <f t="shared" si="972"/>
        <v>CI Tarifa</v>
      </c>
      <c r="C1009" s="47">
        <f>(Input!C$18*Input!C$190)*C756</f>
        <v>272.46194653453756</v>
      </c>
      <c r="D1009" s="47">
        <f>(Input!D$18*Input!D$190)*D756</f>
        <v>236.0723304473741</v>
      </c>
      <c r="E1009" s="47">
        <f>(Input!E$18*Input!E$190)*E756</f>
        <v>206.72373148634534</v>
      </c>
      <c r="F1009" s="47">
        <f>(Input!F$18*Input!F$190)*F756</f>
        <v>173.95827133938738</v>
      </c>
      <c r="G1009" s="52">
        <f>(Input!G$18*Input!G$190)*G756</f>
        <v>143.73142067224751</v>
      </c>
    </row>
    <row r="1010" spans="1:7" s="5" customFormat="1" ht="15" customHeight="1" x14ac:dyDescent="0.45">
      <c r="A1010" s="42" t="str">
        <f t="shared" ref="A1010:B1010" si="973">A757</f>
        <v>Irún</v>
      </c>
      <c r="B1010" s="4" t="str">
        <f t="shared" si="973"/>
        <v>VIP Pirineos</v>
      </c>
      <c r="C1010" s="47">
        <f>(Input!C$18*Input!C$190)*C757</f>
        <v>7567140.7736478541</v>
      </c>
      <c r="D1010" s="47">
        <f>(Input!D$18*Input!D$190)*D757</f>
        <v>6737719.6363303149</v>
      </c>
      <c r="E1010" s="47">
        <f>(Input!E$18*Input!E$190)*E757</f>
        <v>5963504.4535066169</v>
      </c>
      <c r="F1010" s="47">
        <f>(Input!F$18*Input!F$190)*F757</f>
        <v>5080036.2093978152</v>
      </c>
      <c r="G1010" s="52">
        <f>(Input!G$18*Input!G$190)*G757</f>
        <v>4206072.6082189688</v>
      </c>
    </row>
    <row r="1011" spans="1:7" s="5" customFormat="1" ht="15" customHeight="1" x14ac:dyDescent="0.45">
      <c r="A1011" s="42" t="str">
        <f t="shared" ref="A1011:B1011" si="974">A758</f>
        <v>Larrau</v>
      </c>
      <c r="B1011" s="4" t="str">
        <f t="shared" si="974"/>
        <v>VIP Pirineos</v>
      </c>
      <c r="C1011" s="47">
        <f>(Input!C$18*Input!C$190)*C758</f>
        <v>20568881.031625897</v>
      </c>
      <c r="D1011" s="47">
        <f>(Input!D$18*Input!D$190)*D758</f>
        <v>18073746.895487089</v>
      </c>
      <c r="E1011" s="47">
        <f>(Input!E$18*Input!E$190)*E758</f>
        <v>15904685.487521326</v>
      </c>
      <c r="F1011" s="47">
        <f>(Input!F$18*Input!F$190)*F758</f>
        <v>13469837.550007047</v>
      </c>
      <c r="G1011" s="52">
        <f>(Input!G$18*Input!G$190)*G758</f>
        <v>11166763.779678581</v>
      </c>
    </row>
    <row r="1012" spans="1:7" s="5" customFormat="1" ht="15" customHeight="1" x14ac:dyDescent="0.45">
      <c r="A1012" s="42" t="str">
        <f t="shared" ref="A1012:B1012" si="975">A759</f>
        <v>Badajoz</v>
      </c>
      <c r="B1012" s="4" t="str">
        <f t="shared" si="975"/>
        <v>VIP Ibérico</v>
      </c>
      <c r="C1012" s="47">
        <f>(Input!C$18*Input!C$190)*C759</f>
        <v>5604370.962951282</v>
      </c>
      <c r="D1012" s="47">
        <f>(Input!D$18*Input!D$190)*D759</f>
        <v>4891079.4362983126</v>
      </c>
      <c r="E1012" s="47">
        <f>(Input!E$18*Input!E$190)*E759</f>
        <v>2430312.6660938277</v>
      </c>
      <c r="F1012" s="47">
        <f>(Input!F$18*Input!F$190)*F759</f>
        <v>2781757.7899183109</v>
      </c>
      <c r="G1012" s="52">
        <f>(Input!G$18*Input!G$190)*G759</f>
        <v>2990985.2002895446</v>
      </c>
    </row>
    <row r="1013" spans="1:7" s="5" customFormat="1" ht="15" customHeight="1" x14ac:dyDescent="0.45">
      <c r="A1013" s="42" t="str">
        <f t="shared" ref="A1013:B1013" si="976">A760</f>
        <v>Tuy</v>
      </c>
      <c r="B1013" s="4" t="str">
        <f t="shared" si="976"/>
        <v>VIP Ibérico</v>
      </c>
      <c r="C1013" s="47">
        <f>(Input!C$18*Input!C$190)*C760</f>
        <v>633923.3856126949</v>
      </c>
      <c r="D1013" s="47">
        <f>(Input!D$18*Input!D$190)*D760</f>
        <v>562559.08098254038</v>
      </c>
      <c r="E1013" s="47">
        <f>(Input!E$18*Input!E$190)*E760</f>
        <v>281027.04917860799</v>
      </c>
      <c r="F1013" s="47">
        <f>(Input!F$18*Input!F$190)*F760</f>
        <v>323205.32447067869</v>
      </c>
      <c r="G1013" s="52">
        <f>(Input!G$18*Input!G$190)*G760</f>
        <v>347971.20189547195</v>
      </c>
    </row>
    <row r="1014" spans="1:7" s="5" customFormat="1" ht="15" customHeight="1" x14ac:dyDescent="0.45">
      <c r="A1014" s="42" t="str">
        <f t="shared" ref="A1014:B1014" si="977">A761</f>
        <v>AASS Serrablo</v>
      </c>
      <c r="B1014" s="4" t="str">
        <f t="shared" si="977"/>
        <v>AA.SS / Storage facilities</v>
      </c>
      <c r="C1014" s="47">
        <f>(Input!C$18*Input!C$190)*C761</f>
        <v>4006971.0525880558</v>
      </c>
      <c r="D1014" s="47">
        <f>(Input!D$18*Input!D$190)*D761</f>
        <v>3636295.3462807615</v>
      </c>
      <c r="E1014" s="47">
        <f>(Input!E$18*Input!E$190)*E761</f>
        <v>3209837.5582705559</v>
      </c>
      <c r="F1014" s="47">
        <f>(Input!F$18*Input!F$190)*F761</f>
        <v>2708743.8382600411</v>
      </c>
      <c r="G1014" s="52">
        <f>(Input!G$18*Input!G$190)*G761</f>
        <v>2241446.8435716098</v>
      </c>
    </row>
    <row r="1015" spans="1:7" s="5" customFormat="1" ht="15" customHeight="1" x14ac:dyDescent="0.45">
      <c r="A1015" s="42" t="str">
        <f t="shared" ref="A1015:B1015" si="978">A762</f>
        <v>AASS Gaviota</v>
      </c>
      <c r="B1015" s="4" t="str">
        <f t="shared" si="978"/>
        <v>AA.SS / Storage facilities</v>
      </c>
      <c r="C1015" s="47">
        <f>(Input!C$18*Input!C$190)*C762</f>
        <v>3877523.8253089031</v>
      </c>
      <c r="D1015" s="47">
        <f>(Input!D$18*Input!D$190)*D762</f>
        <v>3606553.9751248946</v>
      </c>
      <c r="E1015" s="47">
        <f>(Input!E$18*Input!E$190)*E762</f>
        <v>3227638.3944682525</v>
      </c>
      <c r="F1015" s="47">
        <f>(Input!F$18*Input!F$190)*F762</f>
        <v>2760902.0651166239</v>
      </c>
      <c r="G1015" s="52">
        <f>(Input!G$18*Input!G$190)*G762</f>
        <v>2281776.9013417112</v>
      </c>
    </row>
    <row r="1016" spans="1:7" s="5" customFormat="1" ht="15" customHeight="1" x14ac:dyDescent="0.45">
      <c r="A1016" s="42" t="str">
        <f t="shared" ref="A1016:B1016" si="979">A763</f>
        <v>AASS Yela</v>
      </c>
      <c r="B1016" s="4" t="str">
        <f t="shared" si="979"/>
        <v>AA.SS / Storage facilities</v>
      </c>
      <c r="C1016" s="47">
        <f>(Input!C$18*Input!C$190)*C763</f>
        <v>2816094.2080929275</v>
      </c>
      <c r="D1016" s="47">
        <f>(Input!D$18*Input!D$190)*D763</f>
        <v>2568574.0471294182</v>
      </c>
      <c r="E1016" s="47">
        <f>(Input!E$18*Input!E$190)*E763</f>
        <v>2275733.6429091292</v>
      </c>
      <c r="F1016" s="47">
        <f>(Input!F$18*Input!F$190)*F763</f>
        <v>1928742.7456360233</v>
      </c>
      <c r="G1016" s="52">
        <f>(Input!G$18*Input!G$190)*G763</f>
        <v>1591923.2313276839</v>
      </c>
    </row>
    <row r="1017" spans="1:7" s="5" customFormat="1" ht="15" customHeight="1" thickBot="1" x14ac:dyDescent="0.5">
      <c r="A1017" s="42" t="str">
        <f t="shared" ref="A1017:B1017" si="980">A764</f>
        <v>YAC/AS Marismas</v>
      </c>
      <c r="B1017" s="4" t="str">
        <f t="shared" si="980"/>
        <v>AA.SS / Storage facilities</v>
      </c>
      <c r="C1017" s="47">
        <f>(Input!C$18*Input!C$190)*C764</f>
        <v>925307.35842805787</v>
      </c>
      <c r="D1017" s="47">
        <f>(Input!D$18*Input!D$190)*D764</f>
        <v>836163.72236768506</v>
      </c>
      <c r="E1017" s="47">
        <f>(Input!E$18*Input!E$190)*E764</f>
        <v>739818.05989565759</v>
      </c>
      <c r="F1017" s="47">
        <f>(Input!F$18*Input!F$190)*F764</f>
        <v>625984.34179322468</v>
      </c>
      <c r="G1017" s="52">
        <f>(Input!G$18*Input!G$190)*G764</f>
        <v>517131.56508560438</v>
      </c>
    </row>
    <row r="1018" spans="1:7" ht="18.75" customHeight="1" thickBot="1" x14ac:dyDescent="0.5">
      <c r="A1018" s="29" t="s">
        <v>7</v>
      </c>
      <c r="B1018" s="30"/>
      <c r="C1018" s="61">
        <f>SUM(C771:C1017)</f>
        <v>331095425.88368481</v>
      </c>
      <c r="D1018" s="61">
        <f>SUM(D771:D1017)</f>
        <v>287116660.48794347</v>
      </c>
      <c r="E1018" s="61">
        <f>SUM(E771:E1017)</f>
        <v>246298146.03478265</v>
      </c>
      <c r="F1018" s="61">
        <f>SUM(F771:F1017)</f>
        <v>206171196.08022118</v>
      </c>
      <c r="G1018" s="62">
        <f>SUM(G771:G1017)</f>
        <v>170708814.47042266</v>
      </c>
    </row>
    <row r="1019" spans="1:7" x14ac:dyDescent="0.45">
      <c r="C1019" s="124">
        <f>C1018-(Input!C$18*Input!C$190)</f>
        <v>0</v>
      </c>
      <c r="D1019" s="124">
        <f>D1018-(Input!D$18*Input!D$190)</f>
        <v>0</v>
      </c>
      <c r="E1019" s="124">
        <f>E1018-(Input!E$18*Input!E$190)</f>
        <v>0</v>
      </c>
      <c r="F1019" s="124">
        <f>F1018-(Input!F$18*Input!F$190)</f>
        <v>0</v>
      </c>
      <c r="G1019" s="124">
        <f>G1018-(Input!G$18*Input!G$190)</f>
        <v>0</v>
      </c>
    </row>
    <row r="1020" spans="1:7" ht="27.75" customHeight="1" x14ac:dyDescent="0.45">
      <c r="A1020" s="91" t="s">
        <v>191</v>
      </c>
      <c r="B1020" s="19"/>
      <c r="C1020" s="20"/>
      <c r="D1020" s="20"/>
      <c r="E1020" s="20"/>
      <c r="F1020" s="20"/>
      <c r="G1020" s="20"/>
    </row>
    <row r="1021" spans="1:7" ht="5.0999999999999996" customHeight="1" thickBot="1" x14ac:dyDescent="0.5"/>
    <row r="1022" spans="1:7" ht="15" customHeight="1" x14ac:dyDescent="0.45">
      <c r="A1022" s="199" t="s">
        <v>37</v>
      </c>
      <c r="B1022" s="197" t="s">
        <v>166</v>
      </c>
      <c r="C1022" s="23" t="s">
        <v>11</v>
      </c>
      <c r="D1022" s="24"/>
      <c r="E1022" s="24"/>
      <c r="F1022" s="24"/>
      <c r="G1022" s="25"/>
    </row>
    <row r="1023" spans="1:7" ht="33" customHeight="1" x14ac:dyDescent="0.45">
      <c r="A1023" s="200"/>
      <c r="B1023" s="198"/>
      <c r="C1023" s="22" t="s">
        <v>58</v>
      </c>
      <c r="D1023" s="22" t="s">
        <v>59</v>
      </c>
      <c r="E1023" s="22" t="s">
        <v>60</v>
      </c>
      <c r="F1023" s="22" t="s">
        <v>61</v>
      </c>
      <c r="G1023" s="26" t="s">
        <v>62</v>
      </c>
    </row>
    <row r="1024" spans="1:7" s="5" customFormat="1" ht="15" customHeight="1" x14ac:dyDescent="0.45">
      <c r="A1024" s="49" t="str">
        <f>A771</f>
        <v>01.1A</v>
      </c>
      <c r="B1024" s="4" t="str">
        <f>B771</f>
        <v>Salida Nacional / National exit</v>
      </c>
      <c r="C1024" s="63">
        <f>IF(C12=0,"",C771/C12)</f>
        <v>303.33500411428054</v>
      </c>
      <c r="D1024" s="63">
        <f>IF(D12=0,"",D771/D12)</f>
        <v>270.0463915810912</v>
      </c>
      <c r="E1024" s="63">
        <f>IF(E12=0,"",E771/E12)</f>
        <v>239.21488377566789</v>
      </c>
      <c r="F1024" s="63">
        <f>IF(F12=0,"",F771/F12)</f>
        <v>203.53744003643399</v>
      </c>
      <c r="G1024" s="64">
        <f>IF(G12=0,"",G771/G12)</f>
        <v>168.13743132824169</v>
      </c>
    </row>
    <row r="1025" spans="1:7" s="5" customFormat="1" ht="15" customHeight="1" x14ac:dyDescent="0.45">
      <c r="A1025" s="42" t="str">
        <f t="shared" ref="A1025:B1025" si="981">A772</f>
        <v>03A</v>
      </c>
      <c r="B1025" s="4" t="str">
        <f t="shared" si="981"/>
        <v>Salida Nacional / National exit</v>
      </c>
      <c r="C1025" s="63">
        <f t="shared" ref="C1025:G1025" si="982">IF(C13=0,"",C772/C13)</f>
        <v>297.70704304598604</v>
      </c>
      <c r="D1025" s="63">
        <f t="shared" si="982"/>
        <v>265.0236345894798</v>
      </c>
      <c r="E1025" s="63">
        <f t="shared" si="982"/>
        <v>234.75687542881468</v>
      </c>
      <c r="F1025" s="63">
        <f t="shared" si="982"/>
        <v>199.73841733146659</v>
      </c>
      <c r="G1025" s="64">
        <f t="shared" si="982"/>
        <v>164.9968363472567</v>
      </c>
    </row>
    <row r="1026" spans="1:7" s="5" customFormat="1" ht="15" customHeight="1" x14ac:dyDescent="0.45">
      <c r="A1026" s="42" t="str">
        <f t="shared" ref="A1026:B1026" si="983">A773</f>
        <v>03B</v>
      </c>
      <c r="B1026" s="4" t="str">
        <f t="shared" si="983"/>
        <v>Salida Nacional / National exit</v>
      </c>
      <c r="C1026" s="63">
        <f t="shared" ref="C1026:G1026" si="984">IF(C14=0,"",C773/C14)</f>
        <v>305.98950452052065</v>
      </c>
      <c r="D1026" s="63">
        <f t="shared" si="984"/>
        <v>272.34914317953479</v>
      </c>
      <c r="E1026" s="63">
        <f t="shared" si="984"/>
        <v>241.2319034760369</v>
      </c>
      <c r="F1026" s="63">
        <f t="shared" si="984"/>
        <v>205.23529371621711</v>
      </c>
      <c r="G1026" s="64">
        <f t="shared" si="984"/>
        <v>169.53937169676405</v>
      </c>
    </row>
    <row r="1027" spans="1:7" s="5" customFormat="1" ht="15" customHeight="1" x14ac:dyDescent="0.45">
      <c r="A1027" s="42" t="str">
        <f t="shared" ref="A1027:B1027" si="985">A774</f>
        <v>1.01</v>
      </c>
      <c r="B1027" s="4" t="str">
        <f t="shared" si="985"/>
        <v>Salida Nacional / National exit</v>
      </c>
      <c r="C1027" s="63">
        <f t="shared" ref="C1027:G1027" si="986">IF(C15=0,"",C774/C15)</f>
        <v>211.81273772802379</v>
      </c>
      <c r="D1027" s="63">
        <f t="shared" si="986"/>
        <v>179.23646674838213</v>
      </c>
      <c r="E1027" s="63">
        <f t="shared" si="986"/>
        <v>154.68232737711193</v>
      </c>
      <c r="F1027" s="63">
        <f t="shared" si="986"/>
        <v>128.19754938383892</v>
      </c>
      <c r="G1027" s="64">
        <f t="shared" si="986"/>
        <v>106.26752307268515</v>
      </c>
    </row>
    <row r="1028" spans="1:7" s="5" customFormat="1" ht="15" customHeight="1" x14ac:dyDescent="0.45">
      <c r="A1028" s="42" t="str">
        <f t="shared" ref="A1028:B1028" si="987">A775</f>
        <v>10</v>
      </c>
      <c r="B1028" s="4" t="str">
        <f t="shared" si="987"/>
        <v>Salida Nacional / National exit</v>
      </c>
      <c r="C1028" s="63">
        <f t="shared" ref="C1028:G1028" si="988">IF(C16=0,"",C775/C16)</f>
        <v>194.97886435978862</v>
      </c>
      <c r="D1028" s="63">
        <f t="shared" si="988"/>
        <v>165.37695341274772</v>
      </c>
      <c r="E1028" s="63">
        <f t="shared" si="988"/>
        <v>142.85574468576959</v>
      </c>
      <c r="F1028" s="63">
        <f t="shared" si="988"/>
        <v>118.51609727476988</v>
      </c>
      <c r="G1028" s="64">
        <f t="shared" si="988"/>
        <v>98.215756125473973</v>
      </c>
    </row>
    <row r="1029" spans="1:7" s="5" customFormat="1" ht="15" customHeight="1" x14ac:dyDescent="0.45">
      <c r="A1029" s="42" t="str">
        <f t="shared" ref="A1029:B1029" si="989">A776</f>
        <v>11</v>
      </c>
      <c r="B1029" s="4" t="str">
        <f t="shared" si="989"/>
        <v>Salida Nacional / National exit</v>
      </c>
      <c r="C1029" s="63">
        <f t="shared" ref="C1029:G1029" si="990">IF(C17=0,"",C776/C17)</f>
        <v>190.44211997006198</v>
      </c>
      <c r="D1029" s="63">
        <f t="shared" si="990"/>
        <v>161.64180179348773</v>
      </c>
      <c r="E1029" s="63">
        <f t="shared" si="990"/>
        <v>139.66846974904419</v>
      </c>
      <c r="F1029" s="63">
        <f t="shared" si="990"/>
        <v>115.90693700728764</v>
      </c>
      <c r="G1029" s="64">
        <f t="shared" si="990"/>
        <v>96.045797511310084</v>
      </c>
    </row>
    <row r="1030" spans="1:7" s="5" customFormat="1" ht="15" customHeight="1" x14ac:dyDescent="0.45">
      <c r="A1030" s="42" t="str">
        <f t="shared" ref="A1030:B1030" si="991">A777</f>
        <v>12</v>
      </c>
      <c r="B1030" s="4" t="str">
        <f t="shared" si="991"/>
        <v>Salida Nacional / National exit</v>
      </c>
      <c r="C1030" s="63">
        <f t="shared" ref="C1030:G1030" si="992">IF(C18=0,"",C777/C18)</f>
        <v>188.84870891276691</v>
      </c>
      <c r="D1030" s="63">
        <f t="shared" si="992"/>
        <v>160.32992892176955</v>
      </c>
      <c r="E1030" s="63">
        <f t="shared" si="992"/>
        <v>138.54902402088771</v>
      </c>
      <c r="F1030" s="63">
        <f t="shared" si="992"/>
        <v>114.99053871297879</v>
      </c>
      <c r="G1030" s="64">
        <f t="shared" si="992"/>
        <v>95.28365714089135</v>
      </c>
    </row>
    <row r="1031" spans="1:7" s="5" customFormat="1" ht="15" customHeight="1" x14ac:dyDescent="0.45">
      <c r="A1031" s="42" t="str">
        <f t="shared" ref="A1031:B1031" si="993">A778</f>
        <v>13</v>
      </c>
      <c r="B1031" s="4" t="str">
        <f t="shared" si="993"/>
        <v>Salida Nacional / National exit</v>
      </c>
      <c r="C1031" s="63">
        <f t="shared" ref="C1031:G1031" si="994">IF(C19=0,"",C778/C19)</f>
        <v>184.79738482698693</v>
      </c>
      <c r="D1031" s="63">
        <f t="shared" si="994"/>
        <v>156.99442918468606</v>
      </c>
      <c r="E1031" s="63">
        <f t="shared" si="994"/>
        <v>135.7027795314695</v>
      </c>
      <c r="F1031" s="63">
        <f t="shared" si="994"/>
        <v>112.66055206897749</v>
      </c>
      <c r="G1031" s="64">
        <f t="shared" si="994"/>
        <v>93.345878671684318</v>
      </c>
    </row>
    <row r="1032" spans="1:7" s="5" customFormat="1" ht="15" customHeight="1" x14ac:dyDescent="0.45">
      <c r="A1032" s="42" t="str">
        <f t="shared" ref="A1032:B1032" si="995">A779</f>
        <v>14</v>
      </c>
      <c r="B1032" s="4" t="str">
        <f t="shared" si="995"/>
        <v>Salida Nacional / National exit</v>
      </c>
      <c r="C1032" s="63">
        <f t="shared" ref="C1032:G1032" si="996">IF(C20=0,"",C779/C20)</f>
        <v>182.21678192791222</v>
      </c>
      <c r="D1032" s="63">
        <f t="shared" si="996"/>
        <v>154.86979039767991</v>
      </c>
      <c r="E1032" s="63">
        <f t="shared" si="996"/>
        <v>133.88978540279703</v>
      </c>
      <c r="F1032" s="63">
        <f t="shared" si="996"/>
        <v>111.17640264992221</v>
      </c>
      <c r="G1032" s="64">
        <f t="shared" si="996"/>
        <v>92.111557094461645</v>
      </c>
    </row>
    <row r="1033" spans="1:7" s="5" customFormat="1" ht="15" customHeight="1" x14ac:dyDescent="0.45">
      <c r="A1033" s="42" t="str">
        <f t="shared" ref="A1033:B1033" si="997">A780</f>
        <v>15</v>
      </c>
      <c r="B1033" s="4" t="str">
        <f t="shared" si="997"/>
        <v>Salida Nacional / National exit</v>
      </c>
      <c r="C1033" s="63">
        <f t="shared" ref="C1033:G1033" si="998">IF(C21=0,"",C780/C21)</f>
        <v>178.23575702455528</v>
      </c>
      <c r="D1033" s="63">
        <f t="shared" si="998"/>
        <v>151.59216875169068</v>
      </c>
      <c r="E1033" s="63">
        <f t="shared" si="998"/>
        <v>131.09292937412539</v>
      </c>
      <c r="F1033" s="63">
        <f t="shared" si="998"/>
        <v>108.88684628319861</v>
      </c>
      <c r="G1033" s="64">
        <f t="shared" si="998"/>
        <v>90.207403247530664</v>
      </c>
    </row>
    <row r="1034" spans="1:7" s="5" customFormat="1" ht="15" customHeight="1" x14ac:dyDescent="0.45">
      <c r="A1034" s="42" t="str">
        <f t="shared" ref="A1034:B1034" si="999">A781</f>
        <v>15.02</v>
      </c>
      <c r="B1034" s="4" t="str">
        <f t="shared" si="999"/>
        <v>Salida Nacional / National exit</v>
      </c>
      <c r="C1034" s="63">
        <f t="shared" ref="C1034:G1034" si="1000">IF(C22=0,"",C781/C22)</f>
        <v>177.0594269915278</v>
      </c>
      <c r="D1034" s="63">
        <f t="shared" si="1000"/>
        <v>150.16939783807183</v>
      </c>
      <c r="E1034" s="63">
        <f t="shared" si="1000"/>
        <v>129.70685227985427</v>
      </c>
      <c r="F1034" s="63">
        <f t="shared" si="1000"/>
        <v>107.60647584086506</v>
      </c>
      <c r="G1034" s="64">
        <f t="shared" si="1000"/>
        <v>89.143650372576715</v>
      </c>
    </row>
    <row r="1035" spans="1:7" s="5" customFormat="1" ht="15" customHeight="1" x14ac:dyDescent="0.45">
      <c r="A1035" s="42" t="str">
        <f t="shared" ref="A1035:B1035" si="1001">A782</f>
        <v>15.03A</v>
      </c>
      <c r="B1035" s="4" t="str">
        <f t="shared" si="1001"/>
        <v>Salida Nacional / National exit</v>
      </c>
      <c r="C1035" s="63">
        <f t="shared" ref="C1035:G1035" si="1002">IF(C23=0,"",C782/C23)</f>
        <v>175.86798588065736</v>
      </c>
      <c r="D1035" s="63">
        <f t="shared" si="1002"/>
        <v>148.74230179207447</v>
      </c>
      <c r="E1035" s="63">
        <f t="shared" si="1002"/>
        <v>128.31424383068989</v>
      </c>
      <c r="F1035" s="63">
        <f t="shared" si="1002"/>
        <v>106.31936240634261</v>
      </c>
      <c r="G1035" s="64">
        <f t="shared" si="1002"/>
        <v>88.074377657814537</v>
      </c>
    </row>
    <row r="1036" spans="1:7" s="5" customFormat="1" ht="15" customHeight="1" x14ac:dyDescent="0.45">
      <c r="A1036" s="42" t="str">
        <f t="shared" ref="A1036:B1036" si="1003">A783</f>
        <v>15.06A</v>
      </c>
      <c r="B1036" s="4" t="str">
        <f t="shared" si="1003"/>
        <v>Salida Nacional / National exit</v>
      </c>
      <c r="C1036" s="63" t="str">
        <f t="shared" ref="C1036:G1036" si="1004">IF(C24=0,"",C783/C24)</f>
        <v/>
      </c>
      <c r="D1036" s="63" t="str">
        <f t="shared" si="1004"/>
        <v/>
      </c>
      <c r="E1036" s="63" t="str">
        <f t="shared" si="1004"/>
        <v/>
      </c>
      <c r="F1036" s="63" t="str">
        <f t="shared" si="1004"/>
        <v/>
      </c>
      <c r="G1036" s="64" t="str">
        <f t="shared" si="1004"/>
        <v/>
      </c>
    </row>
    <row r="1037" spans="1:7" s="5" customFormat="1" ht="15" customHeight="1" x14ac:dyDescent="0.45">
      <c r="A1037" s="42" t="str">
        <f t="shared" ref="A1037:B1037" si="1005">A784</f>
        <v>15.07</v>
      </c>
      <c r="B1037" s="4" t="str">
        <f t="shared" si="1005"/>
        <v>Salida Nacional / National exit</v>
      </c>
      <c r="C1037" s="63">
        <f t="shared" ref="C1037:G1037" si="1006">IF(C25=0,"",C784/C25)</f>
        <v>174.90433513852736</v>
      </c>
      <c r="D1037" s="63">
        <f t="shared" si="1006"/>
        <v>147.58299282102212</v>
      </c>
      <c r="E1037" s="63">
        <f t="shared" si="1006"/>
        <v>127.1907659584747</v>
      </c>
      <c r="F1037" s="63">
        <f t="shared" si="1006"/>
        <v>105.28720627193839</v>
      </c>
      <c r="G1037" s="64">
        <f t="shared" si="1006"/>
        <v>87.21614553810879</v>
      </c>
    </row>
    <row r="1038" spans="1:7" s="5" customFormat="1" ht="15" customHeight="1" x14ac:dyDescent="0.45">
      <c r="A1038" s="42" t="str">
        <f t="shared" ref="A1038:B1038" si="1007">A785</f>
        <v>15.08</v>
      </c>
      <c r="B1038" s="4" t="str">
        <f t="shared" si="1007"/>
        <v>Salida Nacional / National exit</v>
      </c>
      <c r="C1038" s="63" t="str">
        <f t="shared" ref="C1038:G1038" si="1008">IF(C26=0,"",C785/C26)</f>
        <v/>
      </c>
      <c r="D1038" s="63" t="str">
        <f t="shared" si="1008"/>
        <v/>
      </c>
      <c r="E1038" s="63" t="str">
        <f t="shared" si="1008"/>
        <v/>
      </c>
      <c r="F1038" s="63" t="str">
        <f t="shared" si="1008"/>
        <v/>
      </c>
      <c r="G1038" s="64" t="str">
        <f t="shared" si="1008"/>
        <v/>
      </c>
    </row>
    <row r="1039" spans="1:7" s="5" customFormat="1" ht="15" customHeight="1" x14ac:dyDescent="0.45">
      <c r="A1039" s="42" t="str">
        <f t="shared" ref="A1039:B1039" si="1009">A786</f>
        <v>15.08A</v>
      </c>
      <c r="B1039" s="4" t="str">
        <f t="shared" si="1009"/>
        <v>Salida Nacional / National exit</v>
      </c>
      <c r="C1039" s="63" t="str">
        <f t="shared" ref="C1039:G1039" si="1010">IF(C27=0,"",C786/C27)</f>
        <v/>
      </c>
      <c r="D1039" s="63" t="str">
        <f t="shared" si="1010"/>
        <v/>
      </c>
      <c r="E1039" s="63" t="str">
        <f t="shared" si="1010"/>
        <v/>
      </c>
      <c r="F1039" s="63" t="str">
        <f t="shared" si="1010"/>
        <v/>
      </c>
      <c r="G1039" s="64" t="str">
        <f t="shared" si="1010"/>
        <v/>
      </c>
    </row>
    <row r="1040" spans="1:7" s="5" customFormat="1" ht="15" customHeight="1" x14ac:dyDescent="0.45">
      <c r="A1040" s="42" t="str">
        <f t="shared" ref="A1040:B1040" si="1011">A787</f>
        <v>15.09</v>
      </c>
      <c r="B1040" s="4" t="str">
        <f t="shared" si="1011"/>
        <v>Salida Nacional / National exit</v>
      </c>
      <c r="C1040" s="63">
        <f t="shared" ref="C1040:G1040" si="1012">IF(C28=0,"",C787/C28)</f>
        <v>174.00532406018189</v>
      </c>
      <c r="D1040" s="63">
        <f t="shared" si="1012"/>
        <v>146.53453458164378</v>
      </c>
      <c r="E1040" s="63">
        <f t="shared" si="1012"/>
        <v>126.18070188156068</v>
      </c>
      <c r="F1040" s="63">
        <f t="shared" si="1012"/>
        <v>104.36418221857176</v>
      </c>
      <c r="G1040" s="64">
        <f t="shared" si="1012"/>
        <v>86.448013615349751</v>
      </c>
    </row>
    <row r="1041" spans="1:7" s="5" customFormat="1" ht="15" customHeight="1" x14ac:dyDescent="0.45">
      <c r="A1041" s="42" t="str">
        <f t="shared" ref="A1041:B1041" si="1013">A788</f>
        <v>15.09AD</v>
      </c>
      <c r="B1041" s="4" t="str">
        <f t="shared" si="1013"/>
        <v>Salida Nacional / National exit</v>
      </c>
      <c r="C1041" s="63">
        <f t="shared" ref="C1041:G1041" si="1014">IF(C29=0,"",C788/C29)</f>
        <v>173.8796138496611</v>
      </c>
      <c r="D1041" s="63">
        <f t="shared" si="1014"/>
        <v>146.38792692666689</v>
      </c>
      <c r="E1041" s="63">
        <f t="shared" si="1014"/>
        <v>126.03946294601612</v>
      </c>
      <c r="F1041" s="63">
        <f t="shared" si="1014"/>
        <v>104.23511423391686</v>
      </c>
      <c r="G1041" s="64">
        <f t="shared" si="1014"/>
        <v>86.340604454279671</v>
      </c>
    </row>
    <row r="1042" spans="1:7" s="5" customFormat="1" ht="15" customHeight="1" x14ac:dyDescent="0.45">
      <c r="A1042" s="42" t="str">
        <f t="shared" ref="A1042:B1042" si="1015">A789</f>
        <v>15.09X</v>
      </c>
      <c r="B1042" s="4" t="str">
        <f t="shared" si="1015"/>
        <v>Salida Nacional / National exit</v>
      </c>
      <c r="C1042" s="63">
        <f t="shared" ref="C1042:G1042" si="1016">IF(C30=0,"",C789/C30)</f>
        <v>173.51695471251386</v>
      </c>
      <c r="D1042" s="63">
        <f t="shared" si="1016"/>
        <v>145.96498112590146</v>
      </c>
      <c r="E1042" s="63">
        <f t="shared" si="1016"/>
        <v>125.63200526788467</v>
      </c>
      <c r="F1042" s="63">
        <f t="shared" si="1016"/>
        <v>103.86276831424681</v>
      </c>
      <c r="G1042" s="64">
        <f t="shared" si="1016"/>
        <v>86.030741687253794</v>
      </c>
    </row>
    <row r="1043" spans="1:7" s="5" customFormat="1" ht="15" customHeight="1" x14ac:dyDescent="0.45">
      <c r="A1043" s="42" t="str">
        <f t="shared" ref="A1043:B1043" si="1017">A790</f>
        <v>15.09X.3</v>
      </c>
      <c r="B1043" s="4" t="str">
        <f t="shared" si="1017"/>
        <v>Salida Nacional / National exit</v>
      </c>
      <c r="C1043" s="63">
        <f t="shared" ref="C1043:G1043" si="1018">IF(C31=0,"",C790/C31)</f>
        <v>173.46806547114076</v>
      </c>
      <c r="D1043" s="63">
        <f t="shared" si="1018"/>
        <v>145.90796477852911</v>
      </c>
      <c r="E1043" s="63">
        <f t="shared" si="1018"/>
        <v>125.57707683858274</v>
      </c>
      <c r="F1043" s="63">
        <f t="shared" si="1018"/>
        <v>103.81257322007598</v>
      </c>
      <c r="G1043" s="64">
        <f t="shared" si="1018"/>
        <v>85.988969802698989</v>
      </c>
    </row>
    <row r="1044" spans="1:7" s="5" customFormat="1" ht="15" customHeight="1" x14ac:dyDescent="0.45">
      <c r="A1044" s="42" t="str">
        <f t="shared" ref="A1044:B1044" si="1019">A791</f>
        <v>15.10</v>
      </c>
      <c r="B1044" s="4" t="str">
        <f t="shared" si="1019"/>
        <v>Salida Nacional / National exit</v>
      </c>
      <c r="C1044" s="63">
        <f t="shared" ref="C1044:G1044" si="1020">IF(C32=0,"",C791/C32)</f>
        <v>173.24555316785836</v>
      </c>
      <c r="D1044" s="63">
        <f t="shared" si="1020"/>
        <v>145.64846312904024</v>
      </c>
      <c r="E1044" s="63">
        <f t="shared" si="1020"/>
        <v>125.32707804587538</v>
      </c>
      <c r="F1044" s="63">
        <f t="shared" si="1020"/>
        <v>103.58411751686302</v>
      </c>
      <c r="G1044" s="64">
        <f t="shared" si="1020"/>
        <v>85.79885111843052</v>
      </c>
    </row>
    <row r="1045" spans="1:7" s="5" customFormat="1" ht="15" customHeight="1" x14ac:dyDescent="0.45">
      <c r="A1045" s="42" t="str">
        <f t="shared" ref="A1045:B1045" si="1021">A792</f>
        <v>15.11</v>
      </c>
      <c r="B1045" s="4" t="str">
        <f t="shared" si="1021"/>
        <v>Salida Nacional / National exit</v>
      </c>
      <c r="C1045" s="63">
        <f t="shared" ref="C1045:G1045" si="1022">IF(C33=0,"",C792/C33)</f>
        <v>172.56334467545548</v>
      </c>
      <c r="D1045" s="63">
        <f t="shared" si="1022"/>
        <v>144.88033925464975</v>
      </c>
      <c r="E1045" s="63">
        <f t="shared" si="1022"/>
        <v>124.587827479545</v>
      </c>
      <c r="F1045" s="63">
        <f t="shared" si="1022"/>
        <v>102.90912372626538</v>
      </c>
      <c r="G1045" s="64">
        <f t="shared" si="1022"/>
        <v>85.237075920004287</v>
      </c>
    </row>
    <row r="1046" spans="1:7" s="5" customFormat="1" ht="15" customHeight="1" x14ac:dyDescent="0.45">
      <c r="A1046" s="42" t="str">
        <f t="shared" ref="A1046:B1046" si="1023">A793</f>
        <v>15.12</v>
      </c>
      <c r="B1046" s="4" t="str">
        <f t="shared" si="1023"/>
        <v>Salida Nacional / National exit</v>
      </c>
      <c r="C1046" s="63" t="str">
        <f t="shared" ref="C1046:G1046" si="1024">IF(C34=0,"",C793/C34)</f>
        <v/>
      </c>
      <c r="D1046" s="63" t="str">
        <f t="shared" si="1024"/>
        <v/>
      </c>
      <c r="E1046" s="63" t="str">
        <f t="shared" si="1024"/>
        <v/>
      </c>
      <c r="F1046" s="63" t="str">
        <f t="shared" si="1024"/>
        <v/>
      </c>
      <c r="G1046" s="64" t="str">
        <f t="shared" si="1024"/>
        <v/>
      </c>
    </row>
    <row r="1047" spans="1:7" s="5" customFormat="1" ht="15" customHeight="1" x14ac:dyDescent="0.45">
      <c r="A1047" s="42" t="str">
        <f t="shared" ref="A1047:B1047" si="1025">A794</f>
        <v>15.14</v>
      </c>
      <c r="B1047" s="4" t="str">
        <f t="shared" si="1025"/>
        <v>Salida Nacional / National exit</v>
      </c>
      <c r="C1047" s="63">
        <f t="shared" ref="C1047:G1047" si="1026">IF(C35=0,"",C794/C35)</f>
        <v>172.16956692143637</v>
      </c>
      <c r="D1047" s="63">
        <f t="shared" si="1026"/>
        <v>144.38819859241229</v>
      </c>
      <c r="E1047" s="63">
        <f t="shared" si="1026"/>
        <v>124.12509361527717</v>
      </c>
      <c r="F1047" s="63">
        <f t="shared" si="1026"/>
        <v>102.49933302148342</v>
      </c>
      <c r="G1047" s="64">
        <f t="shared" si="1026"/>
        <v>84.881438991783156</v>
      </c>
    </row>
    <row r="1048" spans="1:7" s="5" customFormat="1" ht="15" customHeight="1" x14ac:dyDescent="0.45">
      <c r="A1048" s="42" t="str">
        <f t="shared" ref="A1048:B1048" si="1027">A795</f>
        <v>15.15</v>
      </c>
      <c r="B1048" s="4" t="str">
        <f t="shared" si="1027"/>
        <v>Salida Nacional / National exit</v>
      </c>
      <c r="C1048" s="63">
        <f t="shared" ref="C1048:G1048" si="1028">IF(C36=0,"",C795/C36)</f>
        <v>172.01454210995004</v>
      </c>
      <c r="D1048" s="63">
        <f t="shared" si="1028"/>
        <v>144.202466790757</v>
      </c>
      <c r="E1048" s="63">
        <f t="shared" si="1028"/>
        <v>123.94990897924895</v>
      </c>
      <c r="F1048" s="63">
        <f t="shared" si="1028"/>
        <v>102.3438272267982</v>
      </c>
      <c r="G1048" s="64">
        <f t="shared" si="1028"/>
        <v>84.746335992202177</v>
      </c>
    </row>
    <row r="1049" spans="1:7" s="5" customFormat="1" ht="15" customHeight="1" x14ac:dyDescent="0.45">
      <c r="A1049" s="42" t="str">
        <f t="shared" ref="A1049:B1049" si="1029">A796</f>
        <v>15.16</v>
      </c>
      <c r="B1049" s="4" t="str">
        <f t="shared" si="1029"/>
        <v>Salida Nacional / National exit</v>
      </c>
      <c r="C1049" s="63">
        <f t="shared" ref="C1049:G1049" si="1030">IF(C37=0,"",C796/C37)</f>
        <v>171.41439030168948</v>
      </c>
      <c r="D1049" s="63">
        <f t="shared" si="1030"/>
        <v>143.48343816852395</v>
      </c>
      <c r="E1049" s="63">
        <f t="shared" si="1030"/>
        <v>123.27171188883636</v>
      </c>
      <c r="F1049" s="63">
        <f t="shared" si="1030"/>
        <v>101.74181337507612</v>
      </c>
      <c r="G1049" s="64">
        <f t="shared" si="1030"/>
        <v>84.223308041240188</v>
      </c>
    </row>
    <row r="1050" spans="1:7" s="5" customFormat="1" ht="15" customHeight="1" x14ac:dyDescent="0.45">
      <c r="A1050" s="42" t="str">
        <f t="shared" ref="A1050:B1050" si="1031">A797</f>
        <v>15.17</v>
      </c>
      <c r="B1050" s="4" t="str">
        <f t="shared" si="1031"/>
        <v>Salida Nacional / National exit</v>
      </c>
      <c r="C1050" s="63">
        <f t="shared" ref="C1050:G1050" si="1032">IF(C38=0,"",C797/C38)</f>
        <v>171.27600982665388</v>
      </c>
      <c r="D1050" s="63">
        <f t="shared" si="1032"/>
        <v>143.33010609632737</v>
      </c>
      <c r="E1050" s="63">
        <f t="shared" si="1032"/>
        <v>123.13012314800653</v>
      </c>
      <c r="F1050" s="63">
        <f t="shared" si="1032"/>
        <v>101.61824288821953</v>
      </c>
      <c r="G1050" s="64">
        <f t="shared" si="1032"/>
        <v>84.116428212569161</v>
      </c>
    </row>
    <row r="1051" spans="1:7" s="5" customFormat="1" ht="15" customHeight="1" x14ac:dyDescent="0.45">
      <c r="A1051" s="42" t="str">
        <f t="shared" ref="A1051:B1051" si="1033">A798</f>
        <v>15.19</v>
      </c>
      <c r="B1051" s="4" t="str">
        <f t="shared" si="1033"/>
        <v>Salida Nacional / National exit</v>
      </c>
      <c r="C1051" s="63">
        <f t="shared" ref="C1051:G1051" si="1034">IF(C39=0,"",C798/C39)</f>
        <v>169.7510372185541</v>
      </c>
      <c r="D1051" s="63">
        <f t="shared" si="1034"/>
        <v>142.03726485800982</v>
      </c>
      <c r="E1051" s="63">
        <f t="shared" si="1034"/>
        <v>122.04087801864064</v>
      </c>
      <c r="F1051" s="63">
        <f t="shared" si="1034"/>
        <v>100.7419689541818</v>
      </c>
      <c r="G1051" s="64">
        <f t="shared" si="1034"/>
        <v>83.375613694391973</v>
      </c>
    </row>
    <row r="1052" spans="1:7" s="5" customFormat="1" ht="15" customHeight="1" x14ac:dyDescent="0.45">
      <c r="A1052" s="42" t="str">
        <f t="shared" ref="A1052:B1052" si="1035">A799</f>
        <v>15.20.05</v>
      </c>
      <c r="B1052" s="4" t="str">
        <f t="shared" si="1035"/>
        <v>Salida Nacional / National exit</v>
      </c>
      <c r="C1052" s="63" t="str">
        <f t="shared" ref="C1052:G1052" si="1036">IF(C40=0,"",C799/C40)</f>
        <v/>
      </c>
      <c r="D1052" s="63" t="str">
        <f t="shared" si="1036"/>
        <v/>
      </c>
      <c r="E1052" s="63" t="str">
        <f t="shared" si="1036"/>
        <v/>
      </c>
      <c r="F1052" s="63" t="str">
        <f t="shared" si="1036"/>
        <v/>
      </c>
      <c r="G1052" s="64" t="str">
        <f t="shared" si="1036"/>
        <v/>
      </c>
    </row>
    <row r="1053" spans="1:7" s="5" customFormat="1" ht="15" customHeight="1" x14ac:dyDescent="0.45">
      <c r="A1053" s="42" t="str">
        <f t="shared" ref="A1053:B1053" si="1037">A800</f>
        <v>15.20.06</v>
      </c>
      <c r="B1053" s="4" t="str">
        <f t="shared" si="1037"/>
        <v>Salida Nacional / National exit</v>
      </c>
      <c r="C1053" s="63">
        <f t="shared" ref="C1053:G1053" si="1038">IF(C41=0,"",C800/C41)</f>
        <v>224.47944854382021</v>
      </c>
      <c r="D1053" s="63">
        <f t="shared" si="1038"/>
        <v>189.54519507558254</v>
      </c>
      <c r="E1053" s="63">
        <f t="shared" si="1038"/>
        <v>163.65754169117977</v>
      </c>
      <c r="F1053" s="63">
        <f t="shared" si="1038"/>
        <v>135.77542637956492</v>
      </c>
      <c r="G1053" s="64">
        <f t="shared" si="1038"/>
        <v>112.3065231119671</v>
      </c>
    </row>
    <row r="1054" spans="1:7" s="5" customFormat="1" ht="15" customHeight="1" x14ac:dyDescent="0.45">
      <c r="A1054" s="42" t="str">
        <f t="shared" ref="A1054:B1054" si="1039">A801</f>
        <v>15.20A.1</v>
      </c>
      <c r="B1054" s="4" t="str">
        <f t="shared" si="1039"/>
        <v>Salida Nacional / National exit</v>
      </c>
      <c r="C1054" s="63">
        <f t="shared" ref="C1054:G1054" si="1040">IF(C42=0,"",C801/C42)</f>
        <v>172.09174691530683</v>
      </c>
      <c r="D1054" s="63">
        <f t="shared" si="1040"/>
        <v>144.06754077188867</v>
      </c>
      <c r="E1054" s="63">
        <f t="shared" si="1040"/>
        <v>123.80108327648747</v>
      </c>
      <c r="F1054" s="63">
        <f t="shared" si="1040"/>
        <v>102.20997021762133</v>
      </c>
      <c r="G1054" s="64">
        <f t="shared" si="1040"/>
        <v>84.581985641430805</v>
      </c>
    </row>
    <row r="1055" spans="1:7" s="5" customFormat="1" ht="15" customHeight="1" x14ac:dyDescent="0.45">
      <c r="A1055" s="42" t="str">
        <f t="shared" ref="A1055:B1055" si="1041">A802</f>
        <v>15.21</v>
      </c>
      <c r="B1055" s="4" t="str">
        <f t="shared" si="1041"/>
        <v>Salida Nacional / National exit</v>
      </c>
      <c r="C1055" s="63">
        <f t="shared" ref="C1055:G1055" si="1042">IF(C43=0,"",C802/C43)</f>
        <v>174.73760657637172</v>
      </c>
      <c r="D1055" s="63">
        <f t="shared" si="1042"/>
        <v>146.36249551201436</v>
      </c>
      <c r="E1055" s="63">
        <f t="shared" si="1042"/>
        <v>125.79075829371392</v>
      </c>
      <c r="F1055" s="63">
        <f t="shared" si="1042"/>
        <v>103.86934689715331</v>
      </c>
      <c r="G1055" s="64">
        <f t="shared" si="1042"/>
        <v>85.945626489236545</v>
      </c>
    </row>
    <row r="1056" spans="1:7" s="5" customFormat="1" ht="15" customHeight="1" x14ac:dyDescent="0.45">
      <c r="A1056" s="42" t="str">
        <f t="shared" ref="A1056:B1056" si="1043">A803</f>
        <v>15.22</v>
      </c>
      <c r="B1056" s="4" t="str">
        <f t="shared" si="1043"/>
        <v>Salida Nacional / National exit</v>
      </c>
      <c r="C1056" s="63">
        <f t="shared" ref="C1056:G1056" si="1044">IF(C44=0,"",C803/C44)</f>
        <v>177.1340372730028</v>
      </c>
      <c r="D1056" s="63">
        <f t="shared" si="1044"/>
        <v>148.44110159515137</v>
      </c>
      <c r="E1056" s="63">
        <f t="shared" si="1044"/>
        <v>127.59286380889552</v>
      </c>
      <c r="F1056" s="63">
        <f t="shared" si="1044"/>
        <v>105.37229177008879</v>
      </c>
      <c r="G1056" s="64">
        <f t="shared" si="1044"/>
        <v>87.180714969154806</v>
      </c>
    </row>
    <row r="1057" spans="1:7" s="5" customFormat="1" ht="15" customHeight="1" x14ac:dyDescent="0.45">
      <c r="A1057" s="42" t="str">
        <f t="shared" ref="A1057:B1057" si="1045">A804</f>
        <v>15.23</v>
      </c>
      <c r="B1057" s="4" t="str">
        <f t="shared" si="1045"/>
        <v>Salida Nacional / National exit</v>
      </c>
      <c r="C1057" s="63">
        <f t="shared" ref="C1057:G1057" si="1046">IF(C45=0,"",C804/C45)</f>
        <v>178.56943284196288</v>
      </c>
      <c r="D1057" s="63">
        <f t="shared" si="1046"/>
        <v>149.68612902930283</v>
      </c>
      <c r="E1057" s="63">
        <f t="shared" si="1046"/>
        <v>128.67227506619861</v>
      </c>
      <c r="F1057" s="63">
        <f t="shared" si="1046"/>
        <v>106.2725140940791</v>
      </c>
      <c r="G1057" s="64">
        <f t="shared" si="1046"/>
        <v>87.920498737506918</v>
      </c>
    </row>
    <row r="1058" spans="1:7" s="5" customFormat="1" ht="15" customHeight="1" x14ac:dyDescent="0.45">
      <c r="A1058" s="42" t="str">
        <f t="shared" ref="A1058:B1058" si="1047">A805</f>
        <v>15.24</v>
      </c>
      <c r="B1058" s="4" t="str">
        <f t="shared" si="1047"/>
        <v>Salida Nacional / National exit</v>
      </c>
      <c r="C1058" s="63">
        <f t="shared" ref="C1058:G1058" si="1048">IF(C46=0,"",C805/C46)</f>
        <v>180.45534637767062</v>
      </c>
      <c r="D1058" s="63">
        <f t="shared" si="1048"/>
        <v>151.32192486229033</v>
      </c>
      <c r="E1058" s="63">
        <f t="shared" si="1048"/>
        <v>130.09047388523075</v>
      </c>
      <c r="F1058" s="63">
        <f t="shared" si="1048"/>
        <v>107.45528315277797</v>
      </c>
      <c r="G1058" s="64">
        <f t="shared" si="1048"/>
        <v>88.892473468655609</v>
      </c>
    </row>
    <row r="1059" spans="1:7" s="5" customFormat="1" ht="15" customHeight="1" x14ac:dyDescent="0.45">
      <c r="A1059" s="42" t="str">
        <f t="shared" ref="A1059:B1059" si="1049">A806</f>
        <v>15.26</v>
      </c>
      <c r="B1059" s="4" t="str">
        <f t="shared" si="1049"/>
        <v>Salida Nacional / National exit</v>
      </c>
      <c r="C1059" s="63">
        <f t="shared" ref="C1059:G1059" si="1050">IF(C47=0,"",C806/C47)</f>
        <v>184.16848428098405</v>
      </c>
      <c r="D1059" s="63">
        <f t="shared" si="1050"/>
        <v>154.54261096191505</v>
      </c>
      <c r="E1059" s="63">
        <f t="shared" si="1050"/>
        <v>132.88273752281384</v>
      </c>
      <c r="F1059" s="63">
        <f t="shared" si="1050"/>
        <v>109.78401378627072</v>
      </c>
      <c r="G1059" s="64">
        <f t="shared" si="1050"/>
        <v>90.806175314979555</v>
      </c>
    </row>
    <row r="1060" spans="1:7" s="5" customFormat="1" ht="15" customHeight="1" x14ac:dyDescent="0.45">
      <c r="A1060" s="42" t="str">
        <f t="shared" ref="A1060:B1060" si="1051">A807</f>
        <v>15.28-16</v>
      </c>
      <c r="B1060" s="4" t="str">
        <f t="shared" si="1051"/>
        <v>Salida Nacional / National exit</v>
      </c>
      <c r="C1060" s="63">
        <f t="shared" ref="C1060:G1060" si="1052">IF(C48=0,"",C807/C48)</f>
        <v>186.96683097702831</v>
      </c>
      <c r="D1060" s="63">
        <f t="shared" si="1052"/>
        <v>156.96982927175432</v>
      </c>
      <c r="E1060" s="63">
        <f t="shared" si="1052"/>
        <v>134.98708213057606</v>
      </c>
      <c r="F1060" s="63">
        <f t="shared" si="1052"/>
        <v>111.53902419630606</v>
      </c>
      <c r="G1060" s="64">
        <f t="shared" si="1052"/>
        <v>92.24840595071646</v>
      </c>
    </row>
    <row r="1061" spans="1:7" s="5" customFormat="1" ht="15" customHeight="1" x14ac:dyDescent="0.45">
      <c r="A1061" s="42" t="str">
        <f t="shared" ref="A1061:B1061" si="1053">A808</f>
        <v>15.30</v>
      </c>
      <c r="B1061" s="4" t="str">
        <f t="shared" si="1053"/>
        <v>Salida Nacional / National exit</v>
      </c>
      <c r="C1061" s="63">
        <f t="shared" ref="C1061:G1061" si="1054">IF(C49=0,"",C808/C49)</f>
        <v>190.8162940889336</v>
      </c>
      <c r="D1061" s="63">
        <f t="shared" si="1054"/>
        <v>160.31080364928798</v>
      </c>
      <c r="E1061" s="63">
        <f t="shared" si="1054"/>
        <v>137.88579485329487</v>
      </c>
      <c r="F1061" s="63">
        <f t="shared" si="1054"/>
        <v>113.9587307625613</v>
      </c>
      <c r="G1061" s="64">
        <f t="shared" si="1054"/>
        <v>94.235453909072433</v>
      </c>
    </row>
    <row r="1062" spans="1:7" s="5" customFormat="1" ht="15" customHeight="1" x14ac:dyDescent="0.45">
      <c r="A1062" s="42" t="str">
        <f t="shared" ref="A1062:B1062" si="1055">A809</f>
        <v>15.31</v>
      </c>
      <c r="B1062" s="4" t="str">
        <f t="shared" si="1055"/>
        <v>Salida Nacional / National exit</v>
      </c>
      <c r="C1062" s="63">
        <f t="shared" ref="C1062:G1062" si="1056">IF(C50=0,"",C809/C50)</f>
        <v>189.72012743763602</v>
      </c>
      <c r="D1062" s="63">
        <f t="shared" si="1056"/>
        <v>159.38149551395574</v>
      </c>
      <c r="E1062" s="63">
        <f t="shared" si="1056"/>
        <v>137.10283378267803</v>
      </c>
      <c r="F1062" s="63">
        <f t="shared" si="1056"/>
        <v>113.32885566920443</v>
      </c>
      <c r="G1062" s="64">
        <f t="shared" si="1056"/>
        <v>93.702948495329437</v>
      </c>
    </row>
    <row r="1063" spans="1:7" s="5" customFormat="1" ht="15" customHeight="1" x14ac:dyDescent="0.45">
      <c r="A1063" s="42" t="str">
        <f t="shared" ref="A1063:B1063" si="1057">A810</f>
        <v>15.31.1A</v>
      </c>
      <c r="B1063" s="4" t="str">
        <f t="shared" si="1057"/>
        <v>Salida Nacional / National exit</v>
      </c>
      <c r="C1063" s="63" t="str">
        <f t="shared" ref="C1063:G1063" si="1058">IF(C51=0,"",C810/C51)</f>
        <v/>
      </c>
      <c r="D1063" s="63" t="str">
        <f t="shared" si="1058"/>
        <v/>
      </c>
      <c r="E1063" s="63" t="str">
        <f t="shared" si="1058"/>
        <v/>
      </c>
      <c r="F1063" s="63" t="str">
        <f t="shared" si="1058"/>
        <v/>
      </c>
      <c r="G1063" s="64" t="str">
        <f t="shared" si="1058"/>
        <v/>
      </c>
    </row>
    <row r="1064" spans="1:7" s="5" customFormat="1" ht="15" customHeight="1" x14ac:dyDescent="0.45">
      <c r="A1064" s="42" t="str">
        <f t="shared" ref="A1064:B1064" si="1059">A811</f>
        <v>15.31.3</v>
      </c>
      <c r="B1064" s="4" t="str">
        <f t="shared" si="1059"/>
        <v>Salida Nacional / National exit</v>
      </c>
      <c r="C1064" s="63">
        <f t="shared" ref="C1064:G1064" si="1060">IF(C52=0,"",C811/C52)</f>
        <v>188.1745826155196</v>
      </c>
      <c r="D1064" s="63">
        <f t="shared" si="1060"/>
        <v>158.37685811565257</v>
      </c>
      <c r="E1064" s="63">
        <f t="shared" si="1060"/>
        <v>136.36684041455456</v>
      </c>
      <c r="F1064" s="63">
        <f t="shared" si="1060"/>
        <v>112.83548940212313</v>
      </c>
      <c r="G1064" s="64">
        <f t="shared" si="1060"/>
        <v>93.268396479546865</v>
      </c>
    </row>
    <row r="1065" spans="1:7" s="5" customFormat="1" ht="15" customHeight="1" x14ac:dyDescent="0.45">
      <c r="A1065" s="42" t="str">
        <f t="shared" ref="A1065:B1065" si="1061">A812</f>
        <v>15.31A.4</v>
      </c>
      <c r="B1065" s="4" t="str">
        <f t="shared" si="1061"/>
        <v>Salida Nacional / National exit</v>
      </c>
      <c r="C1065" s="63">
        <f t="shared" ref="C1065:G1065" si="1062">IF(C53=0,"",C812/C53)</f>
        <v>187.18729854490959</v>
      </c>
      <c r="D1065" s="63">
        <f t="shared" si="1062"/>
        <v>157.7245193350528</v>
      </c>
      <c r="E1065" s="63">
        <f t="shared" si="1062"/>
        <v>135.87810414208258</v>
      </c>
      <c r="F1065" s="63">
        <f t="shared" si="1062"/>
        <v>112.49525654792224</v>
      </c>
      <c r="G1065" s="64">
        <f t="shared" si="1062"/>
        <v>92.975824154377449</v>
      </c>
    </row>
    <row r="1066" spans="1:7" s="5" customFormat="1" ht="15" customHeight="1" x14ac:dyDescent="0.45">
      <c r="A1066" s="42" t="str">
        <f t="shared" ref="A1066:B1066" si="1063">A813</f>
        <v>15.34</v>
      </c>
      <c r="B1066" s="4" t="str">
        <f t="shared" si="1063"/>
        <v>Salida Nacional / National exit</v>
      </c>
      <c r="C1066" s="63">
        <f t="shared" ref="C1066:G1066" si="1064">IF(C54=0,"",C813/C54)</f>
        <v>190.92065006557851</v>
      </c>
      <c r="D1066" s="63">
        <f t="shared" si="1064"/>
        <v>160.4226035731873</v>
      </c>
      <c r="E1066" s="63">
        <f t="shared" si="1064"/>
        <v>138.0143593559805</v>
      </c>
      <c r="F1066" s="63">
        <f t="shared" si="1064"/>
        <v>114.09489020451807</v>
      </c>
      <c r="G1066" s="64">
        <f t="shared" si="1064"/>
        <v>94.338349503472827</v>
      </c>
    </row>
    <row r="1067" spans="1:7" s="5" customFormat="1" ht="15" customHeight="1" x14ac:dyDescent="0.45">
      <c r="A1067" s="42" t="str">
        <f t="shared" ref="A1067:B1067" si="1065">A814</f>
        <v>16A</v>
      </c>
      <c r="B1067" s="4" t="str">
        <f t="shared" si="1065"/>
        <v>Salida Nacional / National exit</v>
      </c>
      <c r="C1067" s="63">
        <f t="shared" ref="C1067:G1067" si="1066">IF(C55=0,"",C814/C55)</f>
        <v>178.36609501491793</v>
      </c>
      <c r="D1067" s="63">
        <f t="shared" si="1066"/>
        <v>151.73883976485033</v>
      </c>
      <c r="E1067" s="63">
        <f t="shared" si="1066"/>
        <v>131.23418151055606</v>
      </c>
      <c r="F1067" s="63">
        <f t="shared" si="1066"/>
        <v>109.01661556709004</v>
      </c>
      <c r="G1067" s="64">
        <f t="shared" si="1066"/>
        <v>90.313549783705469</v>
      </c>
    </row>
    <row r="1068" spans="1:7" s="5" customFormat="1" ht="15" customHeight="1" x14ac:dyDescent="0.45">
      <c r="A1068" s="42" t="str">
        <f t="shared" ref="A1068:B1068" si="1067">A815</f>
        <v>19</v>
      </c>
      <c r="B1068" s="4" t="str">
        <f t="shared" si="1067"/>
        <v>Salida Nacional / National exit</v>
      </c>
      <c r="C1068" s="63">
        <f t="shared" ref="C1068:G1068" si="1068">IF(C56=0,"",C815/C56)</f>
        <v>183.94489696445271</v>
      </c>
      <c r="D1068" s="63">
        <f t="shared" si="1068"/>
        <v>158.01673719044803</v>
      </c>
      <c r="E1068" s="63">
        <f t="shared" si="1068"/>
        <v>137.28013704433931</v>
      </c>
      <c r="F1068" s="63">
        <f t="shared" si="1068"/>
        <v>114.57107541374553</v>
      </c>
      <c r="G1068" s="64">
        <f t="shared" si="1068"/>
        <v>94.856895137586392</v>
      </c>
    </row>
    <row r="1069" spans="1:7" s="5" customFormat="1" ht="15" customHeight="1" x14ac:dyDescent="0.45">
      <c r="A1069" s="42" t="str">
        <f t="shared" ref="A1069:B1069" si="1069">A816</f>
        <v>20</v>
      </c>
      <c r="B1069" s="4" t="str">
        <f t="shared" si="1069"/>
        <v>Salida Nacional / National exit</v>
      </c>
      <c r="C1069" s="63">
        <f t="shared" ref="C1069:G1069" si="1070">IF(C57=0,"",C816/C57)</f>
        <v>183.23235248746155</v>
      </c>
      <c r="D1069" s="63">
        <f t="shared" si="1070"/>
        <v>157.66433449150566</v>
      </c>
      <c r="E1069" s="63">
        <f t="shared" si="1070"/>
        <v>137.09465025799946</v>
      </c>
      <c r="F1069" s="63">
        <f t="shared" si="1070"/>
        <v>114.52016100244357</v>
      </c>
      <c r="G1069" s="64">
        <f t="shared" si="1070"/>
        <v>94.802153194666289</v>
      </c>
    </row>
    <row r="1070" spans="1:7" s="5" customFormat="1" ht="15" customHeight="1" x14ac:dyDescent="0.45">
      <c r="A1070" s="42" t="str">
        <f t="shared" ref="A1070:B1070" si="1071">A817</f>
        <v>20.00A</v>
      </c>
      <c r="B1070" s="4" t="str">
        <f t="shared" si="1071"/>
        <v>Salida Nacional / National exit</v>
      </c>
      <c r="C1070" s="63">
        <f t="shared" ref="C1070:G1070" si="1072">IF(C58=0,"",C817/C58)</f>
        <v>182.99369830677469</v>
      </c>
      <c r="D1070" s="63">
        <f t="shared" si="1072"/>
        <v>157.52063148219781</v>
      </c>
      <c r="E1070" s="63">
        <f t="shared" si="1072"/>
        <v>136.9990105870433</v>
      </c>
      <c r="F1070" s="63">
        <f t="shared" si="1072"/>
        <v>114.46549288091853</v>
      </c>
      <c r="G1070" s="64">
        <f t="shared" si="1072"/>
        <v>94.753798499173683</v>
      </c>
    </row>
    <row r="1071" spans="1:7" s="5" customFormat="1" ht="15" customHeight="1" x14ac:dyDescent="0.45">
      <c r="A1071" s="42" t="str">
        <f t="shared" ref="A1071:B1071" si="1073">A818</f>
        <v>21</v>
      </c>
      <c r="B1071" s="4" t="str">
        <f t="shared" si="1073"/>
        <v>Salida Nacional / National exit</v>
      </c>
      <c r="C1071" s="63">
        <f t="shared" ref="C1071:G1071" si="1074">IF(C59=0,"",C818/C59)</f>
        <v>182.05101429306126</v>
      </c>
      <c r="D1071" s="63">
        <f t="shared" si="1074"/>
        <v>156.95300459543193</v>
      </c>
      <c r="E1071" s="63">
        <f t="shared" si="1074"/>
        <v>136.62123388676613</v>
      </c>
      <c r="F1071" s="63">
        <f t="shared" si="1074"/>
        <v>114.24955380089469</v>
      </c>
      <c r="G1071" s="64">
        <f t="shared" si="1074"/>
        <v>94.562797451977971</v>
      </c>
    </row>
    <row r="1072" spans="1:7" s="5" customFormat="1" ht="15" customHeight="1" x14ac:dyDescent="0.45">
      <c r="A1072" s="42" t="str">
        <f t="shared" ref="A1072:B1072" si="1075">A819</f>
        <v>22</v>
      </c>
      <c r="B1072" s="4" t="str">
        <f t="shared" si="1075"/>
        <v>Salida Nacional / National exit</v>
      </c>
      <c r="C1072" s="63">
        <f t="shared" ref="C1072:G1072" si="1076">IF(C60=0,"",C819/C60)</f>
        <v>181.13285199641348</v>
      </c>
      <c r="D1072" s="63">
        <f t="shared" si="1076"/>
        <v>156.40014319287246</v>
      </c>
      <c r="E1072" s="63">
        <f t="shared" si="1076"/>
        <v>136.25328416267985</v>
      </c>
      <c r="F1072" s="63">
        <f t="shared" si="1076"/>
        <v>114.03923187035754</v>
      </c>
      <c r="G1072" s="64">
        <f t="shared" si="1076"/>
        <v>94.376764849744077</v>
      </c>
    </row>
    <row r="1073" spans="1:7" s="5" customFormat="1" ht="15" customHeight="1" x14ac:dyDescent="0.45">
      <c r="A1073" s="42" t="str">
        <f t="shared" ref="A1073:B1073" si="1077">A820</f>
        <v>23</v>
      </c>
      <c r="B1073" s="4" t="str">
        <f t="shared" si="1077"/>
        <v>Salida Nacional / National exit</v>
      </c>
      <c r="C1073" s="63">
        <f t="shared" ref="C1073:G1073" si="1078">IF(C61=0,"",C820/C61)</f>
        <v>180.39177110183539</v>
      </c>
      <c r="D1073" s="63">
        <f t="shared" si="1078"/>
        <v>155.95390942321944</v>
      </c>
      <c r="E1073" s="63">
        <f t="shared" si="1078"/>
        <v>135.95629907444311</v>
      </c>
      <c r="F1073" s="63">
        <f t="shared" si="1078"/>
        <v>113.86947368599198</v>
      </c>
      <c r="G1073" s="64">
        <f t="shared" si="1078"/>
        <v>94.226611431565743</v>
      </c>
    </row>
    <row r="1074" spans="1:7" s="5" customFormat="1" ht="15" customHeight="1" x14ac:dyDescent="0.45">
      <c r="A1074" s="42" t="str">
        <f t="shared" ref="A1074:B1074" si="1079">A821</f>
        <v>23A</v>
      </c>
      <c r="B1074" s="4" t="str">
        <f t="shared" si="1079"/>
        <v>Salida Nacional / National exit</v>
      </c>
      <c r="C1074" s="63">
        <f t="shared" ref="C1074:G1074" si="1080">IF(C62=0,"",C821/C62)</f>
        <v>179.47420544063925</v>
      </c>
      <c r="D1074" s="63">
        <f t="shared" si="1080"/>
        <v>155.4014072781832</v>
      </c>
      <c r="E1074" s="63">
        <f t="shared" si="1080"/>
        <v>135.58858844953414</v>
      </c>
      <c r="F1074" s="63">
        <f t="shared" si="1080"/>
        <v>113.65928842575863</v>
      </c>
      <c r="G1074" s="64">
        <f t="shared" si="1080"/>
        <v>94.04069971607062</v>
      </c>
    </row>
    <row r="1075" spans="1:7" s="5" customFormat="1" ht="15" customHeight="1" x14ac:dyDescent="0.45">
      <c r="A1075" s="42" t="str">
        <f t="shared" ref="A1075:B1075" si="1081">A822</f>
        <v>24</v>
      </c>
      <c r="B1075" s="4" t="str">
        <f t="shared" si="1081"/>
        <v>Salida Nacional / National exit</v>
      </c>
      <c r="C1075" s="63">
        <f t="shared" ref="C1075:G1075" si="1082">IF(C63=0,"",C822/C63)</f>
        <v>178.91521768592526</v>
      </c>
      <c r="D1075" s="63">
        <f t="shared" si="1082"/>
        <v>155.06481890463203</v>
      </c>
      <c r="E1075" s="63">
        <f t="shared" si="1082"/>
        <v>135.36457643023689</v>
      </c>
      <c r="F1075" s="63">
        <f t="shared" si="1082"/>
        <v>113.53124201811661</v>
      </c>
      <c r="G1075" s="64">
        <f t="shared" si="1082"/>
        <v>93.92744093055309</v>
      </c>
    </row>
    <row r="1076" spans="1:7" s="5" customFormat="1" ht="15" customHeight="1" x14ac:dyDescent="0.45">
      <c r="A1076" s="42" t="str">
        <f t="shared" ref="A1076:B1076" si="1083">A823</f>
        <v>24A</v>
      </c>
      <c r="B1076" s="4" t="str">
        <f t="shared" si="1083"/>
        <v>Salida Nacional / National exit</v>
      </c>
      <c r="C1076" s="63">
        <f t="shared" ref="C1076:G1076" si="1084">IF(C64=0,"",C823/C64)</f>
        <v>178.49651670150453</v>
      </c>
      <c r="D1076" s="63">
        <f t="shared" si="1084"/>
        <v>154.83465605893909</v>
      </c>
      <c r="E1076" s="63">
        <f t="shared" si="1084"/>
        <v>135.22461806442269</v>
      </c>
      <c r="F1076" s="63">
        <f t="shared" si="1084"/>
        <v>113.46568324810288</v>
      </c>
      <c r="G1076" s="64">
        <f t="shared" si="1084"/>
        <v>93.867554926175927</v>
      </c>
    </row>
    <row r="1077" spans="1:7" s="5" customFormat="1" ht="15" customHeight="1" x14ac:dyDescent="0.45">
      <c r="A1077" s="42" t="str">
        <f t="shared" ref="A1077:B1077" si="1085">A824</f>
        <v>25A</v>
      </c>
      <c r="B1077" s="4" t="str">
        <f t="shared" si="1085"/>
        <v>Salida Nacional / National exit</v>
      </c>
      <c r="C1077" s="63">
        <f t="shared" ref="C1077:G1077" si="1086">IF(C65=0,"",C824/C65)</f>
        <v>177.66877505415638</v>
      </c>
      <c r="D1077" s="63">
        <f t="shared" si="1086"/>
        <v>154.37964071352312</v>
      </c>
      <c r="E1077" s="63">
        <f t="shared" si="1086"/>
        <v>134.94793046971935</v>
      </c>
      <c r="F1077" s="63">
        <f t="shared" si="1086"/>
        <v>113.33607828821859</v>
      </c>
      <c r="G1077" s="64">
        <f t="shared" si="1086"/>
        <v>93.74916461480646</v>
      </c>
    </row>
    <row r="1078" spans="1:7" s="5" customFormat="1" ht="15" customHeight="1" x14ac:dyDescent="0.45">
      <c r="A1078" s="42" t="str">
        <f t="shared" ref="A1078:B1078" si="1087">A825</f>
        <v>25X</v>
      </c>
      <c r="B1078" s="4" t="str">
        <f t="shared" si="1087"/>
        <v>Salida Nacional / National exit</v>
      </c>
      <c r="C1078" s="63">
        <f t="shared" ref="C1078:G1078" si="1088">IF(C66=0,"",C825/C66)</f>
        <v>177.56560923295635</v>
      </c>
      <c r="D1078" s="63">
        <f t="shared" si="1088"/>
        <v>154.32292974347729</v>
      </c>
      <c r="E1078" s="63">
        <f t="shared" si="1088"/>
        <v>134.91344543080069</v>
      </c>
      <c r="F1078" s="63">
        <f t="shared" si="1088"/>
        <v>113.31992493631121</v>
      </c>
      <c r="G1078" s="64">
        <f t="shared" si="1088"/>
        <v>93.734409003881666</v>
      </c>
    </row>
    <row r="1079" spans="1:7" s="5" customFormat="1" ht="15" customHeight="1" x14ac:dyDescent="0.45">
      <c r="A1079" s="42" t="str">
        <f t="shared" ref="A1079:B1079" si="1089">A826</f>
        <v>26A</v>
      </c>
      <c r="B1079" s="4" t="str">
        <f t="shared" si="1089"/>
        <v>Salida Nacional / National exit</v>
      </c>
      <c r="C1079" s="63">
        <f t="shared" ref="C1079:G1079" si="1090">IF(C67=0,"",C826/C67)</f>
        <v>176.52612826911977</v>
      </c>
      <c r="D1079" s="63">
        <f t="shared" si="1090"/>
        <v>153.75151982188072</v>
      </c>
      <c r="E1079" s="63">
        <f t="shared" si="1090"/>
        <v>134.56598014553293</v>
      </c>
      <c r="F1079" s="63">
        <f t="shared" si="1090"/>
        <v>113.15716655747393</v>
      </c>
      <c r="G1079" s="64">
        <f t="shared" si="1090"/>
        <v>93.585734021336634</v>
      </c>
    </row>
    <row r="1080" spans="1:7" s="5" customFormat="1" ht="15" customHeight="1" x14ac:dyDescent="0.45">
      <c r="A1080" s="42" t="str">
        <f t="shared" ref="A1080:B1080" si="1091">A827</f>
        <v>27X</v>
      </c>
      <c r="B1080" s="4" t="str">
        <f t="shared" si="1091"/>
        <v>Salida Nacional / National exit</v>
      </c>
      <c r="C1080" s="63">
        <f t="shared" ref="C1080:G1080" si="1092">IF(C68=0,"",C827/C68)</f>
        <v>175.44181086187109</v>
      </c>
      <c r="D1080" s="63">
        <f t="shared" si="1092"/>
        <v>153.15546299523623</v>
      </c>
      <c r="E1080" s="63">
        <f t="shared" si="1092"/>
        <v>134.20352746930513</v>
      </c>
      <c r="F1080" s="63">
        <f t="shared" si="1092"/>
        <v>112.9873878414718</v>
      </c>
      <c r="G1080" s="64">
        <f t="shared" si="1092"/>
        <v>93.430646167682383</v>
      </c>
    </row>
    <row r="1081" spans="1:7" s="5" customFormat="1" ht="15" customHeight="1" x14ac:dyDescent="0.45">
      <c r="A1081" s="42" t="str">
        <f t="shared" ref="A1081:B1081" si="1093">A828</f>
        <v>28</v>
      </c>
      <c r="B1081" s="4" t="str">
        <f t="shared" si="1093"/>
        <v>Salida Nacional / National exit</v>
      </c>
      <c r="C1081" s="63">
        <f t="shared" ref="C1081:G1081" si="1094">IF(C69=0,"",C828/C69)</f>
        <v>174.98583368267404</v>
      </c>
      <c r="D1081" s="63">
        <f t="shared" si="1094"/>
        <v>152.9048091657971</v>
      </c>
      <c r="E1081" s="63">
        <f t="shared" si="1094"/>
        <v>134.05110886217599</v>
      </c>
      <c r="F1081" s="63">
        <f t="shared" si="1094"/>
        <v>112.91599249220155</v>
      </c>
      <c r="G1081" s="64">
        <f t="shared" si="1094"/>
        <v>93.365428620159662</v>
      </c>
    </row>
    <row r="1082" spans="1:7" s="5" customFormat="1" ht="15" customHeight="1" x14ac:dyDescent="0.45">
      <c r="A1082" s="42" t="str">
        <f t="shared" ref="A1082:B1082" si="1095">A829</f>
        <v>28A</v>
      </c>
      <c r="B1082" s="4" t="str">
        <f t="shared" si="1095"/>
        <v>Salida Nacional / National exit</v>
      </c>
      <c r="C1082" s="63">
        <f t="shared" ref="C1082:G1082" si="1096">IF(C70=0,"",C829/C70)</f>
        <v>173.53840503681329</v>
      </c>
      <c r="D1082" s="63">
        <f t="shared" si="1096"/>
        <v>151.87872830408952</v>
      </c>
      <c r="E1082" s="63">
        <f t="shared" si="1096"/>
        <v>133.22844454811201</v>
      </c>
      <c r="F1082" s="63">
        <f t="shared" si="1096"/>
        <v>112.29038317908234</v>
      </c>
      <c r="G1082" s="64">
        <f t="shared" si="1096"/>
        <v>92.83332125774227</v>
      </c>
    </row>
    <row r="1083" spans="1:7" s="5" customFormat="1" ht="15" customHeight="1" x14ac:dyDescent="0.45">
      <c r="A1083" s="42" t="str">
        <f t="shared" ref="A1083:B1083" si="1097">A830</f>
        <v>29</v>
      </c>
      <c r="B1083" s="4" t="str">
        <f t="shared" si="1097"/>
        <v>Salida Nacional / National exit</v>
      </c>
      <c r="C1083" s="63">
        <f t="shared" ref="C1083:G1083" si="1098">IF(C71=0,"",C830/C71)</f>
        <v>172.41878122187322</v>
      </c>
      <c r="D1083" s="63">
        <f t="shared" si="1098"/>
        <v>150.99211369253609</v>
      </c>
      <c r="E1083" s="63">
        <f t="shared" si="1098"/>
        <v>132.50408770239028</v>
      </c>
      <c r="F1083" s="63">
        <f t="shared" si="1098"/>
        <v>111.72715329453357</v>
      </c>
      <c r="G1083" s="64">
        <f t="shared" si="1098"/>
        <v>92.355448563478191</v>
      </c>
    </row>
    <row r="1084" spans="1:7" s="5" customFormat="1" ht="15" customHeight="1" x14ac:dyDescent="0.45">
      <c r="A1084" s="42" t="str">
        <f t="shared" ref="A1084:B1084" si="1099">A831</f>
        <v>30</v>
      </c>
      <c r="B1084" s="4" t="str">
        <f t="shared" si="1099"/>
        <v>Salida Nacional / National exit</v>
      </c>
      <c r="C1084" s="63">
        <f t="shared" ref="C1084:G1084" si="1100">IF(C72=0,"",C831/C72)</f>
        <v>170.41582671054752</v>
      </c>
      <c r="D1084" s="63">
        <f t="shared" si="1100"/>
        <v>149.48959450946825</v>
      </c>
      <c r="E1084" s="63">
        <f t="shared" si="1100"/>
        <v>131.28256455467314</v>
      </c>
      <c r="F1084" s="63">
        <f t="shared" si="1100"/>
        <v>110.78275975814726</v>
      </c>
      <c r="G1084" s="64">
        <f t="shared" si="1100"/>
        <v>91.553705422083638</v>
      </c>
    </row>
    <row r="1085" spans="1:7" s="5" customFormat="1" ht="15" customHeight="1" x14ac:dyDescent="0.45">
      <c r="A1085" s="42" t="str">
        <f t="shared" ref="A1085:B1085" si="1101">A832</f>
        <v>32</v>
      </c>
      <c r="B1085" s="4" t="str">
        <f t="shared" si="1101"/>
        <v>Salida Nacional / National exit</v>
      </c>
      <c r="C1085" s="63">
        <f t="shared" ref="C1085:G1085" si="1102">IF(C73=0,"",C832/C73)</f>
        <v>170.60827539625518</v>
      </c>
      <c r="D1085" s="63">
        <f t="shared" si="1102"/>
        <v>150.36057062660257</v>
      </c>
      <c r="E1085" s="63">
        <f t="shared" si="1102"/>
        <v>132.31964759052667</v>
      </c>
      <c r="F1085" s="63">
        <f t="shared" si="1102"/>
        <v>111.88629030913536</v>
      </c>
      <c r="G1085" s="64">
        <f t="shared" si="1102"/>
        <v>92.442724449554788</v>
      </c>
    </row>
    <row r="1086" spans="1:7" s="5" customFormat="1" ht="15" customHeight="1" x14ac:dyDescent="0.45">
      <c r="A1086" s="42" t="str">
        <f t="shared" ref="A1086:B1086" si="1103">A833</f>
        <v>33</v>
      </c>
      <c r="B1086" s="4" t="str">
        <f t="shared" si="1103"/>
        <v>Salida Nacional / National exit</v>
      </c>
      <c r="C1086" s="63">
        <f t="shared" ref="C1086:G1086" si="1104">IF(C74=0,"",C833/C74)</f>
        <v>170.77338786456136</v>
      </c>
      <c r="D1086" s="63">
        <f t="shared" si="1104"/>
        <v>150.83412578278097</v>
      </c>
      <c r="E1086" s="63">
        <f t="shared" si="1104"/>
        <v>132.88225988914738</v>
      </c>
      <c r="F1086" s="63">
        <f t="shared" si="1104"/>
        <v>112.4814419456093</v>
      </c>
      <c r="G1086" s="64">
        <f t="shared" si="1104"/>
        <v>92.932218619417952</v>
      </c>
    </row>
    <row r="1087" spans="1:7" s="5" customFormat="1" ht="15" customHeight="1" x14ac:dyDescent="0.45">
      <c r="A1087" s="42" t="str">
        <f t="shared" ref="A1087:B1087" si="1105">A834</f>
        <v>33X</v>
      </c>
      <c r="B1087" s="4" t="str">
        <f t="shared" si="1105"/>
        <v>Salida Nacional / National exit</v>
      </c>
      <c r="C1087" s="63">
        <f t="shared" ref="C1087:G1087" si="1106">IF(C75=0,"",C834/C75)</f>
        <v>170.87404380284249</v>
      </c>
      <c r="D1087" s="63">
        <f t="shared" si="1106"/>
        <v>151.12281469320678</v>
      </c>
      <c r="E1087" s="63">
        <f t="shared" si="1106"/>
        <v>133.22523985539172</v>
      </c>
      <c r="F1087" s="63">
        <f t="shared" si="1106"/>
        <v>112.84425855784575</v>
      </c>
      <c r="G1087" s="64">
        <f t="shared" si="1106"/>
        <v>93.230624278640235</v>
      </c>
    </row>
    <row r="1088" spans="1:7" s="5" customFormat="1" ht="15" customHeight="1" x14ac:dyDescent="0.45">
      <c r="A1088" s="42" t="str">
        <f t="shared" ref="A1088:B1088" si="1107">A835</f>
        <v>34</v>
      </c>
      <c r="B1088" s="4" t="str">
        <f t="shared" si="1107"/>
        <v>Salida Nacional / National exit</v>
      </c>
      <c r="C1088" s="63">
        <f t="shared" ref="C1088:G1088" si="1108">IF(C76=0,"",C835/C76)</f>
        <v>170.95089562639367</v>
      </c>
      <c r="D1088" s="63">
        <f t="shared" si="1108"/>
        <v>151.33374275725339</v>
      </c>
      <c r="E1088" s="63">
        <f t="shared" si="1108"/>
        <v>133.4746539397473</v>
      </c>
      <c r="F1088" s="63">
        <f t="shared" si="1108"/>
        <v>113.10736955553537</v>
      </c>
      <c r="G1088" s="64">
        <f t="shared" si="1108"/>
        <v>93.447077248999108</v>
      </c>
    </row>
    <row r="1089" spans="1:7" s="5" customFormat="1" ht="15" customHeight="1" x14ac:dyDescent="0.45">
      <c r="A1089" s="42" t="str">
        <f t="shared" ref="A1089:B1089" si="1109">A836</f>
        <v>35</v>
      </c>
      <c r="B1089" s="4" t="str">
        <f t="shared" si="1109"/>
        <v>Salida Nacional / National exit</v>
      </c>
      <c r="C1089" s="63">
        <f t="shared" ref="C1089:G1089" si="1110">IF(C77=0,"",C836/C77)</f>
        <v>169.33010557437595</v>
      </c>
      <c r="D1089" s="63">
        <f t="shared" si="1110"/>
        <v>150.36332362589522</v>
      </c>
      <c r="E1089" s="63">
        <f t="shared" si="1110"/>
        <v>132.80035204529992</v>
      </c>
      <c r="F1089" s="63">
        <f t="shared" si="1110"/>
        <v>112.68912990137079</v>
      </c>
      <c r="G1089" s="64">
        <f t="shared" si="1110"/>
        <v>93.081954549874496</v>
      </c>
    </row>
    <row r="1090" spans="1:7" s="5" customFormat="1" ht="15" customHeight="1" x14ac:dyDescent="0.45">
      <c r="A1090" s="42" t="str">
        <f t="shared" ref="A1090:B1090" si="1111">A837</f>
        <v>35X</v>
      </c>
      <c r="B1090" s="4" t="str">
        <f t="shared" si="1111"/>
        <v>Salida Nacional / National exit</v>
      </c>
      <c r="C1090" s="63">
        <f t="shared" ref="C1090:G1090" si="1112">IF(C78=0,"",C837/C78)</f>
        <v>172.60527589002166</v>
      </c>
      <c r="D1090" s="63">
        <f t="shared" si="1112"/>
        <v>153.20010590852385</v>
      </c>
      <c r="E1090" s="63">
        <f t="shared" si="1112"/>
        <v>135.28257072135042</v>
      </c>
      <c r="F1090" s="63">
        <f t="shared" si="1112"/>
        <v>114.77711781898485</v>
      </c>
      <c r="G1090" s="64">
        <f t="shared" si="1112"/>
        <v>94.80370081941868</v>
      </c>
    </row>
    <row r="1091" spans="1:7" s="5" customFormat="1" ht="15" customHeight="1" x14ac:dyDescent="0.45">
      <c r="A1091" s="42" t="str">
        <f t="shared" ref="A1091:B1091" si="1113">A838</f>
        <v>36</v>
      </c>
      <c r="B1091" s="4" t="str">
        <f t="shared" si="1113"/>
        <v>Salida Nacional / National exit</v>
      </c>
      <c r="C1091" s="63">
        <f t="shared" ref="C1091:G1091" si="1114">IF(C79=0,"",C838/C79)</f>
        <v>175.48647376113078</v>
      </c>
      <c r="D1091" s="63">
        <f t="shared" si="1114"/>
        <v>155.91173984278819</v>
      </c>
      <c r="E1091" s="63">
        <f t="shared" si="1114"/>
        <v>137.73177322185242</v>
      </c>
      <c r="F1091" s="63">
        <f t="shared" si="1114"/>
        <v>116.89931487479286</v>
      </c>
      <c r="G1091" s="64">
        <f t="shared" si="1114"/>
        <v>96.555629452624956</v>
      </c>
    </row>
    <row r="1092" spans="1:7" s="5" customFormat="1" ht="15" customHeight="1" x14ac:dyDescent="0.45">
      <c r="A1092" s="42" t="str">
        <f t="shared" ref="A1092:B1092" si="1115">A839</f>
        <v>38</v>
      </c>
      <c r="B1092" s="4" t="str">
        <f t="shared" si="1115"/>
        <v>Salida Nacional / National exit</v>
      </c>
      <c r="C1092" s="63">
        <f t="shared" ref="C1092:G1092" si="1116">IF(C80=0,"",C839/C80)</f>
        <v>177.93494267718961</v>
      </c>
      <c r="D1092" s="63">
        <f t="shared" si="1116"/>
        <v>158.27121096292069</v>
      </c>
      <c r="E1092" s="63">
        <f t="shared" si="1116"/>
        <v>139.88084457110872</v>
      </c>
      <c r="F1092" s="63">
        <f t="shared" si="1116"/>
        <v>118.77554336553395</v>
      </c>
      <c r="G1092" s="64">
        <f t="shared" si="1116"/>
        <v>98.104940238905485</v>
      </c>
    </row>
    <row r="1093" spans="1:7" s="5" customFormat="1" ht="15" customHeight="1" x14ac:dyDescent="0.45">
      <c r="A1093" s="42" t="str">
        <f t="shared" ref="A1093:B1093" si="1117">A840</f>
        <v>38X.02</v>
      </c>
      <c r="B1093" s="4" t="str">
        <f t="shared" si="1117"/>
        <v>Salida Nacional / National exit</v>
      </c>
      <c r="C1093" s="63">
        <f t="shared" ref="C1093:G1093" si="1118">IF(C81=0,"",C840/C81)</f>
        <v>179.90994876919285</v>
      </c>
      <c r="D1093" s="63">
        <f t="shared" si="1118"/>
        <v>160.17442884965953</v>
      </c>
      <c r="E1093" s="63">
        <f t="shared" si="1118"/>
        <v>141.61434789602035</v>
      </c>
      <c r="F1093" s="63">
        <f t="shared" si="1118"/>
        <v>120.2889637217818</v>
      </c>
      <c r="G1093" s="64">
        <f t="shared" si="1118"/>
        <v>99.354659286282939</v>
      </c>
    </row>
    <row r="1094" spans="1:7" s="5" customFormat="1" ht="15" customHeight="1" x14ac:dyDescent="0.45">
      <c r="A1094" s="42" t="str">
        <f t="shared" ref="A1094:B1094" si="1119">A841</f>
        <v>39.01</v>
      </c>
      <c r="B1094" s="4" t="str">
        <f t="shared" si="1119"/>
        <v>Salida Nacional / National exit</v>
      </c>
      <c r="C1094" s="63">
        <f t="shared" ref="C1094:G1094" si="1120">IF(C82=0,"",C841/C82)</f>
        <v>181.3829442218105</v>
      </c>
      <c r="D1094" s="63">
        <f t="shared" si="1120"/>
        <v>161.59388335355084</v>
      </c>
      <c r="E1094" s="63">
        <f t="shared" si="1120"/>
        <v>142.90722619398156</v>
      </c>
      <c r="F1094" s="63">
        <f t="shared" si="1120"/>
        <v>121.41770014020514</v>
      </c>
      <c r="G1094" s="64">
        <f t="shared" si="1120"/>
        <v>100.28672247398146</v>
      </c>
    </row>
    <row r="1095" spans="1:7" s="5" customFormat="1" ht="15" customHeight="1" x14ac:dyDescent="0.45">
      <c r="A1095" s="42" t="str">
        <f t="shared" ref="A1095:B1095" si="1121">A842</f>
        <v>4</v>
      </c>
      <c r="B1095" s="4" t="str">
        <f t="shared" si="1121"/>
        <v>Salida Nacional / National exit</v>
      </c>
      <c r="C1095" s="63" t="str">
        <f t="shared" ref="C1095:G1095" si="1122">IF(C83=0,"",C842/C83)</f>
        <v/>
      </c>
      <c r="D1095" s="63" t="str">
        <f t="shared" si="1122"/>
        <v/>
      </c>
      <c r="E1095" s="63" t="str">
        <f t="shared" si="1122"/>
        <v/>
      </c>
      <c r="F1095" s="63" t="str">
        <f t="shared" si="1122"/>
        <v/>
      </c>
      <c r="G1095" s="64" t="str">
        <f t="shared" si="1122"/>
        <v/>
      </c>
    </row>
    <row r="1096" spans="1:7" s="5" customFormat="1" ht="15" customHeight="1" x14ac:dyDescent="0.45">
      <c r="A1096" s="42" t="str">
        <f t="shared" ref="A1096:B1096" si="1123">A843</f>
        <v>40</v>
      </c>
      <c r="B1096" s="4" t="str">
        <f t="shared" si="1123"/>
        <v>Salida Nacional / National exit</v>
      </c>
      <c r="C1096" s="63">
        <f t="shared" ref="C1096:G1096" si="1124">IF(C84=0,"",C843/C84)</f>
        <v>185.34893600056131</v>
      </c>
      <c r="D1096" s="63">
        <f t="shared" si="1124"/>
        <v>165.41571788993028</v>
      </c>
      <c r="E1096" s="63">
        <f t="shared" si="1124"/>
        <v>146.38825846161541</v>
      </c>
      <c r="F1096" s="63">
        <f t="shared" si="1124"/>
        <v>124.45678579921959</v>
      </c>
      <c r="G1096" s="64">
        <f t="shared" si="1124"/>
        <v>102.79627193193784</v>
      </c>
    </row>
    <row r="1097" spans="1:7" s="5" customFormat="1" ht="15" customHeight="1" x14ac:dyDescent="0.45">
      <c r="A1097" s="42" t="str">
        <f t="shared" ref="A1097:B1097" si="1125">A844</f>
        <v>41.06</v>
      </c>
      <c r="B1097" s="4" t="str">
        <f t="shared" si="1125"/>
        <v>Salida Nacional / National exit</v>
      </c>
      <c r="C1097" s="63">
        <f t="shared" ref="C1097:G1097" si="1126">IF(C85=0,"",C844/C85)</f>
        <v>200.45426898428323</v>
      </c>
      <c r="D1097" s="63">
        <f t="shared" si="1126"/>
        <v>178.58280015563011</v>
      </c>
      <c r="E1097" s="63">
        <f t="shared" si="1126"/>
        <v>157.93921617562003</v>
      </c>
      <c r="F1097" s="63">
        <f t="shared" si="1126"/>
        <v>134.19718534304269</v>
      </c>
      <c r="G1097" s="64">
        <f t="shared" si="1126"/>
        <v>110.82892924199706</v>
      </c>
    </row>
    <row r="1098" spans="1:7" s="5" customFormat="1" ht="15" customHeight="1" x14ac:dyDescent="0.45">
      <c r="A1098" s="42" t="str">
        <f t="shared" ref="A1098:B1098" si="1127">A845</f>
        <v>41.07X</v>
      </c>
      <c r="B1098" s="4" t="str">
        <f t="shared" si="1127"/>
        <v>Salida Nacional / National exit</v>
      </c>
      <c r="C1098" s="63">
        <f t="shared" ref="C1098:G1098" si="1128">IF(C86=0,"",C845/C86)</f>
        <v>201.07856390687721</v>
      </c>
      <c r="D1098" s="63">
        <f t="shared" si="1128"/>
        <v>179.12353196645822</v>
      </c>
      <c r="E1098" s="63">
        <f t="shared" si="1128"/>
        <v>158.41236302505973</v>
      </c>
      <c r="F1098" s="63">
        <f t="shared" si="1128"/>
        <v>134.59518609713396</v>
      </c>
      <c r="G1098" s="64">
        <f t="shared" si="1128"/>
        <v>111.15711903076523</v>
      </c>
    </row>
    <row r="1099" spans="1:7" s="5" customFormat="1" ht="15" customHeight="1" x14ac:dyDescent="0.45">
      <c r="A1099" s="42" t="str">
        <f t="shared" ref="A1099:B1099" si="1129">A846</f>
        <v>41-16</v>
      </c>
      <c r="B1099" s="4" t="str">
        <f t="shared" si="1129"/>
        <v>Salida Nacional / National exit</v>
      </c>
      <c r="C1099" s="63">
        <f t="shared" ref="C1099:G1099" si="1130">IF(C87=0,"",C846/C87)</f>
        <v>186.20662728251585</v>
      </c>
      <c r="D1099" s="63">
        <f t="shared" si="1130"/>
        <v>166.24223351219857</v>
      </c>
      <c r="E1099" s="63">
        <f t="shared" si="1130"/>
        <v>147.14107167826111</v>
      </c>
      <c r="F1099" s="63">
        <f t="shared" si="1130"/>
        <v>125.1140229848374</v>
      </c>
      <c r="G1099" s="64">
        <f t="shared" si="1130"/>
        <v>103.33899083096712</v>
      </c>
    </row>
    <row r="1100" spans="1:7" s="5" customFormat="1" ht="15" customHeight="1" x14ac:dyDescent="0.45">
      <c r="A1100" s="42" t="str">
        <f t="shared" ref="A1100:B1100" si="1131">A847</f>
        <v>43X.00</v>
      </c>
      <c r="B1100" s="4" t="str">
        <f t="shared" si="1131"/>
        <v>Salida Nacional / National exit</v>
      </c>
      <c r="C1100" s="63">
        <f t="shared" ref="C1100:G1100" si="1132">IF(C88=0,"",C847/C88)</f>
        <v>186.08965041879108</v>
      </c>
      <c r="D1100" s="63">
        <f t="shared" si="1132"/>
        <v>166.48593156323494</v>
      </c>
      <c r="E1100" s="63">
        <f t="shared" si="1132"/>
        <v>147.47733388333904</v>
      </c>
      <c r="F1100" s="63">
        <f t="shared" si="1132"/>
        <v>125.49549219139718</v>
      </c>
      <c r="G1100" s="64">
        <f t="shared" si="1132"/>
        <v>103.66062670534697</v>
      </c>
    </row>
    <row r="1101" spans="1:7" s="5" customFormat="1" ht="15" customHeight="1" x14ac:dyDescent="0.45">
      <c r="A1101" s="42" t="str">
        <f t="shared" ref="A1101:B1101" si="1133">A848</f>
        <v>45.01DXC</v>
      </c>
      <c r="B1101" s="4" t="str">
        <f t="shared" si="1133"/>
        <v>Salida Nacional / National exit</v>
      </c>
      <c r="C1101" s="63">
        <f t="shared" ref="C1101:G1101" si="1134">IF(C89=0,"",C848/C89)</f>
        <v>189.177935727381</v>
      </c>
      <c r="D1101" s="63">
        <f t="shared" si="1134"/>
        <v>169.39320096295171</v>
      </c>
      <c r="E1101" s="63">
        <f t="shared" si="1134"/>
        <v>150.11814170715522</v>
      </c>
      <c r="F1101" s="63">
        <f t="shared" si="1134"/>
        <v>127.79385918098359</v>
      </c>
      <c r="G1101" s="64">
        <f t="shared" si="1134"/>
        <v>105.56261189878072</v>
      </c>
    </row>
    <row r="1102" spans="1:7" s="5" customFormat="1" ht="15" customHeight="1" x14ac:dyDescent="0.45">
      <c r="A1102" s="42" t="str">
        <f t="shared" ref="A1102:B1102" si="1135">A849</f>
        <v>45.02</v>
      </c>
      <c r="B1102" s="4" t="str">
        <f t="shared" si="1135"/>
        <v>Salida Nacional / National exit</v>
      </c>
      <c r="C1102" s="63">
        <f t="shared" ref="C1102:G1102" si="1136">IF(C90=0,"",C849/C90)</f>
        <v>192.63705968938692</v>
      </c>
      <c r="D1102" s="63">
        <f t="shared" si="1136"/>
        <v>172.64957278086473</v>
      </c>
      <c r="E1102" s="63">
        <f t="shared" si="1136"/>
        <v>153.07605547147205</v>
      </c>
      <c r="F1102" s="63">
        <f t="shared" si="1136"/>
        <v>130.36821210914366</v>
      </c>
      <c r="G1102" s="64">
        <f t="shared" si="1136"/>
        <v>107.69298584437682</v>
      </c>
    </row>
    <row r="1103" spans="1:7" s="5" customFormat="1" ht="15" customHeight="1" x14ac:dyDescent="0.45">
      <c r="A1103" s="42" t="str">
        <f t="shared" ref="A1103:B1103" si="1137">A850</f>
        <v>45.04</v>
      </c>
      <c r="B1103" s="4" t="str">
        <f t="shared" si="1137"/>
        <v>Salida Nacional / National exit</v>
      </c>
      <c r="C1103" s="63">
        <f t="shared" ref="C1103:G1103" si="1138">IF(C91=0,"",C850/C91)</f>
        <v>194.00874129946538</v>
      </c>
      <c r="D1103" s="63">
        <f t="shared" si="1138"/>
        <v>173.94085502089717</v>
      </c>
      <c r="E1103" s="63">
        <f t="shared" si="1138"/>
        <v>154.24898710366452</v>
      </c>
      <c r="F1103" s="63">
        <f t="shared" si="1138"/>
        <v>131.38904646148097</v>
      </c>
      <c r="G1103" s="64">
        <f t="shared" si="1138"/>
        <v>108.53776469470459</v>
      </c>
    </row>
    <row r="1104" spans="1:7" s="5" customFormat="1" ht="15" customHeight="1" x14ac:dyDescent="0.45">
      <c r="A1104" s="42" t="str">
        <f t="shared" ref="A1104:B1104" si="1139">A851</f>
        <v>45-16</v>
      </c>
      <c r="B1104" s="4" t="str">
        <f t="shared" si="1139"/>
        <v>Salida Nacional / National exit</v>
      </c>
      <c r="C1104" s="63">
        <f t="shared" ref="C1104:G1104" si="1140">IF(C92=0,"",C851/C92)</f>
        <v>189.13115948814328</v>
      </c>
      <c r="D1104" s="63">
        <f t="shared" si="1140"/>
        <v>169.34916645338384</v>
      </c>
      <c r="E1104" s="63">
        <f t="shared" si="1140"/>
        <v>150.07814311693303</v>
      </c>
      <c r="F1104" s="63">
        <f t="shared" si="1140"/>
        <v>127.75904731827721</v>
      </c>
      <c r="G1104" s="64">
        <f t="shared" si="1140"/>
        <v>105.53380377208754</v>
      </c>
    </row>
    <row r="1105" spans="1:7" s="5" customFormat="1" ht="15" customHeight="1" x14ac:dyDescent="0.45">
      <c r="A1105" s="42" t="str">
        <f t="shared" ref="A1105:B1105" si="1141">A852</f>
        <v>5D.03.04</v>
      </c>
      <c r="B1105" s="4" t="str">
        <f t="shared" si="1141"/>
        <v>Salida Nacional / National exit</v>
      </c>
      <c r="C1105" s="63">
        <f t="shared" ref="C1105:G1105" si="1142">IF(C93=0,"",C852/C93)</f>
        <v>216.83223301368415</v>
      </c>
      <c r="D1105" s="63">
        <f t="shared" si="1142"/>
        <v>183.52995261582521</v>
      </c>
      <c r="E1105" s="63">
        <f t="shared" si="1142"/>
        <v>158.41679434295656</v>
      </c>
      <c r="F1105" s="63">
        <f t="shared" si="1142"/>
        <v>131.31805324555361</v>
      </c>
      <c r="G1105" s="64">
        <f t="shared" si="1142"/>
        <v>108.84926338691211</v>
      </c>
    </row>
    <row r="1106" spans="1:7" s="5" customFormat="1" ht="15" customHeight="1" x14ac:dyDescent="0.45">
      <c r="A1106" s="42" t="str">
        <f t="shared" ref="A1106:B1106" si="1143">A853</f>
        <v>6</v>
      </c>
      <c r="B1106" s="4" t="str">
        <f t="shared" si="1143"/>
        <v>Salida Nacional / National exit</v>
      </c>
      <c r="C1106" s="63">
        <f t="shared" ref="C1106:G1106" si="1144">IF(C94=0,"",C853/C94)</f>
        <v>203.216215553365</v>
      </c>
      <c r="D1106" s="63">
        <f t="shared" si="1144"/>
        <v>172.15885536842615</v>
      </c>
      <c r="E1106" s="63">
        <f t="shared" si="1144"/>
        <v>148.64286883227092</v>
      </c>
      <c r="F1106" s="63">
        <f t="shared" si="1144"/>
        <v>123.25354060356887</v>
      </c>
      <c r="G1106" s="64">
        <f t="shared" si="1144"/>
        <v>102.15574252207846</v>
      </c>
    </row>
    <row r="1107" spans="1:7" s="5" customFormat="1" ht="15" customHeight="1" x14ac:dyDescent="0.45">
      <c r="A1107" s="42" t="str">
        <f t="shared" ref="A1107:B1107" si="1145">A854</f>
        <v>7A</v>
      </c>
      <c r="B1107" s="4" t="str">
        <f t="shared" si="1145"/>
        <v>Salida Nacional / National exit</v>
      </c>
      <c r="C1107" s="63">
        <f t="shared" ref="C1107:G1107" si="1146">IF(C95=0,"",C854/C95)</f>
        <v>201.17531460542446</v>
      </c>
      <c r="D1107" s="63">
        <f t="shared" si="1146"/>
        <v>170.4785591415301</v>
      </c>
      <c r="E1107" s="63">
        <f t="shared" si="1146"/>
        <v>147.20904054464674</v>
      </c>
      <c r="F1107" s="63">
        <f t="shared" si="1146"/>
        <v>122.07978312336087</v>
      </c>
      <c r="G1107" s="64">
        <f t="shared" si="1146"/>
        <v>101.17956440574739</v>
      </c>
    </row>
    <row r="1108" spans="1:7" s="5" customFormat="1" ht="15" customHeight="1" x14ac:dyDescent="0.45">
      <c r="A1108" s="42" t="str">
        <f t="shared" ref="A1108:B1108" si="1147">A855</f>
        <v>7B</v>
      </c>
      <c r="B1108" s="4" t="str">
        <f t="shared" si="1147"/>
        <v>Salida Nacional / National exit</v>
      </c>
      <c r="C1108" s="63">
        <f t="shared" ref="C1108:G1108" si="1148">IF(C96=0,"",C855/C96)</f>
        <v>200.03628987755704</v>
      </c>
      <c r="D1108" s="63">
        <f t="shared" si="1148"/>
        <v>169.54078753898941</v>
      </c>
      <c r="E1108" s="63">
        <f t="shared" si="1148"/>
        <v>146.40882244647412</v>
      </c>
      <c r="F1108" s="63">
        <f t="shared" si="1148"/>
        <v>121.42471027632953</v>
      </c>
      <c r="G1108" s="64">
        <f t="shared" si="1148"/>
        <v>100.6347603992491</v>
      </c>
    </row>
    <row r="1109" spans="1:7" s="5" customFormat="1" ht="15" customHeight="1" x14ac:dyDescent="0.45">
      <c r="A1109" s="42" t="str">
        <f t="shared" ref="A1109:B1109" si="1149">A856</f>
        <v>9E.C.</v>
      </c>
      <c r="B1109" s="4" t="str">
        <f t="shared" si="1149"/>
        <v>Salida Nacional / National exit</v>
      </c>
      <c r="C1109" s="63">
        <f t="shared" ref="C1109:G1109" si="1150">IF(C97=0,"",C856/C97)</f>
        <v>197.86079714048364</v>
      </c>
      <c r="D1109" s="63">
        <f t="shared" si="1150"/>
        <v>167.74968040984007</v>
      </c>
      <c r="E1109" s="63">
        <f t="shared" si="1150"/>
        <v>144.88043713748388</v>
      </c>
      <c r="F1109" s="63">
        <f t="shared" si="1150"/>
        <v>120.17354672728291</v>
      </c>
      <c r="G1109" s="64">
        <f t="shared" si="1150"/>
        <v>99.594206028243903</v>
      </c>
    </row>
    <row r="1110" spans="1:7" s="5" customFormat="1" ht="15" customHeight="1" x14ac:dyDescent="0.45">
      <c r="A1110" s="42" t="str">
        <f t="shared" ref="A1110:B1110" si="1151">A857</f>
        <v>A10</v>
      </c>
      <c r="B1110" s="4" t="str">
        <f t="shared" si="1151"/>
        <v>Salida Nacional / National exit</v>
      </c>
      <c r="C1110" s="63">
        <f t="shared" ref="C1110:G1110" si="1152">IF(C98=0,"",C857/C98)</f>
        <v>179.68157505911162</v>
      </c>
      <c r="D1110" s="63">
        <f t="shared" si="1152"/>
        <v>155.72760011280266</v>
      </c>
      <c r="E1110" s="63">
        <f t="shared" si="1152"/>
        <v>135.94467062652956</v>
      </c>
      <c r="F1110" s="63">
        <f t="shared" si="1152"/>
        <v>114.01930430483151</v>
      </c>
      <c r="G1110" s="64">
        <f t="shared" si="1152"/>
        <v>94.330248930572935</v>
      </c>
    </row>
    <row r="1111" spans="1:7" s="5" customFormat="1" ht="15" customHeight="1" x14ac:dyDescent="0.45">
      <c r="A1111" s="42" t="str">
        <f t="shared" ref="A1111:B1111" si="1153">A858</f>
        <v>A3</v>
      </c>
      <c r="B1111" s="4" t="str">
        <f t="shared" si="1153"/>
        <v>Salida Nacional / National exit</v>
      </c>
      <c r="C1111" s="63">
        <f t="shared" ref="C1111:G1111" si="1154">IF(C99=0,"",C858/C99)</f>
        <v>199.45780893610615</v>
      </c>
      <c r="D1111" s="63">
        <f t="shared" si="1154"/>
        <v>172.83099944145204</v>
      </c>
      <c r="E1111" s="63">
        <f t="shared" si="1154"/>
        <v>150.9142904122323</v>
      </c>
      <c r="F1111" s="63">
        <f t="shared" si="1154"/>
        <v>126.61399480605701</v>
      </c>
      <c r="G1111" s="64">
        <f t="shared" si="1154"/>
        <v>104.72491008297476</v>
      </c>
    </row>
    <row r="1112" spans="1:7" s="5" customFormat="1" ht="15" customHeight="1" x14ac:dyDescent="0.45">
      <c r="A1112" s="42" t="str">
        <f t="shared" ref="A1112:B1112" si="1155">A859</f>
        <v>A36L</v>
      </c>
      <c r="B1112" s="4" t="str">
        <f t="shared" si="1155"/>
        <v>Salida Nacional / National exit</v>
      </c>
      <c r="C1112" s="63">
        <f t="shared" ref="C1112:G1112" si="1156">IF(C100=0,"",C859/C100)</f>
        <v>216.83196249877994</v>
      </c>
      <c r="D1112" s="63">
        <f t="shared" si="1156"/>
        <v>183.5297177907521</v>
      </c>
      <c r="E1112" s="63">
        <f t="shared" si="1156"/>
        <v>158.41658863759233</v>
      </c>
      <c r="F1112" s="63">
        <f t="shared" si="1156"/>
        <v>131.31788008005975</v>
      </c>
      <c r="G1112" s="64">
        <f t="shared" si="1156"/>
        <v>108.84912038546184</v>
      </c>
    </row>
    <row r="1113" spans="1:7" s="5" customFormat="1" ht="15" customHeight="1" x14ac:dyDescent="0.45">
      <c r="A1113" s="42" t="str">
        <f t="shared" ref="A1113:B1113" si="1157">A860</f>
        <v>A5A</v>
      </c>
      <c r="B1113" s="4" t="str">
        <f t="shared" si="1157"/>
        <v>Salida Nacional / National exit</v>
      </c>
      <c r="C1113" s="63">
        <f t="shared" ref="C1113:G1113" si="1158">IF(C101=0,"",C860/C101)</f>
        <v>194.64450525578766</v>
      </c>
      <c r="D1113" s="63">
        <f t="shared" si="1158"/>
        <v>168.66823238243629</v>
      </c>
      <c r="E1113" s="63">
        <f t="shared" si="1158"/>
        <v>147.27086030032862</v>
      </c>
      <c r="F1113" s="63">
        <f t="shared" si="1158"/>
        <v>123.54859466369012</v>
      </c>
      <c r="G1113" s="64">
        <f t="shared" si="1158"/>
        <v>102.19497131446532</v>
      </c>
    </row>
    <row r="1114" spans="1:7" s="5" customFormat="1" ht="15" customHeight="1" x14ac:dyDescent="0.45">
      <c r="A1114" s="42" t="str">
        <f t="shared" ref="A1114:B1114" si="1159">A861</f>
        <v>A6</v>
      </c>
      <c r="B1114" s="4" t="str">
        <f t="shared" si="1159"/>
        <v>Salida Nacional / National exit</v>
      </c>
      <c r="C1114" s="63">
        <f t="shared" ref="C1114:G1114" si="1160">IF(C102=0,"",C861/C102)</f>
        <v>190.93912785347442</v>
      </c>
      <c r="D1114" s="63">
        <f t="shared" si="1160"/>
        <v>165.46365107695129</v>
      </c>
      <c r="E1114" s="63">
        <f t="shared" si="1160"/>
        <v>144.46607495949135</v>
      </c>
      <c r="F1114" s="63">
        <f t="shared" si="1160"/>
        <v>121.1887883495739</v>
      </c>
      <c r="G1114" s="64">
        <f t="shared" si="1160"/>
        <v>100.24737387107048</v>
      </c>
    </row>
    <row r="1115" spans="1:7" s="5" customFormat="1" ht="15" customHeight="1" x14ac:dyDescent="0.45">
      <c r="A1115" s="42" t="str">
        <f t="shared" ref="A1115:B1115" si="1161">A862</f>
        <v>A7</v>
      </c>
      <c r="B1115" s="4" t="str">
        <f t="shared" si="1161"/>
        <v>Salida Nacional / National exit</v>
      </c>
      <c r="C1115" s="63">
        <f t="shared" ref="C1115:G1115" si="1162">IF(C103=0,"",C862/C103)</f>
        <v>187.03333878071624</v>
      </c>
      <c r="D1115" s="63">
        <f t="shared" si="1162"/>
        <v>162.08574451393429</v>
      </c>
      <c r="E1115" s="63">
        <f t="shared" si="1162"/>
        <v>141.50958800924559</v>
      </c>
      <c r="F1115" s="63">
        <f t="shared" si="1162"/>
        <v>118.70134787731683</v>
      </c>
      <c r="G1115" s="64">
        <f t="shared" si="1162"/>
        <v>98.194437290900666</v>
      </c>
    </row>
    <row r="1116" spans="1:7" s="5" customFormat="1" ht="15" customHeight="1" x14ac:dyDescent="0.45">
      <c r="A1116" s="42" t="str">
        <f t="shared" ref="A1116:B1116" si="1163">A863</f>
        <v>A8</v>
      </c>
      <c r="B1116" s="4" t="str">
        <f t="shared" si="1163"/>
        <v>Salida Nacional / National exit</v>
      </c>
      <c r="C1116" s="63">
        <f t="shared" ref="C1116:G1116" si="1164">IF(C104=0,"",C863/C104)</f>
        <v>185.75633984512154</v>
      </c>
      <c r="D1116" s="63">
        <f t="shared" si="1164"/>
        <v>160.98133692684848</v>
      </c>
      <c r="E1116" s="63">
        <f t="shared" si="1164"/>
        <v>140.54296369384258</v>
      </c>
      <c r="F1116" s="63">
        <f t="shared" si="1164"/>
        <v>117.88807845179092</v>
      </c>
      <c r="G1116" s="64">
        <f t="shared" si="1164"/>
        <v>97.523229046194103</v>
      </c>
    </row>
    <row r="1117" spans="1:7" s="5" customFormat="1" ht="15" customHeight="1" x14ac:dyDescent="0.45">
      <c r="A1117" s="42" t="str">
        <f t="shared" ref="A1117:B1117" si="1165">A864</f>
        <v>A9</v>
      </c>
      <c r="B1117" s="4" t="str">
        <f t="shared" si="1165"/>
        <v>Salida Nacional / National exit</v>
      </c>
      <c r="C1117" s="63">
        <f t="shared" ref="C1117:G1117" si="1166">IF(C105=0,"",C864/C105)</f>
        <v>183.67005698932013</v>
      </c>
      <c r="D1117" s="63">
        <f t="shared" si="1166"/>
        <v>159.17702327353973</v>
      </c>
      <c r="E1117" s="63">
        <f t="shared" si="1166"/>
        <v>138.96375193335118</v>
      </c>
      <c r="F1117" s="63">
        <f t="shared" si="1166"/>
        <v>116.55940854273409</v>
      </c>
      <c r="G1117" s="64">
        <f t="shared" si="1166"/>
        <v>96.426650016586791</v>
      </c>
    </row>
    <row r="1118" spans="1:7" s="5" customFormat="1" ht="15" customHeight="1" x14ac:dyDescent="0.45">
      <c r="A1118" s="42" t="str">
        <f t="shared" ref="A1118:B1118" si="1167">A865</f>
        <v>A9A</v>
      </c>
      <c r="B1118" s="4" t="str">
        <f t="shared" si="1167"/>
        <v>Salida Nacional / National exit</v>
      </c>
      <c r="C1118" s="63">
        <f t="shared" ref="C1118:G1118" si="1168">IF(C106=0,"",C865/C106)</f>
        <v>183.22104004042575</v>
      </c>
      <c r="D1118" s="63">
        <f t="shared" si="1168"/>
        <v>158.78869270311677</v>
      </c>
      <c r="E1118" s="63">
        <f t="shared" si="1168"/>
        <v>138.62386856404572</v>
      </c>
      <c r="F1118" s="63">
        <f t="shared" si="1168"/>
        <v>116.27344764965895</v>
      </c>
      <c r="G1118" s="64">
        <f t="shared" si="1168"/>
        <v>96.190640518293392</v>
      </c>
    </row>
    <row r="1119" spans="1:7" s="5" customFormat="1" ht="15" customHeight="1" x14ac:dyDescent="0.45">
      <c r="A1119" s="42" t="str">
        <f t="shared" ref="A1119:B1119" si="1169">A866</f>
        <v>A9B</v>
      </c>
      <c r="B1119" s="4" t="str">
        <f t="shared" si="1169"/>
        <v>Salida Nacional / National exit</v>
      </c>
      <c r="C1119" s="63">
        <f t="shared" ref="C1119:G1119" si="1170">IF(C107=0,"",C866/C107)</f>
        <v>181.40127047041977</v>
      </c>
      <c r="D1119" s="63">
        <f t="shared" si="1170"/>
        <v>157.21487203354306</v>
      </c>
      <c r="E1119" s="63">
        <f t="shared" si="1170"/>
        <v>137.24639402920667</v>
      </c>
      <c r="F1119" s="63">
        <f t="shared" si="1170"/>
        <v>115.11450936745969</v>
      </c>
      <c r="G1119" s="64">
        <f t="shared" si="1170"/>
        <v>95.234144545737706</v>
      </c>
    </row>
    <row r="1120" spans="1:7" s="5" customFormat="1" ht="15" customHeight="1" x14ac:dyDescent="0.45">
      <c r="A1120" s="42" t="str">
        <f t="shared" ref="A1120:B1120" si="1171">A867</f>
        <v>B02</v>
      </c>
      <c r="B1120" s="4" t="str">
        <f t="shared" si="1171"/>
        <v>Salida Nacional / National exit</v>
      </c>
      <c r="C1120" s="63">
        <f t="shared" ref="C1120:G1120" si="1172">IF(C108=0,"",C867/C108)</f>
        <v>168.27432286813186</v>
      </c>
      <c r="D1120" s="63">
        <f t="shared" si="1172"/>
        <v>149.50159081791841</v>
      </c>
      <c r="E1120" s="63">
        <f t="shared" si="1172"/>
        <v>132.09661793763797</v>
      </c>
      <c r="F1120" s="63">
        <f t="shared" si="1172"/>
        <v>112.14445684120039</v>
      </c>
      <c r="G1120" s="64">
        <f t="shared" si="1172"/>
        <v>92.611366920065777</v>
      </c>
    </row>
    <row r="1121" spans="1:7" s="5" customFormat="1" ht="15" customHeight="1" x14ac:dyDescent="0.45">
      <c r="A1121" s="42" t="str">
        <f t="shared" ref="A1121:B1121" si="1173">A868</f>
        <v>B04</v>
      </c>
      <c r="B1121" s="4" t="str">
        <f t="shared" si="1173"/>
        <v>Salida Nacional / National exit</v>
      </c>
      <c r="C1121" s="63">
        <f t="shared" ref="C1121:G1121" si="1174">IF(C109=0,"",C868/C109)</f>
        <v>166.76807011807091</v>
      </c>
      <c r="D1121" s="63">
        <f t="shared" si="1174"/>
        <v>148.22461990036558</v>
      </c>
      <c r="E1121" s="63">
        <f t="shared" si="1174"/>
        <v>131.02074387741968</v>
      </c>
      <c r="F1121" s="63">
        <f t="shared" si="1174"/>
        <v>111.27893964047125</v>
      </c>
      <c r="G1121" s="64">
        <f t="shared" si="1174"/>
        <v>91.879646298093462</v>
      </c>
    </row>
    <row r="1122" spans="1:7" s="5" customFormat="1" ht="15" customHeight="1" x14ac:dyDescent="0.45">
      <c r="A1122" s="42" t="str">
        <f t="shared" ref="A1122:B1122" si="1175">A869</f>
        <v>B05</v>
      </c>
      <c r="B1122" s="4" t="str">
        <f t="shared" si="1175"/>
        <v>Salida Nacional / National exit</v>
      </c>
      <c r="C1122" s="63" t="str">
        <f t="shared" ref="C1122:G1122" si="1176">IF(C110=0,"",C869/C110)</f>
        <v/>
      </c>
      <c r="D1122" s="63" t="str">
        <f t="shared" si="1176"/>
        <v/>
      </c>
      <c r="E1122" s="63" t="str">
        <f t="shared" si="1176"/>
        <v/>
      </c>
      <c r="F1122" s="63" t="str">
        <f t="shared" si="1176"/>
        <v/>
      </c>
      <c r="G1122" s="64" t="str">
        <f t="shared" si="1176"/>
        <v/>
      </c>
    </row>
    <row r="1123" spans="1:7" s="5" customFormat="1" ht="15" customHeight="1" x14ac:dyDescent="0.45">
      <c r="A1123" s="42" t="str">
        <f t="shared" ref="A1123:B1123" si="1177">A870</f>
        <v>B07</v>
      </c>
      <c r="B1123" s="4" t="str">
        <f t="shared" si="1177"/>
        <v>Salida Nacional / National exit</v>
      </c>
      <c r="C1123" s="63">
        <f t="shared" ref="C1123:G1123" si="1178">IF(C111=0,"",C870/C111)</f>
        <v>166.12700125978938</v>
      </c>
      <c r="D1123" s="63">
        <f t="shared" si="1178"/>
        <v>147.45656946448906</v>
      </c>
      <c r="E1123" s="63">
        <f t="shared" si="1178"/>
        <v>130.29630877873902</v>
      </c>
      <c r="F1123" s="63">
        <f t="shared" si="1178"/>
        <v>110.6358817886393</v>
      </c>
      <c r="G1123" s="64">
        <f t="shared" si="1178"/>
        <v>91.320959434607516</v>
      </c>
    </row>
    <row r="1124" spans="1:7" s="5" customFormat="1" ht="15" customHeight="1" x14ac:dyDescent="0.45">
      <c r="A1124" s="42" t="str">
        <f t="shared" ref="A1124:B1124" si="1179">A871</f>
        <v>B08</v>
      </c>
      <c r="B1124" s="4" t="str">
        <f t="shared" si="1179"/>
        <v>Salida Nacional / National exit</v>
      </c>
      <c r="C1124" s="63">
        <f t="shared" ref="C1124:G1124" si="1180">IF(C112=0,"",C871/C112)</f>
        <v>165.98884233005302</v>
      </c>
      <c r="D1124" s="63">
        <f t="shared" si="1180"/>
        <v>147.29104430313788</v>
      </c>
      <c r="E1124" s="63">
        <f t="shared" si="1180"/>
        <v>130.14018330703007</v>
      </c>
      <c r="F1124" s="63">
        <f t="shared" si="1180"/>
        <v>110.49729420413892</v>
      </c>
      <c r="G1124" s="64">
        <f t="shared" si="1180"/>
        <v>91.20055492872666</v>
      </c>
    </row>
    <row r="1125" spans="1:7" s="5" customFormat="1" ht="15" customHeight="1" x14ac:dyDescent="0.45">
      <c r="A1125" s="42" t="str">
        <f t="shared" ref="A1125:B1125" si="1181">A872</f>
        <v>B10</v>
      </c>
      <c r="B1125" s="4" t="str">
        <f t="shared" si="1181"/>
        <v>Salida Nacional / National exit</v>
      </c>
      <c r="C1125" s="63">
        <f t="shared" ref="C1125:G1125" si="1182">IF(C113=0,"",C872/C113)</f>
        <v>165.118893020683</v>
      </c>
      <c r="D1125" s="63">
        <f t="shared" si="1182"/>
        <v>146.26855920215905</v>
      </c>
      <c r="E1125" s="63">
        <f t="shared" si="1182"/>
        <v>129.16917401874974</v>
      </c>
      <c r="F1125" s="63">
        <f t="shared" si="1182"/>
        <v>109.62590942295843</v>
      </c>
      <c r="G1125" s="64">
        <f t="shared" si="1182"/>
        <v>90.457839811036976</v>
      </c>
    </row>
    <row r="1126" spans="1:7" s="5" customFormat="1" ht="15" customHeight="1" x14ac:dyDescent="0.45">
      <c r="A1126" s="42" t="str">
        <f t="shared" ref="A1126:B1126" si="1183">A873</f>
        <v>B14</v>
      </c>
      <c r="B1126" s="4" t="str">
        <f t="shared" si="1183"/>
        <v>Salida Nacional / National exit</v>
      </c>
      <c r="C1126" s="63">
        <f t="shared" ref="C1126:G1126" si="1184">IF(C114=0,"",C873/C114)</f>
        <v>163.18128196726119</v>
      </c>
      <c r="D1126" s="63">
        <f t="shared" si="1184"/>
        <v>144.00884925797334</v>
      </c>
      <c r="E1126" s="63">
        <f t="shared" si="1184"/>
        <v>126.99221383746396</v>
      </c>
      <c r="F1126" s="63">
        <f t="shared" si="1184"/>
        <v>107.63654393964443</v>
      </c>
      <c r="G1126" s="64">
        <f t="shared" si="1184"/>
        <v>88.802308594710695</v>
      </c>
    </row>
    <row r="1127" spans="1:7" s="5" customFormat="1" ht="15" customHeight="1" x14ac:dyDescent="0.45">
      <c r="A1127" s="42" t="str">
        <f t="shared" ref="A1127:B1127" si="1185">A874</f>
        <v>B18</v>
      </c>
      <c r="B1127" s="4" t="str">
        <f t="shared" si="1185"/>
        <v>Salida Nacional / National exit</v>
      </c>
      <c r="C1127" s="63">
        <f t="shared" ref="C1127:G1127" si="1186">IF(C115=0,"",C874/C115)</f>
        <v>158.85015043616201</v>
      </c>
      <c r="D1127" s="63">
        <f t="shared" si="1186"/>
        <v>139.28042331902572</v>
      </c>
      <c r="E1127" s="63">
        <f t="shared" si="1186"/>
        <v>122.50839676833124</v>
      </c>
      <c r="F1127" s="63">
        <f t="shared" si="1186"/>
        <v>103.58834406850738</v>
      </c>
      <c r="G1127" s="64">
        <f t="shared" si="1186"/>
        <v>85.444325121404745</v>
      </c>
    </row>
    <row r="1128" spans="1:7" s="5" customFormat="1" ht="15" customHeight="1" x14ac:dyDescent="0.45">
      <c r="A1128" s="42" t="str">
        <f t="shared" ref="A1128:B1128" si="1187">A875</f>
        <v>B19</v>
      </c>
      <c r="B1128" s="4" t="str">
        <f t="shared" si="1187"/>
        <v>Salida Nacional / National exit</v>
      </c>
      <c r="C1128" s="63">
        <f t="shared" ref="C1128:G1128" si="1188">IF(C116=0,"",C875/C116)</f>
        <v>158.42772277818932</v>
      </c>
      <c r="D1128" s="63">
        <f t="shared" si="1188"/>
        <v>138.76988377316249</v>
      </c>
      <c r="E1128" s="63">
        <f t="shared" si="1188"/>
        <v>122.01065804656709</v>
      </c>
      <c r="F1128" s="63">
        <f t="shared" si="1188"/>
        <v>103.12866262705373</v>
      </c>
      <c r="G1128" s="64">
        <f t="shared" si="1188"/>
        <v>85.062403854299376</v>
      </c>
    </row>
    <row r="1129" spans="1:7" s="5" customFormat="1" ht="15" customHeight="1" x14ac:dyDescent="0.45">
      <c r="A1129" s="42" t="str">
        <f t="shared" ref="A1129:B1129" si="1189">A876</f>
        <v>B20</v>
      </c>
      <c r="B1129" s="4" t="str">
        <f t="shared" si="1189"/>
        <v>Salida Nacional / National exit</v>
      </c>
      <c r="C1129" s="63">
        <f t="shared" ref="C1129:G1129" si="1190">IF(C117=0,"",C876/C117)</f>
        <v>158.11155621166458</v>
      </c>
      <c r="D1129" s="63">
        <f t="shared" si="1190"/>
        <v>138.38776974193331</v>
      </c>
      <c r="E1129" s="63">
        <f t="shared" si="1190"/>
        <v>121.63812480988989</v>
      </c>
      <c r="F1129" s="63">
        <f t="shared" si="1190"/>
        <v>102.78461341461107</v>
      </c>
      <c r="G1129" s="64">
        <f t="shared" si="1190"/>
        <v>84.776554352202481</v>
      </c>
    </row>
    <row r="1130" spans="1:7" s="5" customFormat="1" ht="15" customHeight="1" x14ac:dyDescent="0.45">
      <c r="A1130" s="42" t="str">
        <f t="shared" ref="A1130:B1130" si="1191">A877</f>
        <v>B21</v>
      </c>
      <c r="B1130" s="4" t="str">
        <f t="shared" si="1191"/>
        <v>Salida Nacional / National exit</v>
      </c>
      <c r="C1130" s="63">
        <f t="shared" ref="C1130:G1130" si="1192">IF(C118=0,"",C877/C118)</f>
        <v>157.95813139826851</v>
      </c>
      <c r="D1130" s="63">
        <f t="shared" si="1192"/>
        <v>138.18898570246074</v>
      </c>
      <c r="E1130" s="63">
        <f t="shared" si="1192"/>
        <v>121.44138866605967</v>
      </c>
      <c r="F1130" s="63">
        <f t="shared" si="1192"/>
        <v>102.60071247847341</v>
      </c>
      <c r="G1130" s="64">
        <f t="shared" si="1192"/>
        <v>84.623978546353413</v>
      </c>
    </row>
    <row r="1131" spans="1:7" s="5" customFormat="1" ht="15" customHeight="1" x14ac:dyDescent="0.45">
      <c r="A1131" s="42" t="str">
        <f t="shared" ref="A1131:B1131" si="1193">A878</f>
        <v>B22</v>
      </c>
      <c r="B1131" s="4" t="str">
        <f t="shared" si="1193"/>
        <v>Salida Nacional / National exit</v>
      </c>
      <c r="C1131" s="63">
        <f t="shared" ref="C1131:G1131" si="1194">IF(C119=0,"",C878/C119)</f>
        <v>157.75936609506235</v>
      </c>
      <c r="D1131" s="63">
        <f t="shared" si="1194"/>
        <v>137.96185621687582</v>
      </c>
      <c r="E1131" s="63">
        <f t="shared" si="1194"/>
        <v>121.22283236202286</v>
      </c>
      <c r="F1131" s="63">
        <f t="shared" si="1194"/>
        <v>102.401030589878</v>
      </c>
      <c r="G1131" s="64">
        <f t="shared" si="1194"/>
        <v>84.457863400273837</v>
      </c>
    </row>
    <row r="1132" spans="1:7" s="5" customFormat="1" ht="15" customHeight="1" x14ac:dyDescent="0.45">
      <c r="A1132" s="42" t="str">
        <f t="shared" ref="A1132:B1132" si="1195">A879</f>
        <v>C1.01</v>
      </c>
      <c r="B1132" s="4" t="str">
        <f t="shared" si="1195"/>
        <v>Salida Nacional / National exit</v>
      </c>
      <c r="C1132" s="63">
        <f t="shared" ref="C1132:G1132" si="1196">IF(C120=0,"",C879/C120)</f>
        <v>191.11148771385439</v>
      </c>
      <c r="D1132" s="63">
        <f t="shared" si="1196"/>
        <v>170.88766409055813</v>
      </c>
      <c r="E1132" s="63">
        <f t="shared" si="1196"/>
        <v>151.32979264888152</v>
      </c>
      <c r="F1132" s="63">
        <f t="shared" si="1196"/>
        <v>128.73669164691515</v>
      </c>
      <c r="G1132" s="64">
        <f t="shared" si="1196"/>
        <v>106.33559703824479</v>
      </c>
    </row>
    <row r="1133" spans="1:7" s="5" customFormat="1" ht="15" customHeight="1" x14ac:dyDescent="0.45">
      <c r="A1133" s="42" t="str">
        <f t="shared" ref="A1133:B1133" si="1197">A880</f>
        <v>C2X.01</v>
      </c>
      <c r="B1133" s="4" t="str">
        <f t="shared" si="1197"/>
        <v>Salida Nacional / National exit</v>
      </c>
      <c r="C1133" s="63">
        <f t="shared" ref="C1133:G1133" si="1198">IF(C121=0,"",C880/C121)</f>
        <v>193.01842582667385</v>
      </c>
      <c r="D1133" s="63">
        <f t="shared" si="1198"/>
        <v>172.55913033400665</v>
      </c>
      <c r="E1133" s="63">
        <f t="shared" si="1198"/>
        <v>152.79268362213151</v>
      </c>
      <c r="F1133" s="63">
        <f t="shared" si="1198"/>
        <v>129.96746962911959</v>
      </c>
      <c r="G1133" s="64">
        <f t="shared" si="1198"/>
        <v>107.35136130513537</v>
      </c>
    </row>
    <row r="1134" spans="1:7" s="5" customFormat="1" ht="15" customHeight="1" x14ac:dyDescent="0.45">
      <c r="A1134" s="42" t="str">
        <f t="shared" ref="A1134:B1134" si="1199">A881</f>
        <v>CC.BE</v>
      </c>
      <c r="B1134" s="4" t="str">
        <f t="shared" si="1199"/>
        <v>Salida Nacional / National exit</v>
      </c>
      <c r="C1134" s="63">
        <f t="shared" ref="C1134:G1134" si="1200">IF(C122=0,"",C881/C122)</f>
        <v>213.23651863785815</v>
      </c>
      <c r="D1134" s="63">
        <f t="shared" si="1200"/>
        <v>180.40868125155799</v>
      </c>
      <c r="E1134" s="63">
        <f t="shared" si="1200"/>
        <v>155.68259999982769</v>
      </c>
      <c r="F1134" s="63">
        <f t="shared" si="1200"/>
        <v>129.01639044262802</v>
      </c>
      <c r="G1134" s="64">
        <f t="shared" si="1200"/>
        <v>106.948528080808</v>
      </c>
    </row>
    <row r="1135" spans="1:7" s="5" customFormat="1" ht="15" customHeight="1" x14ac:dyDescent="0.45">
      <c r="A1135" s="42" t="str">
        <f t="shared" ref="A1135:B1135" si="1201">A882</f>
        <v>CC.CT.E</v>
      </c>
      <c r="B1135" s="4" t="str">
        <f t="shared" si="1201"/>
        <v>Salida Nacional / National exit</v>
      </c>
      <c r="C1135" s="63">
        <f t="shared" ref="C1135:G1135" si="1202">IF(C123=0,"",C882/C123)</f>
        <v>225.56150816061432</v>
      </c>
      <c r="D1135" s="63">
        <f t="shared" si="1202"/>
        <v>190.48449536808306</v>
      </c>
      <c r="E1135" s="63">
        <f t="shared" si="1202"/>
        <v>164.48036314817625</v>
      </c>
      <c r="F1135" s="63">
        <f t="shared" si="1202"/>
        <v>136.46808835528688</v>
      </c>
      <c r="G1135" s="64">
        <f t="shared" si="1202"/>
        <v>112.87852891297297</v>
      </c>
    </row>
    <row r="1136" spans="1:7" s="5" customFormat="1" ht="15" customHeight="1" x14ac:dyDescent="0.45">
      <c r="A1136" s="42" t="str">
        <f t="shared" ref="A1136:B1136" si="1203">A883</f>
        <v>CC.IB.E</v>
      </c>
      <c r="B1136" s="4" t="str">
        <f t="shared" si="1203"/>
        <v>Salida Nacional / National exit</v>
      </c>
      <c r="C1136" s="63">
        <f t="shared" ref="C1136:G1136" si="1204">IF(C124=0,"",C883/C124)</f>
        <v>224.80406642885845</v>
      </c>
      <c r="D1136" s="63">
        <f t="shared" si="1204"/>
        <v>189.82698516333275</v>
      </c>
      <c r="E1136" s="63">
        <f t="shared" si="1204"/>
        <v>163.9043881282787</v>
      </c>
      <c r="F1136" s="63">
        <f t="shared" si="1204"/>
        <v>135.98322497228153</v>
      </c>
      <c r="G1136" s="64">
        <f t="shared" si="1204"/>
        <v>112.47812485226889</v>
      </c>
    </row>
    <row r="1137" spans="1:7" s="5" customFormat="1" ht="15" customHeight="1" x14ac:dyDescent="0.45">
      <c r="A1137" s="42" t="str">
        <f t="shared" ref="A1137:B1137" si="1205">A884</f>
        <v>CC.SG.UF</v>
      </c>
      <c r="B1137" s="4" t="str">
        <f t="shared" si="1205"/>
        <v>Salida Nacional / National exit</v>
      </c>
      <c r="C1137" s="63">
        <f t="shared" ref="C1137:G1137" si="1206">IF(C125=0,"",C884/C125)</f>
        <v>173.52752209369802</v>
      </c>
      <c r="D1137" s="63">
        <f t="shared" si="1206"/>
        <v>145.67466750436967</v>
      </c>
      <c r="E1137" s="63">
        <f t="shared" si="1206"/>
        <v>125.27445557278172</v>
      </c>
      <c r="F1137" s="63">
        <f t="shared" si="1206"/>
        <v>103.47923478787773</v>
      </c>
      <c r="G1137" s="64">
        <f t="shared" si="1206"/>
        <v>85.709130270801623</v>
      </c>
    </row>
    <row r="1138" spans="1:7" s="5" customFormat="1" ht="15" customHeight="1" x14ac:dyDescent="0.45">
      <c r="A1138" s="42" t="str">
        <f t="shared" ref="A1138:B1138" si="1207">A885</f>
        <v>D03A</v>
      </c>
      <c r="B1138" s="4" t="str">
        <f t="shared" si="1207"/>
        <v>Salida Nacional / National exit</v>
      </c>
      <c r="C1138" s="63">
        <f t="shared" ref="C1138:G1138" si="1208">IF(C126=0,"",C885/C126)</f>
        <v>185.05930457273564</v>
      </c>
      <c r="D1138" s="63">
        <f t="shared" si="1208"/>
        <v>164.54890228745245</v>
      </c>
      <c r="E1138" s="63">
        <f t="shared" si="1208"/>
        <v>145.50955694553394</v>
      </c>
      <c r="F1138" s="63">
        <f t="shared" si="1208"/>
        <v>123.62600710449898</v>
      </c>
      <c r="G1138" s="64">
        <f t="shared" si="1208"/>
        <v>102.08678142700593</v>
      </c>
    </row>
    <row r="1139" spans="1:7" s="5" customFormat="1" ht="15" customHeight="1" x14ac:dyDescent="0.45">
      <c r="A1139" s="42" t="str">
        <f t="shared" ref="A1139:B1139" si="1209">A886</f>
        <v>D04</v>
      </c>
      <c r="B1139" s="4" t="str">
        <f t="shared" si="1209"/>
        <v>Salida Nacional / National exit</v>
      </c>
      <c r="C1139" s="63">
        <f t="shared" ref="C1139:G1139" si="1210">IF(C127=0,"",C886/C127)</f>
        <v>187.8612523499593</v>
      </c>
      <c r="D1139" s="63">
        <f t="shared" si="1210"/>
        <v>167.04954197159387</v>
      </c>
      <c r="E1139" s="63">
        <f t="shared" si="1210"/>
        <v>147.72902975757589</v>
      </c>
      <c r="F1139" s="63">
        <f t="shared" si="1210"/>
        <v>125.51739602752711</v>
      </c>
      <c r="G1139" s="64">
        <f t="shared" si="1210"/>
        <v>103.65036422712606</v>
      </c>
    </row>
    <row r="1140" spans="1:7" s="5" customFormat="1" ht="15" customHeight="1" x14ac:dyDescent="0.45">
      <c r="A1140" s="42" t="str">
        <f t="shared" ref="A1140:B1140" si="1211">A887</f>
        <v>D06</v>
      </c>
      <c r="B1140" s="4" t="str">
        <f t="shared" si="1211"/>
        <v>Salida Nacional / National exit</v>
      </c>
      <c r="C1140" s="63">
        <f t="shared" ref="C1140:G1140" si="1212">IF(C128=0,"",C887/C128)</f>
        <v>197.04200522750853</v>
      </c>
      <c r="D1140" s="63">
        <f t="shared" si="1212"/>
        <v>175.24304049519702</v>
      </c>
      <c r="E1140" s="63">
        <f t="shared" si="1212"/>
        <v>155.0012678668763</v>
      </c>
      <c r="F1140" s="63">
        <f t="shared" si="1212"/>
        <v>131.71464725355133</v>
      </c>
      <c r="G1140" s="64">
        <f t="shared" si="1212"/>
        <v>108.77353868746977</v>
      </c>
    </row>
    <row r="1141" spans="1:7" s="5" customFormat="1" ht="15" customHeight="1" x14ac:dyDescent="0.45">
      <c r="A1141" s="42" t="str">
        <f t="shared" ref="A1141:B1141" si="1213">A888</f>
        <v>D06A</v>
      </c>
      <c r="B1141" s="4" t="str">
        <f t="shared" si="1213"/>
        <v>Salida Nacional / National exit</v>
      </c>
      <c r="C1141" s="63">
        <f t="shared" ref="C1141:G1141" si="1214">IF(C129=0,"",C888/C129)</f>
        <v>199.76188960251338</v>
      </c>
      <c r="D1141" s="63">
        <f t="shared" si="1214"/>
        <v>177.6704414837881</v>
      </c>
      <c r="E1141" s="63">
        <f t="shared" si="1214"/>
        <v>157.1557367942745</v>
      </c>
      <c r="F1141" s="63">
        <f t="shared" si="1214"/>
        <v>133.55064120769231</v>
      </c>
      <c r="G1141" s="64">
        <f t="shared" si="1214"/>
        <v>110.29132729924999</v>
      </c>
    </row>
    <row r="1142" spans="1:7" s="5" customFormat="1" ht="15" customHeight="1" x14ac:dyDescent="0.45">
      <c r="A1142" s="42" t="str">
        <f t="shared" ref="A1142:B1142" si="1215">A889</f>
        <v>D07</v>
      </c>
      <c r="B1142" s="4" t="str">
        <f t="shared" si="1215"/>
        <v>Salida Nacional / National exit</v>
      </c>
      <c r="C1142" s="63">
        <f t="shared" ref="C1142:G1142" si="1216">IF(C130=0,"",C889/C130)</f>
        <v>200.50792053177503</v>
      </c>
      <c r="D1142" s="63">
        <f t="shared" si="1216"/>
        <v>178.33624780697278</v>
      </c>
      <c r="E1142" s="63">
        <f t="shared" si="1216"/>
        <v>157.74668120012603</v>
      </c>
      <c r="F1142" s="63">
        <f t="shared" si="1216"/>
        <v>134.05423183393876</v>
      </c>
      <c r="G1142" s="64">
        <f t="shared" si="1216"/>
        <v>110.7076381023396</v>
      </c>
    </row>
    <row r="1143" spans="1:7" s="5" customFormat="1" ht="15" customHeight="1" x14ac:dyDescent="0.45">
      <c r="A1143" s="42" t="str">
        <f t="shared" ref="A1143:B1143" si="1217">A890</f>
        <v>D07.14</v>
      </c>
      <c r="B1143" s="4" t="str">
        <f t="shared" si="1217"/>
        <v>Salida Nacional / National exit</v>
      </c>
      <c r="C1143" s="63">
        <f t="shared" ref="C1143:G1143" si="1218">IF(C131=0,"",C890/C131)</f>
        <v>210.22023018728709</v>
      </c>
      <c r="D1143" s="63">
        <f t="shared" si="1218"/>
        <v>188.14729946535326</v>
      </c>
      <c r="E1143" s="63">
        <f t="shared" si="1218"/>
        <v>166.74932085685222</v>
      </c>
      <c r="F1143" s="63">
        <f t="shared" si="1218"/>
        <v>141.9564831911222</v>
      </c>
      <c r="G1143" s="64">
        <f t="shared" si="1218"/>
        <v>117.26678729713628</v>
      </c>
    </row>
    <row r="1144" spans="1:7" s="5" customFormat="1" ht="15" customHeight="1" x14ac:dyDescent="0.45">
      <c r="A1144" s="42" t="str">
        <f t="shared" ref="A1144:B1144" si="1219">A891</f>
        <v>D12A</v>
      </c>
      <c r="B1144" s="4" t="str">
        <f t="shared" si="1219"/>
        <v>Salida Nacional / National exit</v>
      </c>
      <c r="C1144" s="63">
        <f t="shared" ref="C1144:G1144" si="1220">IF(C132=0,"",C891/C132)</f>
        <v>222.17322260661459</v>
      </c>
      <c r="D1144" s="63">
        <f t="shared" si="1220"/>
        <v>197.64875589820747</v>
      </c>
      <c r="E1144" s="63">
        <f t="shared" si="1220"/>
        <v>174.88765463285631</v>
      </c>
      <c r="F1144" s="63">
        <f t="shared" si="1220"/>
        <v>148.66216534131343</v>
      </c>
      <c r="G1144" s="64">
        <f t="shared" si="1220"/>
        <v>122.7807912236115</v>
      </c>
    </row>
    <row r="1145" spans="1:7" s="5" customFormat="1" ht="15" customHeight="1" x14ac:dyDescent="0.45">
      <c r="A1145" s="42" t="str">
        <f t="shared" ref="A1145:B1145" si="1221">A892</f>
        <v>D13</v>
      </c>
      <c r="B1145" s="4" t="str">
        <f t="shared" si="1221"/>
        <v>Salida Nacional / National exit</v>
      </c>
      <c r="C1145" s="63">
        <f t="shared" ref="C1145:G1145" si="1222">IF(C133=0,"",C892/C133)</f>
        <v>225.17575468689631</v>
      </c>
      <c r="D1145" s="63">
        <f t="shared" si="1222"/>
        <v>200.32515123634229</v>
      </c>
      <c r="E1145" s="63">
        <f t="shared" si="1222"/>
        <v>177.26311082716259</v>
      </c>
      <c r="F1145" s="63">
        <f t="shared" si="1222"/>
        <v>150.68658625792125</v>
      </c>
      <c r="G1145" s="64">
        <f t="shared" si="1222"/>
        <v>124.45392386751334</v>
      </c>
    </row>
    <row r="1146" spans="1:7" s="5" customFormat="1" ht="15" customHeight="1" x14ac:dyDescent="0.45">
      <c r="A1146" s="42" t="str">
        <f t="shared" ref="A1146:B1146" si="1223">A893</f>
        <v>D13A</v>
      </c>
      <c r="B1146" s="4" t="str">
        <f t="shared" si="1223"/>
        <v>Salida Nacional / National exit</v>
      </c>
      <c r="C1146" s="63">
        <f t="shared" ref="C1146:G1146" si="1224">IF(C134=0,"",C893/C134)</f>
        <v>226.72944287822568</v>
      </c>
      <c r="D1146" s="63">
        <f t="shared" si="1224"/>
        <v>201.71007693272276</v>
      </c>
      <c r="E1146" s="63">
        <f t="shared" si="1224"/>
        <v>178.49231276054118</v>
      </c>
      <c r="F1146" s="63">
        <f t="shared" si="1224"/>
        <v>151.73414171721831</v>
      </c>
      <c r="G1146" s="64">
        <f t="shared" si="1224"/>
        <v>125.31970193810564</v>
      </c>
    </row>
    <row r="1147" spans="1:7" s="5" customFormat="1" ht="15" customHeight="1" x14ac:dyDescent="0.45">
      <c r="A1147" s="42" t="str">
        <f t="shared" ref="A1147:B1147" si="1225">A894</f>
        <v>D16</v>
      </c>
      <c r="B1147" s="4" t="str">
        <f t="shared" si="1225"/>
        <v>Salida Nacional / National exit</v>
      </c>
      <c r="C1147" s="63">
        <f t="shared" ref="C1147:G1147" si="1226">IF(C135=0,"",C894/C135)</f>
        <v>231.52852449735232</v>
      </c>
      <c r="D1147" s="63">
        <f t="shared" si="1226"/>
        <v>205.95950687896445</v>
      </c>
      <c r="E1147" s="63">
        <f t="shared" si="1226"/>
        <v>182.33379040108912</v>
      </c>
      <c r="F1147" s="63">
        <f t="shared" si="1226"/>
        <v>155.06461447350398</v>
      </c>
      <c r="G1147" s="64">
        <f t="shared" si="1226"/>
        <v>128.06539650785845</v>
      </c>
    </row>
    <row r="1148" spans="1:7" s="5" customFormat="1" ht="15" customHeight="1" x14ac:dyDescent="0.45">
      <c r="A1148" s="42" t="str">
        <f t="shared" ref="A1148:B1148" si="1227">A895</f>
        <v>E01</v>
      </c>
      <c r="B1148" s="4" t="str">
        <f t="shared" si="1227"/>
        <v>Salida Nacional / National exit</v>
      </c>
      <c r="C1148" s="63">
        <f t="shared" ref="C1148:G1148" si="1228">IF(C136=0,"",C895/C136)</f>
        <v>169.72281235062027</v>
      </c>
      <c r="D1148" s="63">
        <f t="shared" si="1228"/>
        <v>149.03724733923784</v>
      </c>
      <c r="E1148" s="63">
        <f t="shared" si="1228"/>
        <v>130.94597636513708</v>
      </c>
      <c r="F1148" s="63">
        <f t="shared" si="1228"/>
        <v>110.55281764023198</v>
      </c>
      <c r="G1148" s="64">
        <f t="shared" si="1228"/>
        <v>91.348169276973366</v>
      </c>
    </row>
    <row r="1149" spans="1:7" s="5" customFormat="1" ht="15" customHeight="1" x14ac:dyDescent="0.45">
      <c r="A1149" s="42" t="str">
        <f t="shared" ref="A1149:B1149" si="1229">A896</f>
        <v>E02</v>
      </c>
      <c r="B1149" s="4" t="str">
        <f t="shared" si="1229"/>
        <v>Salida Nacional / National exit</v>
      </c>
      <c r="C1149" s="63">
        <f t="shared" ref="C1149:G1149" si="1230">IF(C137=0,"",C896/C137)</f>
        <v>170.7710325772897</v>
      </c>
      <c r="D1149" s="63">
        <f t="shared" si="1230"/>
        <v>149.94073152249655</v>
      </c>
      <c r="E1149" s="63">
        <f t="shared" si="1230"/>
        <v>131.7345682354387</v>
      </c>
      <c r="F1149" s="63">
        <f t="shared" si="1230"/>
        <v>111.21504897114421</v>
      </c>
      <c r="G1149" s="64">
        <f t="shared" si="1230"/>
        <v>91.892451485615453</v>
      </c>
    </row>
    <row r="1150" spans="1:7" s="5" customFormat="1" ht="15" customHeight="1" x14ac:dyDescent="0.45">
      <c r="A1150" s="42" t="str">
        <f t="shared" ref="A1150:B1150" si="1231">A897</f>
        <v>E15</v>
      </c>
      <c r="B1150" s="4" t="str">
        <f t="shared" si="1231"/>
        <v>Salida Nacional / National exit</v>
      </c>
      <c r="C1150" s="63">
        <f t="shared" ref="C1150:G1150" si="1232">IF(C138=0,"",C897/C138)</f>
        <v>180.93550114935297</v>
      </c>
      <c r="D1150" s="63">
        <f t="shared" si="1232"/>
        <v>158.70171166048604</v>
      </c>
      <c r="E1150" s="63">
        <f t="shared" si="1232"/>
        <v>139.38145109261737</v>
      </c>
      <c r="F1150" s="63">
        <f t="shared" si="1232"/>
        <v>117.63662850112622</v>
      </c>
      <c r="G1150" s="64">
        <f t="shared" si="1232"/>
        <v>97.170292213469324</v>
      </c>
    </row>
    <row r="1151" spans="1:7" s="5" customFormat="1" ht="15" customHeight="1" x14ac:dyDescent="0.45">
      <c r="A1151" s="42" t="str">
        <f t="shared" ref="A1151:B1151" si="1233">A898</f>
        <v>EG01</v>
      </c>
      <c r="B1151" s="4" t="str">
        <f t="shared" si="1233"/>
        <v>Salida Nacional / National exit</v>
      </c>
      <c r="C1151" s="63">
        <f t="shared" ref="C1151:G1151" si="1234">IF(C139=0,"",C898/C139)</f>
        <v>174.59200597942689</v>
      </c>
      <c r="D1151" s="63">
        <f t="shared" si="1234"/>
        <v>153.23411295671301</v>
      </c>
      <c r="E1151" s="63">
        <f t="shared" si="1234"/>
        <v>134.60914409736276</v>
      </c>
      <c r="F1151" s="63">
        <f t="shared" si="1234"/>
        <v>113.62901527049492</v>
      </c>
      <c r="G1151" s="64">
        <f t="shared" si="1234"/>
        <v>93.876469528356324</v>
      </c>
    </row>
    <row r="1152" spans="1:7" s="5" customFormat="1" ht="15" customHeight="1" x14ac:dyDescent="0.45">
      <c r="A1152" s="42" t="str">
        <f t="shared" ref="A1152:B1152" si="1235">A899</f>
        <v>F00</v>
      </c>
      <c r="B1152" s="4" t="str">
        <f t="shared" si="1235"/>
        <v>Salida Nacional / National exit</v>
      </c>
      <c r="C1152" s="63">
        <f t="shared" ref="C1152:G1152" si="1236">IF(C140=0,"",C899/C140)</f>
        <v>230.35038931212227</v>
      </c>
      <c r="D1152" s="63">
        <f t="shared" si="1236"/>
        <v>198.84332864763482</v>
      </c>
      <c r="E1152" s="63">
        <f t="shared" si="1236"/>
        <v>174.15519691257057</v>
      </c>
      <c r="F1152" s="63">
        <f t="shared" si="1236"/>
        <v>146.58249822258489</v>
      </c>
      <c r="G1152" s="64">
        <f t="shared" si="1236"/>
        <v>121.07517796548865</v>
      </c>
    </row>
    <row r="1153" spans="1:7" s="5" customFormat="1" ht="15" customHeight="1" x14ac:dyDescent="0.45">
      <c r="A1153" s="42" t="str">
        <f t="shared" ref="A1153:B1153" si="1237">A900</f>
        <v>F02</v>
      </c>
      <c r="B1153" s="4" t="str">
        <f t="shared" si="1237"/>
        <v>Salida Nacional / National exit</v>
      </c>
      <c r="C1153" s="63">
        <f t="shared" ref="C1153:G1153" si="1238">IF(C141=0,"",C900/C141)</f>
        <v>229.93795164034464</v>
      </c>
      <c r="D1153" s="63">
        <f t="shared" si="1238"/>
        <v>198.48074488400104</v>
      </c>
      <c r="E1153" s="63">
        <f t="shared" si="1238"/>
        <v>173.83570094964651</v>
      </c>
      <c r="F1153" s="63">
        <f t="shared" si="1238"/>
        <v>146.31238111783384</v>
      </c>
      <c r="G1153" s="64">
        <f t="shared" si="1238"/>
        <v>120.85098706030041</v>
      </c>
    </row>
    <row r="1154" spans="1:7" s="5" customFormat="1" ht="15" customHeight="1" x14ac:dyDescent="0.45">
      <c r="A1154" s="42" t="str">
        <f t="shared" ref="A1154:B1154" si="1239">A901</f>
        <v>F06.2</v>
      </c>
      <c r="B1154" s="4" t="str">
        <f t="shared" si="1239"/>
        <v>Salida Nacional / National exit</v>
      </c>
      <c r="C1154" s="63">
        <f t="shared" ref="C1154:G1154" si="1240">IF(C142=0,"",C901/C142)</f>
        <v>213.95416055565553</v>
      </c>
      <c r="D1154" s="63">
        <f t="shared" si="1240"/>
        <v>184.46373316176431</v>
      </c>
      <c r="E1154" s="63">
        <f t="shared" si="1240"/>
        <v>161.48561624535117</v>
      </c>
      <c r="F1154" s="63">
        <f t="shared" si="1240"/>
        <v>135.8716534103261</v>
      </c>
      <c r="G1154" s="64">
        <f t="shared" si="1240"/>
        <v>112.18602237522067</v>
      </c>
    </row>
    <row r="1155" spans="1:7" s="5" customFormat="1" ht="15" customHeight="1" x14ac:dyDescent="0.45">
      <c r="A1155" s="42" t="str">
        <f t="shared" ref="A1155:B1155" si="1241">A902</f>
        <v>F07</v>
      </c>
      <c r="B1155" s="4" t="str">
        <f t="shared" si="1241"/>
        <v>Salida Nacional / National exit</v>
      </c>
      <c r="C1155" s="63">
        <f t="shared" ref="C1155:G1155" si="1242">IF(C143=0,"",C902/C143)</f>
        <v>212.3658720104111</v>
      </c>
      <c r="D1155" s="63">
        <f t="shared" si="1242"/>
        <v>183.11616082436259</v>
      </c>
      <c r="E1155" s="63">
        <f t="shared" si="1242"/>
        <v>160.29867644161038</v>
      </c>
      <c r="F1155" s="63">
        <f t="shared" si="1242"/>
        <v>134.86840932598682</v>
      </c>
      <c r="G1155" s="64">
        <f t="shared" si="1242"/>
        <v>111.35377754378558</v>
      </c>
    </row>
    <row r="1156" spans="1:7" s="5" customFormat="1" ht="15" customHeight="1" x14ac:dyDescent="0.45">
      <c r="A1156" s="42" t="str">
        <f t="shared" ref="A1156:B1156" si="1243">A903</f>
        <v>F07.01</v>
      </c>
      <c r="B1156" s="4" t="str">
        <f t="shared" si="1243"/>
        <v>Salida Nacional / National exit</v>
      </c>
      <c r="C1156" s="63">
        <f t="shared" ref="C1156:G1156" si="1244">IF(C144=0,"",C903/C144)</f>
        <v>210.17810491654291</v>
      </c>
      <c r="D1156" s="63">
        <f t="shared" si="1244"/>
        <v>181.1592984029019</v>
      </c>
      <c r="E1156" s="63">
        <f t="shared" si="1244"/>
        <v>158.5724089231486</v>
      </c>
      <c r="F1156" s="63">
        <f t="shared" si="1244"/>
        <v>133.40772586854069</v>
      </c>
      <c r="G1156" s="64">
        <f t="shared" si="1244"/>
        <v>110.14007884708568</v>
      </c>
    </row>
    <row r="1157" spans="1:7" s="5" customFormat="1" ht="15" customHeight="1" x14ac:dyDescent="0.45">
      <c r="A1157" s="42" t="str">
        <f t="shared" ref="A1157:B1157" si="1245">A904</f>
        <v>F08</v>
      </c>
      <c r="B1157" s="4" t="str">
        <f t="shared" si="1245"/>
        <v>Salida Nacional / National exit</v>
      </c>
      <c r="C1157" s="63" t="str">
        <f t="shared" ref="C1157:G1157" si="1246">IF(C145=0,"",C904/C145)</f>
        <v/>
      </c>
      <c r="D1157" s="63" t="str">
        <f t="shared" si="1246"/>
        <v/>
      </c>
      <c r="E1157" s="63" t="str">
        <f t="shared" si="1246"/>
        <v/>
      </c>
      <c r="F1157" s="63" t="str">
        <f t="shared" si="1246"/>
        <v/>
      </c>
      <c r="G1157" s="64" t="str">
        <f t="shared" si="1246"/>
        <v/>
      </c>
    </row>
    <row r="1158" spans="1:7" s="5" customFormat="1" ht="15" customHeight="1" x14ac:dyDescent="0.45">
      <c r="A1158" s="42" t="str">
        <f t="shared" ref="A1158:B1158" si="1247">A905</f>
        <v>F11</v>
      </c>
      <c r="B1158" s="4" t="str">
        <f t="shared" si="1247"/>
        <v>Salida Nacional / National exit</v>
      </c>
      <c r="C1158" s="63">
        <f t="shared" ref="C1158:G1158" si="1248">IF(C146=0,"",C905/C146)</f>
        <v>194.37466126277022</v>
      </c>
      <c r="D1158" s="63">
        <f t="shared" si="1248"/>
        <v>167.34784307178273</v>
      </c>
      <c r="E1158" s="63">
        <f t="shared" si="1248"/>
        <v>146.40674220181998</v>
      </c>
      <c r="F1158" s="63">
        <f t="shared" si="1248"/>
        <v>123.12481971310216</v>
      </c>
      <c r="G1158" s="64">
        <f t="shared" si="1248"/>
        <v>101.60792011988728</v>
      </c>
    </row>
    <row r="1159" spans="1:7" s="5" customFormat="1" ht="15" customHeight="1" x14ac:dyDescent="0.45">
      <c r="A1159" s="42" t="str">
        <f t="shared" ref="A1159:B1159" si="1249">A906</f>
        <v>F13</v>
      </c>
      <c r="B1159" s="4" t="str">
        <f t="shared" si="1249"/>
        <v>Salida Nacional / National exit</v>
      </c>
      <c r="C1159" s="63">
        <f t="shared" ref="C1159:G1159" si="1250">IF(C147=0,"",C906/C147)</f>
        <v>185.51973708010146</v>
      </c>
      <c r="D1159" s="63">
        <f t="shared" si="1250"/>
        <v>159.60746271677445</v>
      </c>
      <c r="E1159" s="63">
        <f t="shared" si="1250"/>
        <v>139.58757140735091</v>
      </c>
      <c r="F1159" s="63">
        <f t="shared" si="1250"/>
        <v>117.3602767984797</v>
      </c>
      <c r="G1159" s="64">
        <f t="shared" si="1250"/>
        <v>96.82415262469496</v>
      </c>
    </row>
    <row r="1160" spans="1:7" s="5" customFormat="1" ht="15" customHeight="1" x14ac:dyDescent="0.45">
      <c r="A1160" s="42" t="str">
        <f t="shared" ref="A1160:B1160" si="1251">A907</f>
        <v>F14</v>
      </c>
      <c r="B1160" s="4" t="str">
        <f t="shared" si="1251"/>
        <v>Salida Nacional / National exit</v>
      </c>
      <c r="C1160" s="63">
        <f t="shared" ref="C1160:G1160" si="1252">IF(C148=0,"",C907/C148)</f>
        <v>180.22669377786113</v>
      </c>
      <c r="D1160" s="63">
        <f t="shared" si="1252"/>
        <v>154.98063790385413</v>
      </c>
      <c r="E1160" s="63">
        <f t="shared" si="1252"/>
        <v>135.51139991927971</v>
      </c>
      <c r="F1160" s="63">
        <f t="shared" si="1252"/>
        <v>113.91451027775749</v>
      </c>
      <c r="G1160" s="64">
        <f t="shared" si="1252"/>
        <v>93.96464577958082</v>
      </c>
    </row>
    <row r="1161" spans="1:7" s="5" customFormat="1" ht="15" customHeight="1" x14ac:dyDescent="0.45">
      <c r="A1161" s="42" t="str">
        <f t="shared" ref="A1161:B1161" si="1253">A908</f>
        <v>F19</v>
      </c>
      <c r="B1161" s="4" t="str">
        <f t="shared" si="1253"/>
        <v>Salida Nacional / National exit</v>
      </c>
      <c r="C1161" s="63">
        <f t="shared" ref="C1161:G1161" si="1254">IF(C149=0,"",C908/C149)</f>
        <v>183.72267713150626</v>
      </c>
      <c r="D1161" s="63">
        <f t="shared" si="1254"/>
        <v>159.77086702630442</v>
      </c>
      <c r="E1161" s="63">
        <f t="shared" si="1254"/>
        <v>140.33765591639323</v>
      </c>
      <c r="F1161" s="63">
        <f t="shared" si="1254"/>
        <v>118.51098417698952</v>
      </c>
      <c r="G1161" s="64">
        <f t="shared" si="1254"/>
        <v>97.721766547415186</v>
      </c>
    </row>
    <row r="1162" spans="1:7" s="5" customFormat="1" ht="15" customHeight="1" x14ac:dyDescent="0.45">
      <c r="A1162" s="42" t="str">
        <f t="shared" ref="A1162:B1162" si="1255">A909</f>
        <v>F21</v>
      </c>
      <c r="B1162" s="4" t="str">
        <f t="shared" si="1255"/>
        <v>Salida Nacional / National exit</v>
      </c>
      <c r="C1162" s="63">
        <f t="shared" ref="C1162:G1162" si="1256">IF(C150=0,"",C909/C150)</f>
        <v>178.58827874558693</v>
      </c>
      <c r="D1162" s="63">
        <f t="shared" si="1256"/>
        <v>155.45800609184005</v>
      </c>
      <c r="E1162" s="63">
        <f t="shared" si="1256"/>
        <v>136.55654872843701</v>
      </c>
      <c r="F1162" s="63">
        <f t="shared" si="1256"/>
        <v>115.32426414034354</v>
      </c>
      <c r="G1162" s="64">
        <f t="shared" si="1256"/>
        <v>95.09801080447015</v>
      </c>
    </row>
    <row r="1163" spans="1:7" s="5" customFormat="1" ht="15" customHeight="1" x14ac:dyDescent="0.45">
      <c r="A1163" s="42" t="str">
        <f t="shared" ref="A1163:B1163" si="1257">A910</f>
        <v>F23</v>
      </c>
      <c r="B1163" s="4" t="str">
        <f t="shared" si="1257"/>
        <v>Salida Nacional / National exit</v>
      </c>
      <c r="C1163" s="63">
        <f t="shared" ref="C1163:G1163" si="1258">IF(C151=0,"",C910/C151)</f>
        <v>176.45086265785864</v>
      </c>
      <c r="D1163" s="63">
        <f t="shared" si="1258"/>
        <v>153.66259061127673</v>
      </c>
      <c r="E1163" s="63">
        <f t="shared" si="1258"/>
        <v>134.98249881537876</v>
      </c>
      <c r="F1163" s="63">
        <f t="shared" si="1258"/>
        <v>113.99765366693482</v>
      </c>
      <c r="G1163" s="64">
        <f t="shared" si="1258"/>
        <v>94.005758642927717</v>
      </c>
    </row>
    <row r="1164" spans="1:7" s="5" customFormat="1" ht="15" customHeight="1" x14ac:dyDescent="0.45">
      <c r="A1164" s="42" t="str">
        <f t="shared" ref="A1164:B1164" si="1259">A911</f>
        <v>F25</v>
      </c>
      <c r="B1164" s="4" t="str">
        <f t="shared" si="1259"/>
        <v>Salida Nacional / National exit</v>
      </c>
      <c r="C1164" s="63">
        <f t="shared" ref="C1164:G1164" si="1260">IF(C152=0,"",C911/C152)</f>
        <v>167.5472038982553</v>
      </c>
      <c r="D1164" s="63">
        <f t="shared" si="1260"/>
        <v>146.18357570986106</v>
      </c>
      <c r="E1164" s="63">
        <f t="shared" si="1260"/>
        <v>128.44812104749761</v>
      </c>
      <c r="F1164" s="63">
        <f t="shared" si="1260"/>
        <v>108.49068637919332</v>
      </c>
      <c r="G1164" s="64">
        <f t="shared" si="1260"/>
        <v>89.471948196345153</v>
      </c>
    </row>
    <row r="1165" spans="1:7" s="5" customFormat="1" ht="15" customHeight="1" x14ac:dyDescent="0.45">
      <c r="A1165" s="42" t="str">
        <f t="shared" ref="A1165:B1165" si="1261">A912</f>
        <v>F26</v>
      </c>
      <c r="B1165" s="4" t="str">
        <f t="shared" si="1261"/>
        <v>Salida Nacional / National exit</v>
      </c>
      <c r="C1165" s="63">
        <f t="shared" ref="C1165:G1165" si="1262">IF(C153=0,"",C912/C153)</f>
        <v>164.64813494714878</v>
      </c>
      <c r="D1165" s="63">
        <f t="shared" si="1262"/>
        <v>143.74837682466443</v>
      </c>
      <c r="E1165" s="63">
        <f t="shared" si="1262"/>
        <v>126.2922112639146</v>
      </c>
      <c r="F1165" s="63">
        <f t="shared" si="1262"/>
        <v>106.67348283306406</v>
      </c>
      <c r="G1165" s="64">
        <f t="shared" si="1262"/>
        <v>87.975494052763949</v>
      </c>
    </row>
    <row r="1166" spans="1:7" s="5" customFormat="1" ht="15" customHeight="1" x14ac:dyDescent="0.45">
      <c r="A1166" s="42" t="str">
        <f t="shared" ref="A1166:B1166" si="1263">A913</f>
        <v>F26.02</v>
      </c>
      <c r="B1166" s="4" t="str">
        <f t="shared" si="1263"/>
        <v>Salida Nacional / National exit</v>
      </c>
      <c r="C1166" s="63">
        <f t="shared" ref="C1166:G1166" si="1264">IF(C154=0,"",C913/C154)</f>
        <v>164.12131272114627</v>
      </c>
      <c r="D1166" s="63">
        <f t="shared" si="1264"/>
        <v>143.30584961365466</v>
      </c>
      <c r="E1166" s="63">
        <f t="shared" si="1264"/>
        <v>125.90452784255321</v>
      </c>
      <c r="F1166" s="63">
        <f t="shared" si="1264"/>
        <v>106.34674479763659</v>
      </c>
      <c r="G1166" s="64">
        <f t="shared" si="1264"/>
        <v>87.706481396019271</v>
      </c>
    </row>
    <row r="1167" spans="1:7" s="5" customFormat="1" ht="15" customHeight="1" x14ac:dyDescent="0.45">
      <c r="A1167" s="42" t="str">
        <f t="shared" ref="A1167:B1167" si="1265">A914</f>
        <v>F26A</v>
      </c>
      <c r="B1167" s="4" t="str">
        <f t="shared" si="1265"/>
        <v>Salida Nacional / National exit</v>
      </c>
      <c r="C1167" s="63">
        <f t="shared" ref="C1167:G1167" si="1266">IF(C155=0,"",C914/C155)</f>
        <v>163.13491644708392</v>
      </c>
      <c r="D1167" s="63">
        <f t="shared" si="1266"/>
        <v>142.4772832195915</v>
      </c>
      <c r="E1167" s="63">
        <f t="shared" si="1266"/>
        <v>125.17864828874553</v>
      </c>
      <c r="F1167" s="63">
        <f t="shared" si="1266"/>
        <v>105.73497641575624</v>
      </c>
      <c r="G1167" s="64">
        <f t="shared" si="1266"/>
        <v>87.202795201338333</v>
      </c>
    </row>
    <row r="1168" spans="1:7" s="5" customFormat="1" ht="15" customHeight="1" x14ac:dyDescent="0.45">
      <c r="A1168" s="42" t="str">
        <f t="shared" ref="A1168:B1168" si="1267">A915</f>
        <v>F27</v>
      </c>
      <c r="B1168" s="4" t="str">
        <f t="shared" si="1267"/>
        <v>Salida Nacional / National exit</v>
      </c>
      <c r="C1168" s="63">
        <f t="shared" ref="C1168:G1168" si="1268">IF(C156=0,"",C915/C156)</f>
        <v>161.49244694901324</v>
      </c>
      <c r="D1168" s="63">
        <f t="shared" si="1268"/>
        <v>141.09761962478652</v>
      </c>
      <c r="E1168" s="63">
        <f t="shared" si="1268"/>
        <v>123.96997074428155</v>
      </c>
      <c r="F1168" s="63">
        <f t="shared" si="1268"/>
        <v>104.71630782023922</v>
      </c>
      <c r="G1168" s="64">
        <f t="shared" si="1268"/>
        <v>86.364096563563152</v>
      </c>
    </row>
    <row r="1169" spans="1:7" s="5" customFormat="1" ht="15" customHeight="1" x14ac:dyDescent="0.45">
      <c r="A1169" s="42" t="str">
        <f t="shared" ref="A1169:B1169" si="1269">A916</f>
        <v>F27A</v>
      </c>
      <c r="B1169" s="4" t="str">
        <f t="shared" si="1269"/>
        <v>Salida Nacional / National exit</v>
      </c>
      <c r="C1169" s="63">
        <f t="shared" ref="C1169:G1169" si="1270">IF(C157=0,"",C916/C157)</f>
        <v>160.40302646634277</v>
      </c>
      <c r="D1169" s="63">
        <f t="shared" si="1270"/>
        <v>140.18251357189425</v>
      </c>
      <c r="E1169" s="63">
        <f t="shared" si="1270"/>
        <v>123.16827666385585</v>
      </c>
      <c r="F1169" s="63">
        <f t="shared" si="1270"/>
        <v>104.04064325884976</v>
      </c>
      <c r="G1169" s="64">
        <f t="shared" si="1270"/>
        <v>85.807802838867801</v>
      </c>
    </row>
    <row r="1170" spans="1:7" s="5" customFormat="1" ht="15" customHeight="1" x14ac:dyDescent="0.45">
      <c r="A1170" s="42" t="str">
        <f t="shared" ref="A1170:B1170" si="1271">A917</f>
        <v>F28</v>
      </c>
      <c r="B1170" s="4" t="str">
        <f t="shared" si="1271"/>
        <v>Salida Nacional / National exit</v>
      </c>
      <c r="C1170" s="63">
        <f t="shared" ref="C1170:G1170" si="1272">IF(C158=0,"",C917/C158)</f>
        <v>159.08496217866733</v>
      </c>
      <c r="D1170" s="63">
        <f t="shared" si="1272"/>
        <v>139.07534822395061</v>
      </c>
      <c r="E1170" s="63">
        <f t="shared" si="1272"/>
        <v>122.19832580111866</v>
      </c>
      <c r="F1170" s="63">
        <f t="shared" si="1272"/>
        <v>103.22317255494653</v>
      </c>
      <c r="G1170" s="64">
        <f t="shared" si="1272"/>
        <v>85.134756110224103</v>
      </c>
    </row>
    <row r="1171" spans="1:7" s="5" customFormat="1" ht="15" customHeight="1" x14ac:dyDescent="0.45">
      <c r="A1171" s="42" t="str">
        <f t="shared" ref="A1171:B1171" si="1273">A918</f>
        <v>G03</v>
      </c>
      <c r="B1171" s="4" t="str">
        <f t="shared" si="1273"/>
        <v>Salida Nacional / National exit</v>
      </c>
      <c r="C1171" s="63">
        <f t="shared" ref="C1171:G1171" si="1274">IF(C159=0,"",C918/C159)</f>
        <v>184.66059550696707</v>
      </c>
      <c r="D1171" s="63">
        <f t="shared" si="1274"/>
        <v>161.91245282691477</v>
      </c>
      <c r="E1171" s="63">
        <f t="shared" si="1274"/>
        <v>142.18389570471481</v>
      </c>
      <c r="F1171" s="63">
        <f t="shared" si="1274"/>
        <v>119.99002154912613</v>
      </c>
      <c r="G1171" s="64">
        <f t="shared" si="1274"/>
        <v>99.104525624328701</v>
      </c>
    </row>
    <row r="1172" spans="1:7" s="5" customFormat="1" ht="15" customHeight="1" x14ac:dyDescent="0.45">
      <c r="A1172" s="42" t="str">
        <f t="shared" ref="A1172:B1172" si="1275">A919</f>
        <v>G04</v>
      </c>
      <c r="B1172" s="4" t="str">
        <f t="shared" si="1275"/>
        <v>Salida Nacional / National exit</v>
      </c>
      <c r="C1172" s="63">
        <f t="shared" ref="C1172:G1172" si="1276">IF(C160=0,"",C919/C160)</f>
        <v>182.63165734057961</v>
      </c>
      <c r="D1172" s="63">
        <f t="shared" si="1276"/>
        <v>160.1636661735933</v>
      </c>
      <c r="E1172" s="63">
        <f t="shared" si="1276"/>
        <v>140.65749495165761</v>
      </c>
      <c r="F1172" s="63">
        <f t="shared" si="1276"/>
        <v>118.70820462928405</v>
      </c>
      <c r="G1172" s="64">
        <f t="shared" si="1276"/>
        <v>98.051011373884819</v>
      </c>
    </row>
    <row r="1173" spans="1:7" s="5" customFormat="1" ht="15" customHeight="1" x14ac:dyDescent="0.45">
      <c r="A1173" s="42" t="str">
        <f t="shared" ref="A1173:B1173" si="1277">A920</f>
        <v>G07</v>
      </c>
      <c r="B1173" s="4" t="str">
        <f t="shared" si="1277"/>
        <v>Salida Nacional / National exit</v>
      </c>
      <c r="C1173" s="63">
        <f t="shared" ref="C1173:G1173" si="1278">IF(C161=0,"",C920/C161)</f>
        <v>173.3567671608416</v>
      </c>
      <c r="D1173" s="63">
        <f t="shared" si="1278"/>
        <v>152.33900822312916</v>
      </c>
      <c r="E1173" s="63">
        <f t="shared" si="1278"/>
        <v>133.89703374684422</v>
      </c>
      <c r="F1173" s="63">
        <f t="shared" si="1278"/>
        <v>113.09007813672783</v>
      </c>
      <c r="G1173" s="64">
        <f t="shared" si="1278"/>
        <v>93.42644668745163</v>
      </c>
    </row>
    <row r="1174" spans="1:7" s="5" customFormat="1" ht="15" customHeight="1" x14ac:dyDescent="0.45">
      <c r="A1174" s="42" t="str">
        <f t="shared" ref="A1174:B1174" si="1279">A921</f>
        <v>H1</v>
      </c>
      <c r="B1174" s="4" t="str">
        <f t="shared" si="1279"/>
        <v>Salida Nacional / National exit</v>
      </c>
      <c r="C1174" s="63">
        <f t="shared" ref="C1174:G1174" si="1280">IF(C162=0,"",C921/C162)</f>
        <v>192.03224509145124</v>
      </c>
      <c r="D1174" s="63">
        <f t="shared" si="1280"/>
        <v>161.38659251692039</v>
      </c>
      <c r="E1174" s="63">
        <f t="shared" si="1280"/>
        <v>138.85836451644585</v>
      </c>
      <c r="F1174" s="63">
        <f t="shared" si="1280"/>
        <v>114.80418144091972</v>
      </c>
      <c r="G1174" s="64">
        <f t="shared" si="1280"/>
        <v>94.926683770272305</v>
      </c>
    </row>
    <row r="1175" spans="1:7" s="5" customFormat="1" ht="15" customHeight="1" x14ac:dyDescent="0.45">
      <c r="A1175" s="42" t="str">
        <f t="shared" ref="A1175:B1175" si="1281">A922</f>
        <v>I001</v>
      </c>
      <c r="B1175" s="4" t="str">
        <f t="shared" si="1281"/>
        <v>Salida Nacional / National exit</v>
      </c>
      <c r="C1175" s="63">
        <f t="shared" ref="C1175:G1175" si="1282">IF(C163=0,"",C922/C163)</f>
        <v>234.20832064998808</v>
      </c>
      <c r="D1175" s="63">
        <f t="shared" si="1282"/>
        <v>208.35112982661738</v>
      </c>
      <c r="E1175" s="63">
        <f t="shared" si="1282"/>
        <v>184.45650558720021</v>
      </c>
      <c r="F1175" s="63">
        <f t="shared" si="1282"/>
        <v>156.87354975652241</v>
      </c>
      <c r="G1175" s="64">
        <f t="shared" si="1282"/>
        <v>129.56081596188821</v>
      </c>
    </row>
    <row r="1176" spans="1:7" s="5" customFormat="1" ht="15" customHeight="1" x14ac:dyDescent="0.45">
      <c r="A1176" s="42" t="str">
        <f t="shared" ref="A1176:B1176" si="1283">A923</f>
        <v>I003</v>
      </c>
      <c r="B1176" s="4" t="str">
        <f t="shared" si="1283"/>
        <v>Salida Nacional / National exit</v>
      </c>
      <c r="C1176" s="63">
        <f t="shared" ref="C1176:G1176" si="1284">IF(C164=0,"",C923/C164)</f>
        <v>242.41923331949718</v>
      </c>
      <c r="D1176" s="63">
        <f t="shared" si="1284"/>
        <v>215.67908013008039</v>
      </c>
      <c r="E1176" s="63">
        <f t="shared" si="1284"/>
        <v>190.96051596889356</v>
      </c>
      <c r="F1176" s="63">
        <f t="shared" si="1284"/>
        <v>162.4161331684262</v>
      </c>
      <c r="G1176" s="64">
        <f t="shared" si="1284"/>
        <v>134.14278637821536</v>
      </c>
    </row>
    <row r="1177" spans="1:7" s="5" customFormat="1" ht="15" customHeight="1" x14ac:dyDescent="0.45">
      <c r="A1177" s="42" t="str">
        <f t="shared" ref="A1177:B1177" si="1285">A924</f>
        <v>I006</v>
      </c>
      <c r="B1177" s="4" t="str">
        <f t="shared" si="1285"/>
        <v>Salida Nacional / National exit</v>
      </c>
      <c r="C1177" s="63">
        <f t="shared" ref="C1177:G1177" si="1286">IF(C165=0,"",C924/C165)</f>
        <v>253.35099298456504</v>
      </c>
      <c r="D1177" s="63">
        <f t="shared" si="1286"/>
        <v>225.43529052706782</v>
      </c>
      <c r="E1177" s="63">
        <f t="shared" si="1286"/>
        <v>199.619757786896</v>
      </c>
      <c r="F1177" s="63">
        <f t="shared" si="1286"/>
        <v>169.79536032882748</v>
      </c>
      <c r="G1177" s="64">
        <f t="shared" si="1286"/>
        <v>140.24308258155261</v>
      </c>
    </row>
    <row r="1178" spans="1:7" s="5" customFormat="1" ht="15" customHeight="1" x14ac:dyDescent="0.45">
      <c r="A1178" s="42" t="str">
        <f t="shared" ref="A1178:B1178" si="1287">A925</f>
        <v>I008X</v>
      </c>
      <c r="B1178" s="4" t="str">
        <f t="shared" si="1287"/>
        <v>Salida Nacional / National exit</v>
      </c>
      <c r="C1178" s="63">
        <f t="shared" ref="C1178:G1178" si="1288">IF(C166=0,"",C925/C166)</f>
        <v>275.50281717058948</v>
      </c>
      <c r="D1178" s="63">
        <f t="shared" si="1288"/>
        <v>245.2050132485183</v>
      </c>
      <c r="E1178" s="63">
        <f t="shared" si="1288"/>
        <v>217.16661284167819</v>
      </c>
      <c r="F1178" s="63">
        <f t="shared" si="1288"/>
        <v>184.74842805938582</v>
      </c>
      <c r="G1178" s="64">
        <f t="shared" si="1288"/>
        <v>152.60455896955011</v>
      </c>
    </row>
    <row r="1179" spans="1:7" s="5" customFormat="1" ht="15" customHeight="1" x14ac:dyDescent="0.45">
      <c r="A1179" s="42" t="str">
        <f t="shared" ref="A1179:B1179" si="1289">A926</f>
        <v>I012</v>
      </c>
      <c r="B1179" s="4" t="str">
        <f t="shared" si="1289"/>
        <v>Salida Nacional / National exit</v>
      </c>
      <c r="C1179" s="63">
        <f t="shared" ref="C1179:G1179" si="1290">IF(C167=0,"",C926/C167)</f>
        <v>289.94284744429496</v>
      </c>
      <c r="D1179" s="63">
        <f t="shared" si="1290"/>
        <v>258.09223157433951</v>
      </c>
      <c r="E1179" s="63">
        <f t="shared" si="1290"/>
        <v>228.60481838500456</v>
      </c>
      <c r="F1179" s="63">
        <f t="shared" si="1290"/>
        <v>194.49583075185816</v>
      </c>
      <c r="G1179" s="64">
        <f t="shared" si="1290"/>
        <v>160.66259029786806</v>
      </c>
    </row>
    <row r="1180" spans="1:7" s="5" customFormat="1" ht="15" customHeight="1" x14ac:dyDescent="0.45">
      <c r="A1180" s="42" t="str">
        <f t="shared" ref="A1180:B1180" si="1291">A927</f>
        <v>I014</v>
      </c>
      <c r="B1180" s="4" t="str">
        <f t="shared" si="1291"/>
        <v>Salida Nacional / National exit</v>
      </c>
      <c r="C1180" s="63">
        <f t="shared" ref="C1180:G1180" si="1292">IF(C168=0,"",C927/C168)</f>
        <v>297.74805339256892</v>
      </c>
      <c r="D1180" s="63">
        <f t="shared" si="1292"/>
        <v>264.98924389562353</v>
      </c>
      <c r="E1180" s="63">
        <f t="shared" si="1292"/>
        <v>234.69849294530374</v>
      </c>
      <c r="F1180" s="63">
        <f t="shared" si="1292"/>
        <v>199.66691352039811</v>
      </c>
      <c r="G1180" s="64">
        <f t="shared" si="1292"/>
        <v>164.93573319356611</v>
      </c>
    </row>
    <row r="1181" spans="1:7" s="5" customFormat="1" ht="15" customHeight="1" x14ac:dyDescent="0.45">
      <c r="A1181" s="42" t="str">
        <f t="shared" ref="A1181:B1181" si="1293">A928</f>
        <v>I015ERM</v>
      </c>
      <c r="B1181" s="4" t="str">
        <f t="shared" si="1293"/>
        <v>Salida Nacional / National exit</v>
      </c>
      <c r="C1181" s="63">
        <f t="shared" ref="C1181:G1181" si="1294">IF(C169=0,"",C928/C169)</f>
        <v>301.67942402584373</v>
      </c>
      <c r="D1181" s="63">
        <f t="shared" si="1294"/>
        <v>268.49784697450582</v>
      </c>
      <c r="E1181" s="63">
        <f t="shared" si="1294"/>
        <v>237.81259306831842</v>
      </c>
      <c r="F1181" s="63">
        <f t="shared" si="1294"/>
        <v>202.32068324518792</v>
      </c>
      <c r="G1181" s="64">
        <f t="shared" si="1294"/>
        <v>167.12956457879767</v>
      </c>
    </row>
    <row r="1182" spans="1:7" s="5" customFormat="1" ht="15" customHeight="1" x14ac:dyDescent="0.45">
      <c r="A1182" s="42" t="str">
        <f t="shared" ref="A1182:B1182" si="1295">A929</f>
        <v>I016</v>
      </c>
      <c r="B1182" s="4" t="str">
        <f t="shared" si="1295"/>
        <v>Salida Nacional / National exit</v>
      </c>
      <c r="C1182" s="63">
        <f t="shared" ref="C1182:G1182" si="1296">IF(C170=0,"",C929/C170)</f>
        <v>305.11010357822465</v>
      </c>
      <c r="D1182" s="63">
        <f t="shared" si="1296"/>
        <v>271.47392594003213</v>
      </c>
      <c r="E1182" s="63">
        <f t="shared" si="1296"/>
        <v>240.41939178137883</v>
      </c>
      <c r="F1182" s="63">
        <f t="shared" si="1296"/>
        <v>204.51499140519945</v>
      </c>
      <c r="G1182" s="64">
        <f t="shared" si="1296"/>
        <v>168.94143401556266</v>
      </c>
    </row>
    <row r="1183" spans="1:7" s="5" customFormat="1" ht="15" customHeight="1" x14ac:dyDescent="0.45">
      <c r="A1183" s="42" t="str">
        <f t="shared" ref="A1183:B1183" si="1297">A930</f>
        <v>I018</v>
      </c>
      <c r="B1183" s="4" t="str">
        <f t="shared" si="1297"/>
        <v>Salida Nacional / National exit</v>
      </c>
      <c r="C1183" s="63">
        <f t="shared" ref="C1183:G1183" si="1298">IF(C171=0,"",C930/C171)</f>
        <v>314.07462308590391</v>
      </c>
      <c r="D1183" s="63">
        <f t="shared" si="1298"/>
        <v>279.25055372922378</v>
      </c>
      <c r="E1183" s="63">
        <f t="shared" si="1298"/>
        <v>247.23107371174387</v>
      </c>
      <c r="F1183" s="63">
        <f t="shared" si="1298"/>
        <v>210.24881702369302</v>
      </c>
      <c r="G1183" s="64">
        <f t="shared" si="1298"/>
        <v>173.67593010103263</v>
      </c>
    </row>
    <row r="1184" spans="1:7" s="5" customFormat="1" ht="15" customHeight="1" x14ac:dyDescent="0.45">
      <c r="A1184" s="42" t="str">
        <f t="shared" ref="A1184:B1184" si="1299">A931</f>
        <v>I019</v>
      </c>
      <c r="B1184" s="4" t="str">
        <f t="shared" si="1299"/>
        <v>Salida Nacional / National exit</v>
      </c>
      <c r="C1184" s="63">
        <f t="shared" ref="C1184:G1184" si="1300">IF(C172=0,"",C931/C172)</f>
        <v>318.65719982571392</v>
      </c>
      <c r="D1184" s="63">
        <f t="shared" si="1300"/>
        <v>283.22589156973839</v>
      </c>
      <c r="E1184" s="63">
        <f t="shared" si="1300"/>
        <v>250.71314044675782</v>
      </c>
      <c r="F1184" s="63">
        <f t="shared" si="1300"/>
        <v>213.17989390817368</v>
      </c>
      <c r="G1184" s="64">
        <f t="shared" si="1300"/>
        <v>176.0961592742091</v>
      </c>
    </row>
    <row r="1185" spans="1:7" s="5" customFormat="1" ht="15" customHeight="1" x14ac:dyDescent="0.45">
      <c r="A1185" s="42" t="str">
        <f t="shared" ref="A1185:B1185" si="1301">A932</f>
        <v>I020</v>
      </c>
      <c r="B1185" s="4" t="str">
        <f t="shared" si="1301"/>
        <v>Salida Nacional / National exit</v>
      </c>
      <c r="C1185" s="63">
        <f t="shared" ref="C1185:G1185" si="1302">IF(C173=0,"",C932/C173)</f>
        <v>322.83662599724073</v>
      </c>
      <c r="D1185" s="63">
        <f t="shared" si="1302"/>
        <v>286.85150046941556</v>
      </c>
      <c r="E1185" s="63">
        <f t="shared" si="1302"/>
        <v>253.88887359201988</v>
      </c>
      <c r="F1185" s="63">
        <f t="shared" si="1302"/>
        <v>215.85311034017269</v>
      </c>
      <c r="G1185" s="64">
        <f t="shared" si="1302"/>
        <v>178.30346964166989</v>
      </c>
    </row>
    <row r="1186" spans="1:7" s="5" customFormat="1" ht="15" customHeight="1" x14ac:dyDescent="0.45">
      <c r="A1186" s="42" t="str">
        <f t="shared" ref="A1186:B1186" si="1303">A933</f>
        <v>I020A</v>
      </c>
      <c r="B1186" s="4" t="str">
        <f t="shared" si="1303"/>
        <v>Salida Nacional / National exit</v>
      </c>
      <c r="C1186" s="63">
        <f t="shared" ref="C1186:G1186" si="1304">IF(C174=0,"",C933/C174)</f>
        <v>326.34099684762646</v>
      </c>
      <c r="D1186" s="63">
        <f t="shared" si="1304"/>
        <v>289.89150587242642</v>
      </c>
      <c r="E1186" s="63">
        <f t="shared" si="1304"/>
        <v>256.5516665703185</v>
      </c>
      <c r="F1186" s="63">
        <f t="shared" si="1304"/>
        <v>218.0945524321254</v>
      </c>
      <c r="G1186" s="64">
        <f t="shared" si="1304"/>
        <v>180.15425819302195</v>
      </c>
    </row>
    <row r="1187" spans="1:7" s="5" customFormat="1" ht="15" customHeight="1" x14ac:dyDescent="0.45">
      <c r="A1187" s="42" t="str">
        <f t="shared" ref="A1187:B1187" si="1305">A934</f>
        <v>I022</v>
      </c>
      <c r="B1187" s="4" t="str">
        <f t="shared" si="1305"/>
        <v>Salida Nacional / National exit</v>
      </c>
      <c r="C1187" s="63">
        <f t="shared" ref="C1187:G1187" si="1306">IF(C175=0,"",C934/C175)</f>
        <v>332.72981722758936</v>
      </c>
      <c r="D1187" s="63">
        <f t="shared" si="1306"/>
        <v>295.43374135581325</v>
      </c>
      <c r="E1187" s="63">
        <f t="shared" si="1306"/>
        <v>261.40620587956545</v>
      </c>
      <c r="F1187" s="63">
        <f t="shared" si="1306"/>
        <v>222.18092671411614</v>
      </c>
      <c r="G1187" s="64">
        <f t="shared" si="1306"/>
        <v>183.52843179527616</v>
      </c>
    </row>
    <row r="1188" spans="1:7" s="5" customFormat="1" ht="15" customHeight="1" x14ac:dyDescent="0.45">
      <c r="A1188" s="42" t="str">
        <f t="shared" ref="A1188:B1188" si="1307">A935</f>
        <v>I023</v>
      </c>
      <c r="B1188" s="4" t="str">
        <f t="shared" si="1307"/>
        <v>Salida Nacional / National exit</v>
      </c>
      <c r="C1188" s="63">
        <f t="shared" ref="C1188:G1188" si="1308">IF(C176=0,"",C935/C176)</f>
        <v>338.00735131792862</v>
      </c>
      <c r="D1188" s="63">
        <f t="shared" si="1308"/>
        <v>300.01194749727807</v>
      </c>
      <c r="E1188" s="63">
        <f t="shared" si="1308"/>
        <v>265.41633532032961</v>
      </c>
      <c r="F1188" s="63">
        <f t="shared" si="1308"/>
        <v>225.55650754070015</v>
      </c>
      <c r="G1188" s="64">
        <f t="shared" si="1308"/>
        <v>186.31569378631102</v>
      </c>
    </row>
    <row r="1189" spans="1:7" s="5" customFormat="1" ht="15" customHeight="1" x14ac:dyDescent="0.45">
      <c r="A1189" s="42" t="str">
        <f t="shared" ref="A1189:B1189" si="1309">A936</f>
        <v>I024</v>
      </c>
      <c r="B1189" s="4" t="str">
        <f t="shared" si="1309"/>
        <v>Salida Nacional / National exit</v>
      </c>
      <c r="C1189" s="63">
        <f t="shared" ref="C1189:G1189" si="1310">IF(C177=0,"",C936/C177)</f>
        <v>343.0304621677102</v>
      </c>
      <c r="D1189" s="63">
        <f t="shared" si="1310"/>
        <v>304.36944411370467</v>
      </c>
      <c r="E1189" s="63">
        <f t="shared" si="1310"/>
        <v>269.23314149497929</v>
      </c>
      <c r="F1189" s="63">
        <f t="shared" si="1310"/>
        <v>228.76935588693212</v>
      </c>
      <c r="G1189" s="64">
        <f t="shared" si="1310"/>
        <v>188.9685854036253</v>
      </c>
    </row>
    <row r="1190" spans="1:7" s="5" customFormat="1" ht="15" customHeight="1" x14ac:dyDescent="0.45">
      <c r="A1190" s="42" t="str">
        <f t="shared" ref="A1190:B1190" si="1311">A937</f>
        <v>J01A</v>
      </c>
      <c r="B1190" s="4" t="str">
        <f t="shared" si="1311"/>
        <v>Salida Nacional / National exit</v>
      </c>
      <c r="C1190" s="63">
        <f t="shared" ref="C1190:G1190" si="1312">IF(C178=0,"",C937/C178)</f>
        <v>163.6497723258702</v>
      </c>
      <c r="D1190" s="63">
        <f t="shared" si="1312"/>
        <v>143.03895744690786</v>
      </c>
      <c r="E1190" s="63">
        <f t="shared" si="1312"/>
        <v>125.64226199909174</v>
      </c>
      <c r="F1190" s="63">
        <f t="shared" si="1312"/>
        <v>106.09708056514675</v>
      </c>
      <c r="G1190" s="64">
        <f t="shared" si="1312"/>
        <v>87.51797448016282</v>
      </c>
    </row>
    <row r="1191" spans="1:7" s="5" customFormat="1" ht="15" customHeight="1" x14ac:dyDescent="0.45">
      <c r="A1191" s="42" t="str">
        <f t="shared" ref="A1191:B1191" si="1313">A938</f>
        <v>K02</v>
      </c>
      <c r="B1191" s="4" t="str">
        <f t="shared" si="1313"/>
        <v>Salida Nacional / National exit</v>
      </c>
      <c r="C1191" s="63">
        <f t="shared" ref="C1191:G1191" si="1314">IF(C179=0,"",C938/C179)</f>
        <v>232.76783472854473</v>
      </c>
      <c r="D1191" s="63">
        <f t="shared" si="1314"/>
        <v>199.2305386844115</v>
      </c>
      <c r="E1191" s="63">
        <f t="shared" si="1314"/>
        <v>174.04814940354788</v>
      </c>
      <c r="F1191" s="63">
        <f t="shared" si="1314"/>
        <v>146.22740705670168</v>
      </c>
      <c r="G1191" s="64">
        <f t="shared" si="1314"/>
        <v>120.44366001233566</v>
      </c>
    </row>
    <row r="1192" spans="1:7" s="5" customFormat="1" ht="15" customHeight="1" x14ac:dyDescent="0.45">
      <c r="A1192" s="42" t="str">
        <f t="shared" ref="A1192:B1192" si="1315">A939</f>
        <v>K11.01</v>
      </c>
      <c r="B1192" s="4" t="str">
        <f t="shared" si="1315"/>
        <v>Salida Nacional / National exit</v>
      </c>
      <c r="C1192" s="63">
        <f t="shared" ref="C1192:G1192" si="1316">IF(C180=0,"",C939/C180)</f>
        <v>220.30345716283597</v>
      </c>
      <c r="D1192" s="63">
        <f t="shared" si="1316"/>
        <v>188.73032052357465</v>
      </c>
      <c r="E1192" s="63">
        <f t="shared" si="1316"/>
        <v>164.90357818963429</v>
      </c>
      <c r="F1192" s="63">
        <f t="shared" si="1316"/>
        <v>138.55969696496277</v>
      </c>
      <c r="G1192" s="64">
        <f t="shared" si="1316"/>
        <v>114.16026153917774</v>
      </c>
    </row>
    <row r="1193" spans="1:7" s="5" customFormat="1" ht="15" customHeight="1" x14ac:dyDescent="0.45">
      <c r="A1193" s="42" t="str">
        <f t="shared" ref="A1193:B1193" si="1317">A940</f>
        <v>K19</v>
      </c>
      <c r="B1193" s="4" t="str">
        <f t="shared" si="1317"/>
        <v>Salida Nacional / National exit</v>
      </c>
      <c r="C1193" s="63">
        <f t="shared" ref="C1193:G1193" si="1318">IF(C181=0,"",C940/C181)</f>
        <v>208.40573072532905</v>
      </c>
      <c r="D1193" s="63">
        <f t="shared" si="1318"/>
        <v>178.71093420746786</v>
      </c>
      <c r="E1193" s="63">
        <f t="shared" si="1318"/>
        <v>156.17781907375524</v>
      </c>
      <c r="F1193" s="63">
        <f t="shared" si="1318"/>
        <v>131.24319369743392</v>
      </c>
      <c r="G1193" s="64">
        <f t="shared" si="1318"/>
        <v>108.16471771881663</v>
      </c>
    </row>
    <row r="1194" spans="1:7" s="5" customFormat="1" ht="15" customHeight="1" x14ac:dyDescent="0.45">
      <c r="A1194" s="42" t="str">
        <f t="shared" ref="A1194:B1194" si="1319">A941</f>
        <v>K25</v>
      </c>
      <c r="B1194" s="4" t="str">
        <f t="shared" si="1319"/>
        <v>Salida Nacional / National exit</v>
      </c>
      <c r="C1194" s="63">
        <f t="shared" ref="C1194:G1194" si="1320">IF(C182=0,"",C941/C182)</f>
        <v>200.05298153487303</v>
      </c>
      <c r="D1194" s="63">
        <f t="shared" si="1320"/>
        <v>171.67686586001443</v>
      </c>
      <c r="E1194" s="63">
        <f t="shared" si="1320"/>
        <v>150.05193630328665</v>
      </c>
      <c r="F1194" s="63">
        <f t="shared" si="1320"/>
        <v>126.10667311378987</v>
      </c>
      <c r="G1194" s="64">
        <f t="shared" si="1320"/>
        <v>103.95557120205082</v>
      </c>
    </row>
    <row r="1195" spans="1:7" s="5" customFormat="1" ht="15" customHeight="1" x14ac:dyDescent="0.45">
      <c r="A1195" s="42" t="str">
        <f t="shared" ref="A1195:B1195" si="1321">A942</f>
        <v>K29</v>
      </c>
      <c r="B1195" s="4" t="str">
        <f t="shared" si="1321"/>
        <v>Salida Nacional / National exit</v>
      </c>
      <c r="C1195" s="63">
        <f t="shared" ref="C1195:G1195" si="1322">IF(C183=0,"",C942/C183)</f>
        <v>194.89080922949987</v>
      </c>
      <c r="D1195" s="63">
        <f t="shared" si="1322"/>
        <v>167.32966567605385</v>
      </c>
      <c r="E1195" s="63">
        <f t="shared" si="1322"/>
        <v>146.2660136492448</v>
      </c>
      <c r="F1195" s="63">
        <f t="shared" si="1322"/>
        <v>122.93219681882762</v>
      </c>
      <c r="G1195" s="64">
        <f t="shared" si="1322"/>
        <v>101.35423132189085</v>
      </c>
    </row>
    <row r="1196" spans="1:7" s="5" customFormat="1" ht="15" customHeight="1" x14ac:dyDescent="0.45">
      <c r="A1196" s="42" t="str">
        <f t="shared" ref="A1196:B1196" si="1323">A943</f>
        <v>K31</v>
      </c>
      <c r="B1196" s="4" t="str">
        <f t="shared" si="1323"/>
        <v>Salida Nacional / National exit</v>
      </c>
      <c r="C1196" s="63">
        <f t="shared" ref="C1196:G1196" si="1324">IF(C184=0,"",C943/C184)</f>
        <v>192.21683902590172</v>
      </c>
      <c r="D1196" s="63">
        <f t="shared" si="1324"/>
        <v>165.07784549777594</v>
      </c>
      <c r="E1196" s="63">
        <f t="shared" si="1324"/>
        <v>144.30493142045185</v>
      </c>
      <c r="F1196" s="63">
        <f t="shared" si="1324"/>
        <v>121.28783965238397</v>
      </c>
      <c r="G1196" s="64">
        <f t="shared" si="1324"/>
        <v>100.00675492678121</v>
      </c>
    </row>
    <row r="1197" spans="1:7" s="5" customFormat="1" ht="15" customHeight="1" x14ac:dyDescent="0.45">
      <c r="A1197" s="42" t="str">
        <f t="shared" ref="A1197:B1197" si="1325">A944</f>
        <v>K37</v>
      </c>
      <c r="B1197" s="4" t="str">
        <f t="shared" si="1325"/>
        <v>Salida Nacional / National exit</v>
      </c>
      <c r="C1197" s="63">
        <f t="shared" ref="C1197:G1197" si="1326">IF(C185=0,"",C944/C185)</f>
        <v>183.99416645181651</v>
      </c>
      <c r="D1197" s="63">
        <f t="shared" si="1326"/>
        <v>158.15331806782109</v>
      </c>
      <c r="E1197" s="63">
        <f t="shared" si="1326"/>
        <v>138.27444647468707</v>
      </c>
      <c r="F1197" s="63">
        <f t="shared" si="1326"/>
        <v>116.23130964456168</v>
      </c>
      <c r="G1197" s="64">
        <f t="shared" si="1326"/>
        <v>95.863157072404945</v>
      </c>
    </row>
    <row r="1198" spans="1:7" s="5" customFormat="1" ht="15" customHeight="1" x14ac:dyDescent="0.45">
      <c r="A1198" s="42" t="str">
        <f t="shared" ref="A1198:B1198" si="1327">A945</f>
        <v>K44</v>
      </c>
      <c r="B1198" s="4" t="str">
        <f t="shared" si="1327"/>
        <v>Salida Nacional / National exit</v>
      </c>
      <c r="C1198" s="63">
        <f t="shared" ref="C1198:G1198" si="1328">IF(C186=0,"",C945/C186)</f>
        <v>162.39151701194811</v>
      </c>
      <c r="D1198" s="63">
        <f t="shared" si="1328"/>
        <v>139.1997050200323</v>
      </c>
      <c r="E1198" s="63">
        <f t="shared" si="1328"/>
        <v>121.32628966201256</v>
      </c>
      <c r="F1198" s="63">
        <f t="shared" si="1328"/>
        <v>101.66735339248226</v>
      </c>
      <c r="G1198" s="64">
        <f t="shared" si="1328"/>
        <v>83.884164779956265</v>
      </c>
    </row>
    <row r="1199" spans="1:7" s="5" customFormat="1" ht="15" customHeight="1" x14ac:dyDescent="0.45">
      <c r="A1199" s="42" t="str">
        <f t="shared" ref="A1199:B1199" si="1329">A946</f>
        <v>K45</v>
      </c>
      <c r="B1199" s="4" t="str">
        <f t="shared" si="1329"/>
        <v>Salida Nacional / National exit</v>
      </c>
      <c r="C1199" s="63">
        <f t="shared" ref="C1199:G1199" si="1330">IF(C187=0,"",C946/C187)</f>
        <v>160.27992422454972</v>
      </c>
      <c r="D1199" s="63">
        <f t="shared" si="1330"/>
        <v>137.42598094220412</v>
      </c>
      <c r="E1199" s="63">
        <f t="shared" si="1330"/>
        <v>119.77125671241429</v>
      </c>
      <c r="F1199" s="63">
        <f t="shared" si="1330"/>
        <v>100.35677043045632</v>
      </c>
      <c r="G1199" s="64">
        <f t="shared" si="1330"/>
        <v>82.805108718024755</v>
      </c>
    </row>
    <row r="1200" spans="1:7" s="5" customFormat="1" ht="15" customHeight="1" x14ac:dyDescent="0.45">
      <c r="A1200" s="42" t="str">
        <f t="shared" ref="A1200:B1200" si="1331">A947</f>
        <v>K46</v>
      </c>
      <c r="B1200" s="4" t="str">
        <f t="shared" si="1331"/>
        <v>Salida Nacional / National exit</v>
      </c>
      <c r="C1200" s="63">
        <f t="shared" ref="C1200:G1200" si="1332">IF(C188=0,"",C947/C188)</f>
        <v>156.25848318358081</v>
      </c>
      <c r="D1200" s="63">
        <f t="shared" si="1332"/>
        <v>134.04799687041663</v>
      </c>
      <c r="E1200" s="63">
        <f t="shared" si="1332"/>
        <v>116.80976084024951</v>
      </c>
      <c r="F1200" s="63">
        <f t="shared" si="1332"/>
        <v>97.860819439081965</v>
      </c>
      <c r="G1200" s="64">
        <f t="shared" si="1332"/>
        <v>80.750091122371614</v>
      </c>
    </row>
    <row r="1201" spans="1:7" s="5" customFormat="1" ht="15" customHeight="1" x14ac:dyDescent="0.45">
      <c r="A1201" s="42" t="str">
        <f t="shared" ref="A1201:B1201" si="1333">A948</f>
        <v>K47</v>
      </c>
      <c r="B1201" s="4" t="str">
        <f t="shared" si="1333"/>
        <v>Salida Nacional / National exit</v>
      </c>
      <c r="C1201" s="63">
        <f t="shared" ref="C1201:G1201" si="1334">IF(C189=0,"",C948/C189)</f>
        <v>153.91824659117754</v>
      </c>
      <c r="D1201" s="63">
        <f t="shared" si="1334"/>
        <v>132.08221349753705</v>
      </c>
      <c r="E1201" s="63">
        <f t="shared" si="1334"/>
        <v>115.0863485266821</v>
      </c>
      <c r="F1201" s="63">
        <f t="shared" si="1334"/>
        <v>96.408326220021351</v>
      </c>
      <c r="G1201" s="64">
        <f t="shared" si="1334"/>
        <v>79.554194595135399</v>
      </c>
    </row>
    <row r="1202" spans="1:7" s="5" customFormat="1" ht="15" customHeight="1" x14ac:dyDescent="0.45">
      <c r="A1202" s="42" t="str">
        <f t="shared" ref="A1202:B1202" si="1335">A949</f>
        <v>K48</v>
      </c>
      <c r="B1202" s="4" t="str">
        <f t="shared" si="1335"/>
        <v>Salida Nacional / National exit</v>
      </c>
      <c r="C1202" s="63">
        <f t="shared" ref="C1202:G1202" si="1336">IF(C190=0,"",C949/C190)</f>
        <v>151.16107129553001</v>
      </c>
      <c r="D1202" s="63">
        <f t="shared" si="1336"/>
        <v>129.7662043513283</v>
      </c>
      <c r="E1202" s="63">
        <f t="shared" si="1336"/>
        <v>113.05589149058251</v>
      </c>
      <c r="F1202" s="63">
        <f t="shared" si="1336"/>
        <v>94.697055473426872</v>
      </c>
      <c r="G1202" s="64">
        <f t="shared" si="1336"/>
        <v>78.145236042931757</v>
      </c>
    </row>
    <row r="1203" spans="1:7" s="5" customFormat="1" ht="15" customHeight="1" x14ac:dyDescent="0.45">
      <c r="A1203" s="42" t="str">
        <f t="shared" ref="A1203:B1203" si="1337">A950</f>
        <v>K48.02</v>
      </c>
      <c r="B1203" s="4" t="str">
        <f t="shared" si="1337"/>
        <v>Salida Nacional / National exit</v>
      </c>
      <c r="C1203" s="63">
        <f t="shared" ref="C1203:G1203" si="1338">IF(C191=0,"",C950/C191)</f>
        <v>153.86329291990302</v>
      </c>
      <c r="D1203" s="63">
        <f t="shared" si="1338"/>
        <v>131.3933175999683</v>
      </c>
      <c r="E1203" s="63">
        <f t="shared" si="1338"/>
        <v>114.13879557490198</v>
      </c>
      <c r="F1203" s="63">
        <f t="shared" si="1338"/>
        <v>95.316048946424345</v>
      </c>
      <c r="G1203" s="64">
        <f t="shared" si="1338"/>
        <v>78.692744171320442</v>
      </c>
    </row>
    <row r="1204" spans="1:7" s="5" customFormat="1" ht="15" customHeight="1" x14ac:dyDescent="0.45">
      <c r="A1204" s="42" t="str">
        <f t="shared" ref="A1204:B1204" si="1339">A951</f>
        <v>K48.03</v>
      </c>
      <c r="B1204" s="4" t="str">
        <f t="shared" si="1339"/>
        <v>Salida Nacional / National exit</v>
      </c>
      <c r="C1204" s="63">
        <f t="shared" ref="C1204:G1204" si="1340">IF(C192=0,"",C951/C192)</f>
        <v>154.85519935838309</v>
      </c>
      <c r="D1204" s="63">
        <f t="shared" si="1340"/>
        <v>131.99058323240391</v>
      </c>
      <c r="E1204" s="63">
        <f t="shared" si="1340"/>
        <v>114.53629795731381</v>
      </c>
      <c r="F1204" s="63">
        <f t="shared" si="1340"/>
        <v>95.543263326512729</v>
      </c>
      <c r="G1204" s="64">
        <f t="shared" si="1340"/>
        <v>78.893718374461514</v>
      </c>
    </row>
    <row r="1205" spans="1:7" s="5" customFormat="1" ht="15" customHeight="1" x14ac:dyDescent="0.45">
      <c r="A1205" s="42" t="str">
        <f t="shared" ref="A1205:B1205" si="1341">A952</f>
        <v>K48.05</v>
      </c>
      <c r="B1205" s="4" t="str">
        <f t="shared" si="1341"/>
        <v>Salida Nacional / National exit</v>
      </c>
      <c r="C1205" s="63">
        <f t="shared" ref="C1205:G1205" si="1342">IF(C193=0,"",C952/C193)</f>
        <v>157.30984537004105</v>
      </c>
      <c r="D1205" s="63">
        <f t="shared" si="1342"/>
        <v>133.41049806148388</v>
      </c>
      <c r="E1205" s="63">
        <f t="shared" si="1342"/>
        <v>115.44629340060668</v>
      </c>
      <c r="F1205" s="63">
        <f t="shared" si="1342"/>
        <v>96.0251845255126</v>
      </c>
      <c r="G1205" s="64">
        <f t="shared" si="1342"/>
        <v>79.325010347237509</v>
      </c>
    </row>
    <row r="1206" spans="1:7" s="5" customFormat="1" ht="15" customHeight="1" x14ac:dyDescent="0.45">
      <c r="A1206" s="42" t="str">
        <f t="shared" ref="A1206:B1206" si="1343">A953</f>
        <v>K48.07</v>
      </c>
      <c r="B1206" s="4" t="str">
        <f t="shared" si="1343"/>
        <v>Salida Nacional / National exit</v>
      </c>
      <c r="C1206" s="63">
        <f t="shared" ref="C1206:G1206" si="1344">IF(C194=0,"",C953/C194)</f>
        <v>158.843157231693</v>
      </c>
      <c r="D1206" s="63">
        <f t="shared" si="1344"/>
        <v>134.25337026514202</v>
      </c>
      <c r="E1206" s="63">
        <f t="shared" si="1344"/>
        <v>115.9588305820928</v>
      </c>
      <c r="F1206" s="63">
        <f t="shared" si="1344"/>
        <v>96.265265259587167</v>
      </c>
      <c r="G1206" s="64">
        <f t="shared" si="1344"/>
        <v>79.544317022586071</v>
      </c>
    </row>
    <row r="1207" spans="1:7" s="5" customFormat="1" ht="15" customHeight="1" x14ac:dyDescent="0.45">
      <c r="A1207" s="42" t="str">
        <f t="shared" ref="A1207:B1207" si="1345">A954</f>
        <v>K48.08</v>
      </c>
      <c r="B1207" s="4" t="str">
        <f t="shared" si="1345"/>
        <v>Salida Nacional / National exit</v>
      </c>
      <c r="C1207" s="63">
        <f t="shared" ref="C1207:G1207" si="1346">IF(C195=0,"",C954/C195)</f>
        <v>159.93639992627209</v>
      </c>
      <c r="D1207" s="63">
        <f t="shared" si="1346"/>
        <v>134.85433338436042</v>
      </c>
      <c r="E1207" s="63">
        <f t="shared" si="1346"/>
        <v>116.32426669680213</v>
      </c>
      <c r="F1207" s="63">
        <f t="shared" si="1346"/>
        <v>96.436441466594005</v>
      </c>
      <c r="G1207" s="64">
        <f t="shared" si="1346"/>
        <v>79.700681443088826</v>
      </c>
    </row>
    <row r="1208" spans="1:7" s="5" customFormat="1" ht="15" customHeight="1" x14ac:dyDescent="0.45">
      <c r="A1208" s="42" t="str">
        <f t="shared" ref="A1208:B1208" si="1347">A955</f>
        <v>K48.10</v>
      </c>
      <c r="B1208" s="4" t="str">
        <f t="shared" si="1347"/>
        <v>Salida Nacional / National exit</v>
      </c>
      <c r="C1208" s="63">
        <f t="shared" ref="C1208:G1208" si="1348">IF(C196=0,"",C955/C196)</f>
        <v>168.59870038471823</v>
      </c>
      <c r="D1208" s="63">
        <f t="shared" si="1348"/>
        <v>141.43573486638377</v>
      </c>
      <c r="E1208" s="63">
        <f t="shared" si="1348"/>
        <v>121.712473466829</v>
      </c>
      <c r="F1208" s="63">
        <f t="shared" si="1348"/>
        <v>100.64428573417666</v>
      </c>
      <c r="G1208" s="64">
        <f t="shared" si="1348"/>
        <v>83.242863181388401</v>
      </c>
    </row>
    <row r="1209" spans="1:7" s="5" customFormat="1" ht="15" customHeight="1" x14ac:dyDescent="0.45">
      <c r="A1209" s="42" t="str">
        <f t="shared" ref="A1209:B1209" si="1349">A956</f>
        <v>K50</v>
      </c>
      <c r="B1209" s="4" t="str">
        <f t="shared" si="1349"/>
        <v>Salida Nacional / National exit</v>
      </c>
      <c r="C1209" s="63">
        <f t="shared" ref="C1209:G1209" si="1350">IF(C197=0,"",C956/C197)</f>
        <v>153.41354388820594</v>
      </c>
      <c r="D1209" s="63">
        <f t="shared" si="1350"/>
        <v>132.30094066545195</v>
      </c>
      <c r="E1209" s="63">
        <f t="shared" si="1350"/>
        <v>115.49697996433987</v>
      </c>
      <c r="F1209" s="63">
        <f t="shared" si="1350"/>
        <v>96.939699805469203</v>
      </c>
      <c r="G1209" s="64">
        <f t="shared" si="1350"/>
        <v>79.979637224628462</v>
      </c>
    </row>
    <row r="1210" spans="1:7" s="5" customFormat="1" ht="15" customHeight="1" x14ac:dyDescent="0.45">
      <c r="A1210" s="42" t="str">
        <f t="shared" ref="A1210:B1210" si="1351">A957</f>
        <v>K52</v>
      </c>
      <c r="B1210" s="4" t="str">
        <f t="shared" si="1351"/>
        <v>Salida Nacional / National exit</v>
      </c>
      <c r="C1210" s="63">
        <f t="shared" ref="C1210:G1210" si="1352">IF(C198=0,"",C957/C198)</f>
        <v>156.88006103083262</v>
      </c>
      <c r="D1210" s="63">
        <f t="shared" si="1352"/>
        <v>136.20185689125583</v>
      </c>
      <c r="E1210" s="63">
        <f t="shared" si="1352"/>
        <v>119.25377375107148</v>
      </c>
      <c r="F1210" s="63">
        <f t="shared" si="1352"/>
        <v>100.39109142156136</v>
      </c>
      <c r="G1210" s="64">
        <f t="shared" si="1352"/>
        <v>82.802749551714243</v>
      </c>
    </row>
    <row r="1211" spans="1:7" s="5" customFormat="1" ht="15" customHeight="1" x14ac:dyDescent="0.45">
      <c r="A1211" s="42" t="str">
        <f t="shared" ref="A1211:B1211" si="1353">A958</f>
        <v>K54</v>
      </c>
      <c r="B1211" s="4" t="str">
        <f t="shared" si="1353"/>
        <v>Salida Nacional / National exit</v>
      </c>
      <c r="C1211" s="63">
        <f t="shared" ref="C1211:G1211" si="1354">IF(C199=0,"",C958/C199)</f>
        <v>159.70460175622756</v>
      </c>
      <c r="D1211" s="63">
        <f t="shared" si="1354"/>
        <v>139.12798453717434</v>
      </c>
      <c r="E1211" s="63">
        <f t="shared" si="1354"/>
        <v>121.99535184698678</v>
      </c>
      <c r="F1211" s="63">
        <f t="shared" si="1354"/>
        <v>102.84500405033224</v>
      </c>
      <c r="G1211" s="64">
        <f t="shared" si="1354"/>
        <v>84.830813695170349</v>
      </c>
    </row>
    <row r="1212" spans="1:7" s="5" customFormat="1" ht="15" customHeight="1" x14ac:dyDescent="0.45">
      <c r="A1212" s="42" t="str">
        <f t="shared" ref="A1212:B1212" si="1355">A959</f>
        <v>M01</v>
      </c>
      <c r="B1212" s="4" t="str">
        <f t="shared" si="1355"/>
        <v>Salida Nacional / National exit</v>
      </c>
      <c r="C1212" s="63">
        <f t="shared" ref="C1212:G1212" si="1356">IF(C200=0,"",C959/C200)</f>
        <v>204.21075971983501</v>
      </c>
      <c r="D1212" s="63">
        <f t="shared" si="1356"/>
        <v>173.20082302768674</v>
      </c>
      <c r="E1212" s="63">
        <f t="shared" si="1356"/>
        <v>149.59157324092723</v>
      </c>
      <c r="F1212" s="63">
        <f t="shared" si="1356"/>
        <v>124.21612509472762</v>
      </c>
      <c r="G1212" s="64">
        <f t="shared" si="1356"/>
        <v>102.48316627780366</v>
      </c>
    </row>
    <row r="1213" spans="1:7" s="5" customFormat="1" ht="15" customHeight="1" x14ac:dyDescent="0.45">
      <c r="A1213" s="42" t="str">
        <f t="shared" ref="A1213:B1213" si="1357">A960</f>
        <v>M09</v>
      </c>
      <c r="B1213" s="4" t="str">
        <f t="shared" si="1357"/>
        <v>Salida Nacional / National exit</v>
      </c>
      <c r="C1213" s="63">
        <f t="shared" ref="C1213:G1213" si="1358">IF(C201=0,"",C960/C201)</f>
        <v>171.98641276004562</v>
      </c>
      <c r="D1213" s="63">
        <f t="shared" si="1358"/>
        <v>145.30622336113797</v>
      </c>
      <c r="E1213" s="63">
        <f t="shared" si="1358"/>
        <v>125.38582421076651</v>
      </c>
      <c r="F1213" s="63">
        <f t="shared" si="1358"/>
        <v>103.99372448453664</v>
      </c>
      <c r="G1213" s="64">
        <f t="shared" si="1358"/>
        <v>85.911097648649644</v>
      </c>
    </row>
    <row r="1214" spans="1:7" s="5" customFormat="1" ht="15" customHeight="1" x14ac:dyDescent="0.45">
      <c r="A1214" s="42" t="str">
        <f t="shared" ref="A1214:B1214" si="1359">A961</f>
        <v>N07</v>
      </c>
      <c r="B1214" s="4" t="str">
        <f t="shared" si="1359"/>
        <v>Salida Nacional / National exit</v>
      </c>
      <c r="C1214" s="63">
        <f t="shared" ref="C1214:G1214" si="1360">IF(C202=0,"",C961/C202)</f>
        <v>231.22930330054925</v>
      </c>
      <c r="D1214" s="63">
        <f t="shared" si="1360"/>
        <v>199.25432236579192</v>
      </c>
      <c r="E1214" s="63">
        <f t="shared" si="1360"/>
        <v>174.29488358944516</v>
      </c>
      <c r="F1214" s="63">
        <f t="shared" si="1360"/>
        <v>146.56295933791935</v>
      </c>
      <c r="G1214" s="64">
        <f t="shared" si="1360"/>
        <v>120.92599620854237</v>
      </c>
    </row>
    <row r="1215" spans="1:7" s="5" customFormat="1" ht="15" customHeight="1" x14ac:dyDescent="0.45">
      <c r="A1215" s="42" t="str">
        <f t="shared" ref="A1215:B1215" si="1361">A962</f>
        <v>N08</v>
      </c>
      <c r="B1215" s="4" t="str">
        <f t="shared" si="1361"/>
        <v>Salida Nacional / National exit</v>
      </c>
      <c r="C1215" s="63">
        <f t="shared" ref="C1215:G1215" si="1362">IF(C203=0,"",C962/C203)</f>
        <v>217.26937783730955</v>
      </c>
      <c r="D1215" s="63">
        <f t="shared" si="1362"/>
        <v>189.5316200517324</v>
      </c>
      <c r="E1215" s="63">
        <f t="shared" si="1362"/>
        <v>166.77019900565747</v>
      </c>
      <c r="F1215" s="63">
        <f t="shared" si="1362"/>
        <v>141.04510493311801</v>
      </c>
      <c r="G1215" s="64">
        <f t="shared" si="1362"/>
        <v>116.34057977069594</v>
      </c>
    </row>
    <row r="1216" spans="1:7" s="5" customFormat="1" ht="15" customHeight="1" x14ac:dyDescent="0.45">
      <c r="A1216" s="42" t="str">
        <f t="shared" ref="A1216:B1216" si="1363">A963</f>
        <v>N09</v>
      </c>
      <c r="B1216" s="4" t="str">
        <f t="shared" si="1363"/>
        <v>Salida Nacional / National exit</v>
      </c>
      <c r="C1216" s="63">
        <f t="shared" ref="C1216:G1216" si="1364">IF(C204=0,"",C963/C204)</f>
        <v>223.54538347635875</v>
      </c>
      <c r="D1216" s="63">
        <f t="shared" si="1364"/>
        <v>194.97158517192722</v>
      </c>
      <c r="E1216" s="63">
        <f t="shared" si="1364"/>
        <v>171.53464902147962</v>
      </c>
      <c r="F1216" s="63">
        <f t="shared" si="1364"/>
        <v>145.05535727933244</v>
      </c>
      <c r="G1216" s="64">
        <f t="shared" si="1364"/>
        <v>119.65143604205491</v>
      </c>
    </row>
    <row r="1217" spans="1:7" s="5" customFormat="1" ht="15" customHeight="1" x14ac:dyDescent="0.45">
      <c r="A1217" s="42" t="str">
        <f t="shared" ref="A1217:B1217" si="1365">A964</f>
        <v>N10.1</v>
      </c>
      <c r="B1217" s="4" t="str">
        <f t="shared" si="1365"/>
        <v>Salida Nacional / National exit</v>
      </c>
      <c r="C1217" s="63">
        <f t="shared" ref="C1217:G1217" si="1366">IF(C205=0,"",C964/C205)</f>
        <v>227.42849505047684</v>
      </c>
      <c r="D1217" s="63">
        <f t="shared" si="1366"/>
        <v>198.33741891012437</v>
      </c>
      <c r="E1217" s="63">
        <f t="shared" si="1366"/>
        <v>174.48252575467342</v>
      </c>
      <c r="F1217" s="63">
        <f t="shared" si="1366"/>
        <v>147.53659426290514</v>
      </c>
      <c r="G1217" s="64">
        <f t="shared" si="1366"/>
        <v>121.69994030527029</v>
      </c>
    </row>
    <row r="1218" spans="1:7" s="5" customFormat="1" ht="15" customHeight="1" x14ac:dyDescent="0.45">
      <c r="A1218" s="42" t="str">
        <f t="shared" ref="A1218:B1218" si="1367">A965</f>
        <v>O01</v>
      </c>
      <c r="B1218" s="4" t="str">
        <f t="shared" si="1367"/>
        <v>Salida Nacional / National exit</v>
      </c>
      <c r="C1218" s="63" t="str">
        <f t="shared" ref="C1218:G1218" si="1368">IF(C206=0,"",C965/C206)</f>
        <v/>
      </c>
      <c r="D1218" s="63" t="str">
        <f t="shared" si="1368"/>
        <v/>
      </c>
      <c r="E1218" s="63" t="str">
        <f t="shared" si="1368"/>
        <v/>
      </c>
      <c r="F1218" s="63" t="str">
        <f t="shared" si="1368"/>
        <v/>
      </c>
      <c r="G1218" s="64" t="str">
        <f t="shared" si="1368"/>
        <v/>
      </c>
    </row>
    <row r="1219" spans="1:7" s="5" customFormat="1" ht="15" customHeight="1" x14ac:dyDescent="0.45">
      <c r="A1219" s="42" t="str">
        <f t="shared" ref="A1219:B1219" si="1369">A966</f>
        <v>O01A</v>
      </c>
      <c r="B1219" s="4" t="str">
        <f t="shared" si="1369"/>
        <v>Salida Nacional / National exit</v>
      </c>
      <c r="C1219" s="63">
        <f t="shared" ref="C1219:G1219" si="1370">IF(C207=0,"",C966/C207)</f>
        <v>232.30287611872498</v>
      </c>
      <c r="D1219" s="63">
        <f t="shared" si="1370"/>
        <v>206.49397016519569</v>
      </c>
      <c r="E1219" s="63">
        <f t="shared" si="1370"/>
        <v>182.77705126052885</v>
      </c>
      <c r="F1219" s="63">
        <f t="shared" si="1370"/>
        <v>155.42212800836066</v>
      </c>
      <c r="G1219" s="64">
        <f t="shared" si="1370"/>
        <v>128.34509635149047</v>
      </c>
    </row>
    <row r="1220" spans="1:7" s="5" customFormat="1" ht="15" customHeight="1" x14ac:dyDescent="0.45">
      <c r="A1220" s="42" t="str">
        <f t="shared" ref="A1220:B1220" si="1371">A967</f>
        <v>O02</v>
      </c>
      <c r="B1220" s="4" t="str">
        <f t="shared" si="1371"/>
        <v>Salida Nacional / National exit</v>
      </c>
      <c r="C1220" s="63">
        <f t="shared" ref="C1220:G1220" si="1372">IF(C208=0,"",C967/C208)</f>
        <v>232.2007037495141</v>
      </c>
      <c r="D1220" s="63">
        <f t="shared" si="1372"/>
        <v>206.3715597069536</v>
      </c>
      <c r="E1220" s="63">
        <f t="shared" si="1372"/>
        <v>182.66159213407852</v>
      </c>
      <c r="F1220" s="63">
        <f t="shared" si="1372"/>
        <v>155.31963863703561</v>
      </c>
      <c r="G1220" s="64">
        <f t="shared" si="1372"/>
        <v>128.25605387227478</v>
      </c>
    </row>
    <row r="1221" spans="1:7" s="5" customFormat="1" ht="15" customHeight="1" x14ac:dyDescent="0.45">
      <c r="A1221" s="42" t="str">
        <f t="shared" ref="A1221:B1221" si="1373">A968</f>
        <v>O05</v>
      </c>
      <c r="B1221" s="4" t="str">
        <f t="shared" si="1373"/>
        <v>Salida Nacional / National exit</v>
      </c>
      <c r="C1221" s="63">
        <f t="shared" ref="C1221:G1221" si="1374">IF(C209=0,"",C968/C209)</f>
        <v>231.36497074803967</v>
      </c>
      <c r="D1221" s="63">
        <f t="shared" si="1374"/>
        <v>205.37028646186187</v>
      </c>
      <c r="E1221" s="63">
        <f t="shared" si="1374"/>
        <v>181.7171782671864</v>
      </c>
      <c r="F1221" s="63">
        <f t="shared" si="1374"/>
        <v>154.48131267299826</v>
      </c>
      <c r="G1221" s="64">
        <f t="shared" si="1374"/>
        <v>127.52771861893392</v>
      </c>
    </row>
    <row r="1222" spans="1:7" s="5" customFormat="1" ht="15" customHeight="1" x14ac:dyDescent="0.45">
      <c r="A1222" s="42" t="str">
        <f t="shared" ref="A1222:B1222" si="1375">A969</f>
        <v>O06</v>
      </c>
      <c r="B1222" s="4" t="str">
        <f t="shared" si="1375"/>
        <v>Salida Nacional / National exit</v>
      </c>
      <c r="C1222" s="63">
        <f t="shared" ref="C1222:G1222" si="1376">IF(C210=0,"",C969/C210)</f>
        <v>226.3643228663079</v>
      </c>
      <c r="D1222" s="63">
        <f t="shared" si="1376"/>
        <v>200.80568000577665</v>
      </c>
      <c r="E1222" s="63">
        <f t="shared" si="1376"/>
        <v>177.63381561684318</v>
      </c>
      <c r="F1222" s="63">
        <f t="shared" si="1376"/>
        <v>150.9765908714937</v>
      </c>
      <c r="G1222" s="64">
        <f t="shared" si="1376"/>
        <v>124.62802027615443</v>
      </c>
    </row>
    <row r="1223" spans="1:7" s="5" customFormat="1" ht="15" customHeight="1" x14ac:dyDescent="0.45">
      <c r="A1223" s="42" t="str">
        <f t="shared" ref="A1223:B1223" si="1377">A970</f>
        <v>O07</v>
      </c>
      <c r="B1223" s="4" t="str">
        <f t="shared" si="1377"/>
        <v>Salida Nacional / National exit</v>
      </c>
      <c r="C1223" s="63">
        <f t="shared" ref="C1223:G1223" si="1378">IF(C211=0,"",C970/C211)</f>
        <v>219.17017815684088</v>
      </c>
      <c r="D1223" s="63">
        <f t="shared" si="1378"/>
        <v>194.38515928794428</v>
      </c>
      <c r="E1223" s="63">
        <f t="shared" si="1378"/>
        <v>171.93520527215711</v>
      </c>
      <c r="F1223" s="63">
        <f t="shared" si="1378"/>
        <v>146.12035274858701</v>
      </c>
      <c r="G1223" s="64">
        <f t="shared" si="1378"/>
        <v>120.61344119629614</v>
      </c>
    </row>
    <row r="1224" spans="1:7" s="5" customFormat="1" ht="15" customHeight="1" x14ac:dyDescent="0.45">
      <c r="A1224" s="42" t="str">
        <f t="shared" ref="A1224:B1224" si="1379">A971</f>
        <v>O09</v>
      </c>
      <c r="B1224" s="4" t="str">
        <f t="shared" si="1379"/>
        <v>Salida Nacional / National exit</v>
      </c>
      <c r="C1224" s="63">
        <f t="shared" ref="C1224:G1224" si="1380">IF(C212=0,"",C971/C212)</f>
        <v>209.66285625638588</v>
      </c>
      <c r="D1224" s="63">
        <f t="shared" si="1380"/>
        <v>185.90020941577291</v>
      </c>
      <c r="E1224" s="63">
        <f t="shared" si="1380"/>
        <v>164.40428601487579</v>
      </c>
      <c r="F1224" s="63">
        <f t="shared" si="1380"/>
        <v>139.70265878713815</v>
      </c>
      <c r="G1224" s="64">
        <f t="shared" si="1380"/>
        <v>115.30803003924514</v>
      </c>
    </row>
    <row r="1225" spans="1:7" s="5" customFormat="1" ht="15" customHeight="1" x14ac:dyDescent="0.45">
      <c r="A1225" s="42" t="str">
        <f t="shared" ref="A1225:B1225" si="1381">A972</f>
        <v>O11</v>
      </c>
      <c r="B1225" s="4" t="str">
        <f t="shared" si="1381"/>
        <v>Salida Nacional / National exit</v>
      </c>
      <c r="C1225" s="63">
        <f t="shared" ref="C1225:G1225" si="1382">IF(C213=0,"",C972/C213)</f>
        <v>196.76374083431352</v>
      </c>
      <c r="D1225" s="63">
        <f t="shared" si="1382"/>
        <v>174.38820331167776</v>
      </c>
      <c r="E1225" s="63">
        <f t="shared" si="1382"/>
        <v>154.18666661047456</v>
      </c>
      <c r="F1225" s="63">
        <f t="shared" si="1382"/>
        <v>130.99541441074837</v>
      </c>
      <c r="G1225" s="64">
        <f t="shared" si="1382"/>
        <v>108.10988196001841</v>
      </c>
    </row>
    <row r="1226" spans="1:7" s="5" customFormat="1" ht="15" customHeight="1" x14ac:dyDescent="0.45">
      <c r="A1226" s="42" t="str">
        <f t="shared" ref="A1226:B1226" si="1383">A973</f>
        <v>O12</v>
      </c>
      <c r="B1226" s="4" t="str">
        <f t="shared" si="1383"/>
        <v>Salida Nacional / National exit</v>
      </c>
      <c r="C1226" s="63">
        <f t="shared" ref="C1226:G1226" si="1384">IF(C214=0,"",C973/C214)</f>
        <v>200.05678374241555</v>
      </c>
      <c r="D1226" s="63">
        <f t="shared" si="1384"/>
        <v>177.14331823071404</v>
      </c>
      <c r="E1226" s="63">
        <f t="shared" si="1384"/>
        <v>156.60115828784555</v>
      </c>
      <c r="F1226" s="63">
        <f t="shared" si="1384"/>
        <v>133.02986236847985</v>
      </c>
      <c r="G1226" s="64">
        <f t="shared" si="1384"/>
        <v>109.7838687932486</v>
      </c>
    </row>
    <row r="1227" spans="1:7" s="5" customFormat="1" ht="15" customHeight="1" x14ac:dyDescent="0.45">
      <c r="A1227" s="42" t="str">
        <f t="shared" ref="A1227:B1227" si="1385">A974</f>
        <v>O14</v>
      </c>
      <c r="B1227" s="4" t="str">
        <f t="shared" si="1385"/>
        <v>Salida Nacional / National exit</v>
      </c>
      <c r="C1227" s="63">
        <f t="shared" ref="C1227:G1227" si="1386">IF(C215=0,"",C974/C215)</f>
        <v>205.52727903465623</v>
      </c>
      <c r="D1227" s="63">
        <f t="shared" si="1386"/>
        <v>181.72019245154135</v>
      </c>
      <c r="E1227" s="63">
        <f t="shared" si="1386"/>
        <v>160.61217962064248</v>
      </c>
      <c r="F1227" s="63">
        <f t="shared" si="1386"/>
        <v>136.40954440897107</v>
      </c>
      <c r="G1227" s="64">
        <f t="shared" si="1386"/>
        <v>112.5647426980278</v>
      </c>
    </row>
    <row r="1228" spans="1:7" s="5" customFormat="1" ht="15" customHeight="1" x14ac:dyDescent="0.45">
      <c r="A1228" s="42" t="str">
        <f t="shared" ref="A1228:B1228" si="1387">A975</f>
        <v>O14A</v>
      </c>
      <c r="B1228" s="4" t="str">
        <f t="shared" si="1387"/>
        <v>Salida Nacional / National exit</v>
      </c>
      <c r="C1228" s="63">
        <f t="shared" ref="C1228:G1228" si="1388">IF(C216=0,"",C975/C216)</f>
        <v>207.21449012311228</v>
      </c>
      <c r="D1228" s="63">
        <f t="shared" si="1388"/>
        <v>183.13179277716472</v>
      </c>
      <c r="E1228" s="63">
        <f t="shared" si="1388"/>
        <v>161.84925950229916</v>
      </c>
      <c r="F1228" s="63">
        <f t="shared" si="1388"/>
        <v>137.4519065187165</v>
      </c>
      <c r="G1228" s="64">
        <f t="shared" si="1388"/>
        <v>113.42242030071152</v>
      </c>
    </row>
    <row r="1229" spans="1:7" s="5" customFormat="1" ht="15" customHeight="1" x14ac:dyDescent="0.45">
      <c r="A1229" s="42" t="str">
        <f t="shared" ref="A1229:B1229" si="1389">A976</f>
        <v>O16</v>
      </c>
      <c r="B1229" s="4" t="str">
        <f t="shared" si="1389"/>
        <v>Salida Nacional / National exit</v>
      </c>
      <c r="C1229" s="63">
        <f t="shared" ref="C1229:G1229" si="1390">IF(C217=0,"",C976/C217)</f>
        <v>211.59573504119786</v>
      </c>
      <c r="D1229" s="63">
        <f t="shared" si="1390"/>
        <v>186.79734879165554</v>
      </c>
      <c r="E1229" s="63">
        <f t="shared" si="1390"/>
        <v>165.06163167188598</v>
      </c>
      <c r="F1229" s="63">
        <f t="shared" si="1390"/>
        <v>140.15864767717244</v>
      </c>
      <c r="G1229" s="64">
        <f t="shared" si="1390"/>
        <v>115.64958420677178</v>
      </c>
    </row>
    <row r="1230" spans="1:7" s="5" customFormat="1" ht="15" customHeight="1" x14ac:dyDescent="0.45">
      <c r="A1230" s="42" t="str">
        <f t="shared" ref="A1230:B1230" si="1391">A977</f>
        <v>O17</v>
      </c>
      <c r="B1230" s="4" t="str">
        <f t="shared" si="1391"/>
        <v>Salida Nacional / National exit</v>
      </c>
      <c r="C1230" s="63">
        <f t="shared" ref="C1230:G1230" si="1392">IF(C218=0,"",C977/C218)</f>
        <v>214.21179678557445</v>
      </c>
      <c r="D1230" s="63">
        <f t="shared" si="1392"/>
        <v>188.98606935867852</v>
      </c>
      <c r="E1230" s="63">
        <f t="shared" si="1392"/>
        <v>166.97975405460539</v>
      </c>
      <c r="F1230" s="63">
        <f t="shared" si="1392"/>
        <v>141.77485542838397</v>
      </c>
      <c r="G1230" s="64">
        <f t="shared" si="1392"/>
        <v>116.97943414715036</v>
      </c>
    </row>
    <row r="1231" spans="1:7" s="5" customFormat="1" ht="15" customHeight="1" x14ac:dyDescent="0.45">
      <c r="A1231" s="42" t="str">
        <f t="shared" ref="A1231:B1231" si="1393">A978</f>
        <v>O19</v>
      </c>
      <c r="B1231" s="4" t="str">
        <f t="shared" si="1393"/>
        <v>Salida Nacional / National exit</v>
      </c>
      <c r="C1231" s="63">
        <f t="shared" ref="C1231:G1231" si="1394">IF(C219=0,"",C978/C219)</f>
        <v>216.76854596885482</v>
      </c>
      <c r="D1231" s="63">
        <f t="shared" si="1394"/>
        <v>190.83546774065471</v>
      </c>
      <c r="E1231" s="63">
        <f t="shared" si="1394"/>
        <v>168.5117307211608</v>
      </c>
      <c r="F1231" s="63">
        <f t="shared" si="1394"/>
        <v>142.99366288337663</v>
      </c>
      <c r="G1231" s="64">
        <f t="shared" si="1394"/>
        <v>117.97468331752762</v>
      </c>
    </row>
    <row r="1232" spans="1:7" s="5" customFormat="1" ht="15" customHeight="1" x14ac:dyDescent="0.45">
      <c r="A1232" s="42" t="str">
        <f t="shared" ref="A1232:B1232" si="1395">A979</f>
        <v>O24</v>
      </c>
      <c r="B1232" s="4" t="str">
        <f t="shared" si="1395"/>
        <v>Salida Nacional / National exit</v>
      </c>
      <c r="C1232" s="63">
        <f t="shared" ref="C1232:G1232" si="1396">IF(C220=0,"",C979/C220)</f>
        <v>212.44226354515735</v>
      </c>
      <c r="D1232" s="63">
        <f t="shared" si="1396"/>
        <v>185.75061002037387</v>
      </c>
      <c r="E1232" s="63">
        <f t="shared" si="1396"/>
        <v>163.60320712619267</v>
      </c>
      <c r="F1232" s="63">
        <f t="shared" si="1396"/>
        <v>138.49800852719412</v>
      </c>
      <c r="G1232" s="64">
        <f t="shared" si="1396"/>
        <v>114.23535259005531</v>
      </c>
    </row>
    <row r="1233" spans="1:7" s="5" customFormat="1" ht="15" customHeight="1" x14ac:dyDescent="0.45">
      <c r="A1233" s="42" t="str">
        <f t="shared" ref="A1233:B1233" si="1397">A980</f>
        <v>P01</v>
      </c>
      <c r="B1233" s="4" t="str">
        <f t="shared" si="1397"/>
        <v>Salida Nacional / National exit</v>
      </c>
      <c r="C1233" s="63">
        <f t="shared" ref="C1233:G1233" si="1398">IF(C221=0,"",C980/C221)</f>
        <v>194.47987714226343</v>
      </c>
      <c r="D1233" s="63">
        <f t="shared" si="1398"/>
        <v>172.36606696116544</v>
      </c>
      <c r="E1233" s="63">
        <f t="shared" si="1398"/>
        <v>152.35828610375614</v>
      </c>
      <c r="F1233" s="63">
        <f t="shared" si="1398"/>
        <v>129.40995381084412</v>
      </c>
      <c r="G1233" s="64">
        <f t="shared" si="1398"/>
        <v>106.80283838552185</v>
      </c>
    </row>
    <row r="1234" spans="1:7" s="5" customFormat="1" ht="15" customHeight="1" x14ac:dyDescent="0.45">
      <c r="A1234" s="42" t="str">
        <f t="shared" ref="A1234:B1234" si="1399">A981</f>
        <v>P03</v>
      </c>
      <c r="B1234" s="4" t="str">
        <f t="shared" si="1399"/>
        <v>Salida Nacional / National exit</v>
      </c>
      <c r="C1234" s="63">
        <f t="shared" ref="C1234:G1234" si="1400">IF(C222=0,"",C981/C222)</f>
        <v>189.44731026110699</v>
      </c>
      <c r="D1234" s="63">
        <f t="shared" si="1400"/>
        <v>167.89988291556207</v>
      </c>
      <c r="E1234" s="63">
        <f t="shared" si="1400"/>
        <v>148.34567656394478</v>
      </c>
      <c r="F1234" s="63">
        <f t="shared" si="1400"/>
        <v>125.95087661940113</v>
      </c>
      <c r="G1234" s="64">
        <f t="shared" si="1400"/>
        <v>103.94876985058382</v>
      </c>
    </row>
    <row r="1235" spans="1:7" s="5" customFormat="1" ht="15" customHeight="1" x14ac:dyDescent="0.45">
      <c r="A1235" s="42" t="str">
        <f t="shared" ref="A1235:B1235" si="1401">A982</f>
        <v>P04</v>
      </c>
      <c r="B1235" s="4" t="str">
        <f t="shared" si="1401"/>
        <v>Salida Nacional / National exit</v>
      </c>
      <c r="C1235" s="63">
        <f t="shared" ref="C1235:G1235" si="1402">IF(C223=0,"",C982/C223)</f>
        <v>185.58064290128132</v>
      </c>
      <c r="D1235" s="63">
        <f t="shared" si="1402"/>
        <v>164.45321516339453</v>
      </c>
      <c r="E1235" s="63">
        <f t="shared" si="1402"/>
        <v>145.28655889737928</v>
      </c>
      <c r="F1235" s="63">
        <f t="shared" si="1402"/>
        <v>123.34382294886674</v>
      </c>
      <c r="G1235" s="64">
        <f t="shared" si="1402"/>
        <v>101.794105983603</v>
      </c>
    </row>
    <row r="1236" spans="1:7" s="5" customFormat="1" ht="15" customHeight="1" x14ac:dyDescent="0.45">
      <c r="A1236" s="42" t="str">
        <f t="shared" ref="A1236:B1236" si="1403">A983</f>
        <v>P04A</v>
      </c>
      <c r="B1236" s="4" t="str">
        <f t="shared" si="1403"/>
        <v>Salida Nacional / National exit</v>
      </c>
      <c r="C1236" s="63">
        <f t="shared" ref="C1236:G1236" si="1404">IF(C224=0,"",C983/C224)</f>
        <v>182.01854586781695</v>
      </c>
      <c r="D1236" s="63">
        <f t="shared" si="1404"/>
        <v>161.2780351355251</v>
      </c>
      <c r="E1236" s="63">
        <f t="shared" si="1404"/>
        <v>142.46840234263945</v>
      </c>
      <c r="F1236" s="63">
        <f t="shared" si="1404"/>
        <v>120.94212213478075</v>
      </c>
      <c r="G1236" s="64">
        <f t="shared" si="1404"/>
        <v>99.809161054429865</v>
      </c>
    </row>
    <row r="1237" spans="1:7" s="5" customFormat="1" ht="15" customHeight="1" x14ac:dyDescent="0.45">
      <c r="A1237" s="42" t="str">
        <f t="shared" ref="A1237:B1237" si="1405">A984</f>
        <v>P06</v>
      </c>
      <c r="B1237" s="4" t="str">
        <f t="shared" si="1405"/>
        <v>Salida Nacional / National exit</v>
      </c>
      <c r="C1237" s="63">
        <f t="shared" ref="C1237:G1237" si="1406">IF(C225=0,"",C984/C225)</f>
        <v>173.63100167767919</v>
      </c>
      <c r="D1237" s="63">
        <f t="shared" si="1406"/>
        <v>153.80155076544696</v>
      </c>
      <c r="E1237" s="63">
        <f t="shared" si="1406"/>
        <v>135.83258854656827</v>
      </c>
      <c r="F1237" s="63">
        <f t="shared" si="1406"/>
        <v>115.2869219758889</v>
      </c>
      <c r="G1237" s="64">
        <f t="shared" si="1406"/>
        <v>95.135281271812786</v>
      </c>
    </row>
    <row r="1238" spans="1:7" s="5" customFormat="1" ht="15" customHeight="1" x14ac:dyDescent="0.45">
      <c r="A1238" s="42" t="str">
        <f t="shared" ref="A1238:B1238" si="1407">A985</f>
        <v>13A</v>
      </c>
      <c r="B1238" s="4" t="str">
        <f t="shared" si="1407"/>
        <v>Salida Nacional / National exit</v>
      </c>
      <c r="C1238" s="63">
        <f t="shared" ref="C1238:G1238" si="1408">IF(C226=0,"",C985/C226)</f>
        <v>183.19563130342334</v>
      </c>
      <c r="D1238" s="63">
        <f t="shared" si="1408"/>
        <v>155.67568786861327</v>
      </c>
      <c r="E1238" s="63">
        <f t="shared" si="1408"/>
        <v>134.57747283091422</v>
      </c>
      <c r="F1238" s="63">
        <f t="shared" si="1408"/>
        <v>111.73935587783973</v>
      </c>
      <c r="G1238" s="64">
        <f t="shared" si="1408"/>
        <v>92.579748037546096</v>
      </c>
    </row>
    <row r="1239" spans="1:7" s="5" customFormat="1" ht="15" customHeight="1" x14ac:dyDescent="0.45">
      <c r="A1239" s="42" t="str">
        <f t="shared" ref="A1239:B1239" si="1409">A986</f>
        <v>15.20.04</v>
      </c>
      <c r="B1239" s="4" t="str">
        <f t="shared" si="1409"/>
        <v>Salida Nacional / National exit</v>
      </c>
      <c r="C1239" s="63">
        <f t="shared" ref="C1239:G1239" si="1410">IF(C227=0,"",C986/C227)</f>
        <v>186.99095206312697</v>
      </c>
      <c r="D1239" s="63">
        <f t="shared" si="1410"/>
        <v>157.002666768274</v>
      </c>
      <c r="E1239" s="63">
        <f t="shared" si="1410"/>
        <v>135.15048088223719</v>
      </c>
      <c r="F1239" s="63">
        <f t="shared" si="1410"/>
        <v>111.77780588237232</v>
      </c>
      <c r="G1239" s="64">
        <f t="shared" si="1410"/>
        <v>92.489096118917999</v>
      </c>
    </row>
    <row r="1240" spans="1:7" s="5" customFormat="1" ht="15" customHeight="1" x14ac:dyDescent="0.45">
      <c r="A1240" s="42" t="str">
        <f t="shared" ref="A1240:B1240" si="1411">A987</f>
        <v>15.31A.2</v>
      </c>
      <c r="B1240" s="4" t="str">
        <f t="shared" si="1411"/>
        <v>Salida Nacional / National exit</v>
      </c>
      <c r="C1240" s="63">
        <f t="shared" ref="C1240:G1240" si="1412">IF(C228=0,"",C987/C228)</f>
        <v>188.3762115237457</v>
      </c>
      <c r="D1240" s="63">
        <f t="shared" si="1412"/>
        <v>158.50988161494024</v>
      </c>
      <c r="E1240" s="63">
        <f t="shared" si="1412"/>
        <v>136.46637230450395</v>
      </c>
      <c r="F1240" s="63">
        <f t="shared" si="1412"/>
        <v>112.90465063684358</v>
      </c>
      <c r="G1240" s="64">
        <f t="shared" si="1412"/>
        <v>93.327883531056784</v>
      </c>
    </row>
    <row r="1241" spans="1:7" s="5" customFormat="1" ht="15" customHeight="1" x14ac:dyDescent="0.45">
      <c r="A1241" s="42" t="str">
        <f t="shared" ref="A1241:B1241" si="1413">A988</f>
        <v>D07A</v>
      </c>
      <c r="B1241" s="4" t="str">
        <f t="shared" si="1413"/>
        <v>Salida Nacional / National exit</v>
      </c>
      <c r="C1241" s="63">
        <f t="shared" ref="C1241:G1241" si="1414">IF(C229=0,"",C988/C229)</f>
        <v>203.65895226926645</v>
      </c>
      <c r="D1241" s="63">
        <f t="shared" si="1414"/>
        <v>181.14551613425556</v>
      </c>
      <c r="E1241" s="63">
        <f t="shared" si="1414"/>
        <v>160.24007153299934</v>
      </c>
      <c r="F1241" s="63">
        <f t="shared" si="1414"/>
        <v>136.17914263764186</v>
      </c>
      <c r="G1241" s="64">
        <f t="shared" si="1414"/>
        <v>112.46388893874638</v>
      </c>
    </row>
    <row r="1242" spans="1:7" s="5" customFormat="1" ht="15" customHeight="1" x14ac:dyDescent="0.45">
      <c r="A1242" s="42" t="str">
        <f t="shared" ref="A1242:B1242" si="1415">A989</f>
        <v>D08A</v>
      </c>
      <c r="B1242" s="4" t="str">
        <f t="shared" si="1415"/>
        <v>Salida Nacional / National exit</v>
      </c>
      <c r="C1242" s="63">
        <f t="shared" ref="C1242:G1242" si="1416">IF(C230=0,"",C989/C230)</f>
        <v>206.77676564130178</v>
      </c>
      <c r="D1242" s="63">
        <f t="shared" si="1416"/>
        <v>183.92467084467151</v>
      </c>
      <c r="E1242" s="63">
        <f t="shared" si="1416"/>
        <v>162.70673263411808</v>
      </c>
      <c r="F1242" s="63">
        <f t="shared" si="1416"/>
        <v>138.28129057000822</v>
      </c>
      <c r="G1242" s="64">
        <f t="shared" si="1416"/>
        <v>114.20126099368757</v>
      </c>
    </row>
    <row r="1243" spans="1:7" s="5" customFormat="1" ht="15" customHeight="1" x14ac:dyDescent="0.45">
      <c r="A1243" s="42" t="str">
        <f t="shared" ref="A1243:B1243" si="1417">A990</f>
        <v>D10A</v>
      </c>
      <c r="B1243" s="4" t="str">
        <f t="shared" si="1417"/>
        <v>Salida Nacional / National exit</v>
      </c>
      <c r="C1243" s="63">
        <f t="shared" ref="C1243:G1243" si="1418">IF(C231=0,"",C990/C231)</f>
        <v>214.36421971398099</v>
      </c>
      <c r="D1243" s="63">
        <f t="shared" si="1418"/>
        <v>190.68797134087322</v>
      </c>
      <c r="E1243" s="63">
        <f t="shared" si="1418"/>
        <v>168.70955435060355</v>
      </c>
      <c r="F1243" s="63">
        <f t="shared" si="1418"/>
        <v>143.3970396503949</v>
      </c>
      <c r="G1243" s="64">
        <f t="shared" si="1418"/>
        <v>118.42929811491418</v>
      </c>
    </row>
    <row r="1244" spans="1:7" s="5" customFormat="1" ht="15" customHeight="1" x14ac:dyDescent="0.45">
      <c r="A1244" s="42" t="str">
        <f t="shared" ref="A1244:B1244" si="1419">A991</f>
        <v>D15</v>
      </c>
      <c r="B1244" s="4" t="str">
        <f t="shared" si="1419"/>
        <v>Salida Nacional / National exit</v>
      </c>
      <c r="C1244" s="63">
        <f t="shared" ref="C1244:G1244" si="1420">IF(C232=0,"",C991/C232)</f>
        <v>229.85531684099067</v>
      </c>
      <c r="D1244" s="63">
        <f t="shared" si="1420"/>
        <v>204.47804630158322</v>
      </c>
      <c r="E1244" s="63">
        <f t="shared" si="1420"/>
        <v>180.99427952168216</v>
      </c>
      <c r="F1244" s="63">
        <f t="shared" si="1420"/>
        <v>153.90307194193625</v>
      </c>
      <c r="G1244" s="64">
        <f t="shared" si="1420"/>
        <v>127.10782827659379</v>
      </c>
    </row>
    <row r="1245" spans="1:7" s="5" customFormat="1" ht="15" customHeight="1" x14ac:dyDescent="0.45">
      <c r="A1245" s="42" t="str">
        <f t="shared" ref="A1245:B1245" si="1421">A992</f>
        <v>I005</v>
      </c>
      <c r="B1245" s="4" t="str">
        <f t="shared" si="1421"/>
        <v>Salida Nacional / National exit</v>
      </c>
      <c r="C1245" s="63">
        <f t="shared" ref="C1245:G1245" si="1422">IF(C233=0,"",C992/C233)</f>
        <v>248.66423416283263</v>
      </c>
      <c r="D1245" s="63">
        <f t="shared" si="1422"/>
        <v>221.25252338383544</v>
      </c>
      <c r="E1245" s="63">
        <f t="shared" si="1422"/>
        <v>195.90729252755429</v>
      </c>
      <c r="F1245" s="63">
        <f t="shared" si="1422"/>
        <v>166.63167405587603</v>
      </c>
      <c r="G1245" s="64">
        <f t="shared" si="1422"/>
        <v>137.62771068149769</v>
      </c>
    </row>
    <row r="1246" spans="1:7" s="5" customFormat="1" ht="15" customHeight="1" x14ac:dyDescent="0.45">
      <c r="A1246" s="42" t="str">
        <f t="shared" ref="A1246:B1246" si="1423">A993</f>
        <v>I007</v>
      </c>
      <c r="B1246" s="4" t="str">
        <f t="shared" si="1423"/>
        <v>Salida Nacional / National exit</v>
      </c>
      <c r="C1246" s="63">
        <f t="shared" ref="C1246:G1246" si="1424">IF(C234=0,"",C993/C234)</f>
        <v>257.91670227164627</v>
      </c>
      <c r="D1246" s="63">
        <f t="shared" si="1424"/>
        <v>229.51002522495756</v>
      </c>
      <c r="E1246" s="63">
        <f t="shared" si="1424"/>
        <v>203.23633755070762</v>
      </c>
      <c r="F1246" s="63">
        <f t="shared" si="1424"/>
        <v>172.8773349614556</v>
      </c>
      <c r="G1246" s="64">
        <f t="shared" si="1424"/>
        <v>142.79090469646098</v>
      </c>
    </row>
    <row r="1247" spans="1:7" s="5" customFormat="1" ht="15" customHeight="1" x14ac:dyDescent="0.45">
      <c r="A1247" s="42" t="str">
        <f t="shared" ref="A1247:B1247" si="1425">A994</f>
        <v>K05</v>
      </c>
      <c r="B1247" s="4" t="str">
        <f t="shared" si="1425"/>
        <v>Salida Nacional / National exit</v>
      </c>
      <c r="C1247" s="63">
        <f t="shared" ref="C1247:G1247" si="1426">IF(C235=0,"",C994/C235)</f>
        <v>228.98042426685072</v>
      </c>
      <c r="D1247" s="63">
        <f t="shared" si="1426"/>
        <v>196.03898572170721</v>
      </c>
      <c r="E1247" s="63">
        <f t="shared" si="1426"/>
        <v>171.26863042882255</v>
      </c>
      <c r="F1247" s="63">
        <f t="shared" si="1426"/>
        <v>143.89677496925367</v>
      </c>
      <c r="G1247" s="64">
        <f t="shared" si="1426"/>
        <v>118.5337800955466</v>
      </c>
    </row>
    <row r="1248" spans="1:7" s="5" customFormat="1" ht="15" customHeight="1" x14ac:dyDescent="0.45">
      <c r="A1248" s="42" t="str">
        <f t="shared" ref="A1248:B1248" si="1427">A995</f>
        <v>K07</v>
      </c>
      <c r="B1248" s="4" t="str">
        <f t="shared" si="1427"/>
        <v>Salida Nacional / National exit</v>
      </c>
      <c r="C1248" s="63">
        <f t="shared" ref="C1248:G1248" si="1428">IF(C236=0,"",C995/C236)</f>
        <v>226.12574882374355</v>
      </c>
      <c r="D1248" s="63">
        <f t="shared" si="1428"/>
        <v>193.67743320534143</v>
      </c>
      <c r="E1248" s="63">
        <f t="shared" si="1428"/>
        <v>169.21259901891759</v>
      </c>
      <c r="F1248" s="63">
        <f t="shared" si="1428"/>
        <v>142.1731480234387</v>
      </c>
      <c r="G1248" s="64">
        <f t="shared" si="1428"/>
        <v>117.12193419094653</v>
      </c>
    </row>
    <row r="1249" spans="1:7" s="5" customFormat="1" ht="15" customHeight="1" x14ac:dyDescent="0.45">
      <c r="A1249" s="42" t="str">
        <f t="shared" ref="A1249:B1249" si="1429">A996</f>
        <v>K41</v>
      </c>
      <c r="B1249" s="4" t="str">
        <f t="shared" si="1429"/>
        <v>Salida Nacional / National exit</v>
      </c>
      <c r="C1249" s="63">
        <f t="shared" ref="C1249:G1249" si="1430">IF(C237=0,"",C996/C237)</f>
        <v>171.41622249184817</v>
      </c>
      <c r="D1249" s="63">
        <f t="shared" si="1430"/>
        <v>146.78039837176925</v>
      </c>
      <c r="E1249" s="63">
        <f t="shared" si="1430"/>
        <v>127.97166477029</v>
      </c>
      <c r="F1249" s="63">
        <f t="shared" si="1430"/>
        <v>107.26807632358943</v>
      </c>
      <c r="G1249" s="64">
        <f t="shared" si="1430"/>
        <v>88.495457599385006</v>
      </c>
    </row>
    <row r="1250" spans="1:7" s="5" customFormat="1" ht="15" customHeight="1" x14ac:dyDescent="0.45">
      <c r="A1250" s="42" t="str">
        <f t="shared" ref="A1250:B1250" si="1431">A997</f>
        <v>M05</v>
      </c>
      <c r="B1250" s="4" t="str">
        <f t="shared" si="1431"/>
        <v>Salida Nacional / National exit</v>
      </c>
      <c r="C1250" s="63">
        <f t="shared" ref="C1250:G1250" si="1432">IF(C238=0,"",C997/C238)</f>
        <v>185.96154222561836</v>
      </c>
      <c r="D1250" s="63">
        <f t="shared" si="1432"/>
        <v>157.34914963315916</v>
      </c>
      <c r="E1250" s="63">
        <f t="shared" si="1432"/>
        <v>135.80090285166349</v>
      </c>
      <c r="F1250" s="63">
        <f t="shared" si="1432"/>
        <v>112.66089220607546</v>
      </c>
      <c r="G1250" s="64">
        <f t="shared" si="1432"/>
        <v>93.027345359581432</v>
      </c>
    </row>
    <row r="1251" spans="1:7" s="5" customFormat="1" ht="15" customHeight="1" x14ac:dyDescent="0.45">
      <c r="A1251" s="42" t="str">
        <f t="shared" ref="A1251:B1251" si="1433">A998</f>
        <v>O03</v>
      </c>
      <c r="B1251" s="4" t="str">
        <f t="shared" si="1433"/>
        <v>Salida Nacional / National exit</v>
      </c>
      <c r="C1251" s="63">
        <f t="shared" ref="C1251:G1251" si="1434">IF(C239=0,"",C998/C239)</f>
        <v>232.04043277694873</v>
      </c>
      <c r="D1251" s="63">
        <f t="shared" si="1434"/>
        <v>206.17954259561367</v>
      </c>
      <c r="E1251" s="63">
        <f t="shared" si="1434"/>
        <v>182.48047911271399</v>
      </c>
      <c r="F1251" s="63">
        <f t="shared" si="1434"/>
        <v>155.15887040442291</v>
      </c>
      <c r="G1251" s="64">
        <f t="shared" si="1434"/>
        <v>128.11637888133788</v>
      </c>
    </row>
    <row r="1252" spans="1:7" s="5" customFormat="1" ht="15" customHeight="1" x14ac:dyDescent="0.45">
      <c r="A1252" s="42" t="str">
        <f t="shared" ref="A1252:B1252" si="1435">A999</f>
        <v>O22</v>
      </c>
      <c r="B1252" s="4" t="str">
        <f t="shared" si="1435"/>
        <v>Salida Nacional / National exit</v>
      </c>
      <c r="C1252" s="63">
        <f t="shared" ref="C1252:G1252" si="1436">IF(C240=0,"",C999/C240)</f>
        <v>214.47676015980167</v>
      </c>
      <c r="D1252" s="63">
        <f t="shared" si="1436"/>
        <v>188.12488848628175</v>
      </c>
      <c r="E1252" s="63">
        <f t="shared" si="1436"/>
        <v>165.88913511516176</v>
      </c>
      <c r="F1252" s="63">
        <f t="shared" si="1436"/>
        <v>140.58673026522388</v>
      </c>
      <c r="G1252" s="64">
        <f t="shared" si="1436"/>
        <v>115.97331359940496</v>
      </c>
    </row>
    <row r="1253" spans="1:7" s="5" customFormat="1" ht="15" customHeight="1" x14ac:dyDescent="0.45">
      <c r="A1253" s="42" t="str">
        <f t="shared" ref="A1253:B1253" si="1437">A1000</f>
        <v>41.01</v>
      </c>
      <c r="B1253" s="4" t="str">
        <f t="shared" si="1437"/>
        <v>Salida Nacional / National exit</v>
      </c>
      <c r="C1253" s="63">
        <f t="shared" ref="C1253:G1253" si="1438">IF(C241=0,"",C1000/C241)</f>
        <v>188.98015885522707</v>
      </c>
      <c r="D1253" s="63">
        <f t="shared" si="1438"/>
        <v>168.64452239109843</v>
      </c>
      <c r="E1253" s="63">
        <f t="shared" si="1438"/>
        <v>149.24310339108894</v>
      </c>
      <c r="F1253" s="63">
        <f t="shared" si="1438"/>
        <v>126.88220596612476</v>
      </c>
      <c r="G1253" s="64">
        <f t="shared" si="1438"/>
        <v>104.79702726222281</v>
      </c>
    </row>
    <row r="1254" spans="1:7" s="5" customFormat="1" ht="15" customHeight="1" x14ac:dyDescent="0.45">
      <c r="A1254" s="42" t="str">
        <f t="shared" ref="A1254:B1254" si="1439">A1001</f>
        <v>41.10</v>
      </c>
      <c r="B1254" s="4" t="str">
        <f t="shared" si="1439"/>
        <v>Salida Nacional / National exit</v>
      </c>
      <c r="C1254" s="63">
        <f t="shared" ref="C1254:G1254" si="1440">IF(C242=0,"",C1001/C242)</f>
        <v>212.13414111268659</v>
      </c>
      <c r="D1254" s="63">
        <f t="shared" si="1440"/>
        <v>188.6992982683978</v>
      </c>
      <c r="E1254" s="63">
        <f t="shared" si="1440"/>
        <v>166.7912739121316</v>
      </c>
      <c r="F1254" s="63">
        <f t="shared" si="1440"/>
        <v>141.64334219384321</v>
      </c>
      <c r="G1254" s="64">
        <f t="shared" si="1440"/>
        <v>116.9689996284944</v>
      </c>
    </row>
    <row r="1255" spans="1:7" s="5" customFormat="1" ht="15" customHeight="1" x14ac:dyDescent="0.45">
      <c r="A1255" s="42" t="str">
        <f t="shared" ref="A1255:B1255" si="1441">A1002</f>
        <v>D01A</v>
      </c>
      <c r="B1255" s="4" t="str">
        <f t="shared" si="1441"/>
        <v>Salida Nacional / National exit</v>
      </c>
      <c r="C1255" s="63">
        <f t="shared" ref="C1255:G1255" si="1442">IF(C243=0,"",C1002/C243)</f>
        <v>173.02510371832989</v>
      </c>
      <c r="D1255" s="63">
        <f t="shared" si="1442"/>
        <v>153.80880196578488</v>
      </c>
      <c r="E1255" s="63">
        <f t="shared" si="1442"/>
        <v>135.97705179746509</v>
      </c>
      <c r="F1255" s="63">
        <f t="shared" si="1442"/>
        <v>115.50260295737675</v>
      </c>
      <c r="G1255" s="64">
        <f t="shared" si="1442"/>
        <v>95.371285291748222</v>
      </c>
    </row>
    <row r="1256" spans="1:7" s="5" customFormat="1" ht="15" customHeight="1" x14ac:dyDescent="0.45">
      <c r="A1256" s="42" t="str">
        <f t="shared" ref="A1256:B1256" si="1443">A1003</f>
        <v>PR Barcelona</v>
      </c>
      <c r="B1256" s="4" t="str">
        <f t="shared" si="1443"/>
        <v>Planta GNL / LNG Plant</v>
      </c>
      <c r="C1256" s="63">
        <f t="shared" ref="C1256:G1256" si="1444">IF(C244=0,"",C1003/C244)</f>
        <v>234.02361377123458</v>
      </c>
      <c r="D1256" s="63">
        <f t="shared" si="1444"/>
        <v>202.71191506284379</v>
      </c>
      <c r="E1256" s="63">
        <f t="shared" si="1444"/>
        <v>176.93595873640075</v>
      </c>
      <c r="F1256" s="63">
        <f t="shared" si="1444"/>
        <v>148.39469384378563</v>
      </c>
      <c r="G1256" s="64">
        <f t="shared" si="1444"/>
        <v>122.64236318921185</v>
      </c>
    </row>
    <row r="1257" spans="1:7" s="5" customFormat="1" ht="15" customHeight="1" x14ac:dyDescent="0.45">
      <c r="A1257" s="42" t="str">
        <f t="shared" ref="A1257:B1257" si="1445">A1004</f>
        <v>PR Cartagena</v>
      </c>
      <c r="B1257" s="4" t="str">
        <f t="shared" si="1445"/>
        <v>Planta GNL / LNG Plant</v>
      </c>
      <c r="C1257" s="63">
        <f t="shared" ref="C1257:G1257" si="1446">IF(C245=0,"",C1004/C245)</f>
        <v>211.05578978722323</v>
      </c>
      <c r="D1257" s="63">
        <f t="shared" si="1446"/>
        <v>177.45960530718011</v>
      </c>
      <c r="E1257" s="63">
        <f t="shared" si="1446"/>
        <v>152.72707760940045</v>
      </c>
      <c r="F1257" s="63">
        <f t="shared" si="1446"/>
        <v>126.36944543580429</v>
      </c>
      <c r="G1257" s="64">
        <f t="shared" si="1446"/>
        <v>104.28180019656227</v>
      </c>
    </row>
    <row r="1258" spans="1:7" s="5" customFormat="1" ht="15" customHeight="1" x14ac:dyDescent="0.45">
      <c r="A1258" s="42" t="str">
        <f t="shared" ref="A1258:B1258" si="1447">A1005</f>
        <v>PR Huelva</v>
      </c>
      <c r="B1258" s="4" t="str">
        <f t="shared" si="1447"/>
        <v>Planta GNL / LNG Plant</v>
      </c>
      <c r="C1258" s="63">
        <f t="shared" ref="C1258:G1258" si="1448">IF(C246=0,"",C1005/C246)</f>
        <v>258.67535296452883</v>
      </c>
      <c r="D1258" s="63">
        <f t="shared" si="1448"/>
        <v>222.05385134440687</v>
      </c>
      <c r="E1258" s="63">
        <f t="shared" si="1448"/>
        <v>193.97830009627876</v>
      </c>
      <c r="F1258" s="63">
        <f t="shared" si="1448"/>
        <v>162.95544024634191</v>
      </c>
      <c r="G1258" s="64">
        <f t="shared" si="1448"/>
        <v>134.29791085047441</v>
      </c>
    </row>
    <row r="1259" spans="1:7" s="5" customFormat="1" ht="15" customHeight="1" x14ac:dyDescent="0.45">
      <c r="A1259" s="42" t="str">
        <f t="shared" ref="A1259:B1259" si="1449">A1006</f>
        <v>PR Bilbao</v>
      </c>
      <c r="B1259" s="4" t="str">
        <f t="shared" si="1449"/>
        <v>Planta GNL / LNG Plant</v>
      </c>
      <c r="C1259" s="63">
        <f t="shared" ref="C1259:G1259" si="1450">IF(C247=0,"",C1006/C247)</f>
        <v>220.60253353107663</v>
      </c>
      <c r="D1259" s="63">
        <f t="shared" si="1450"/>
        <v>190.83739831269455</v>
      </c>
      <c r="E1259" s="63">
        <f t="shared" si="1450"/>
        <v>166.46604057913868</v>
      </c>
      <c r="F1259" s="63">
        <f t="shared" si="1450"/>
        <v>139.62454606074832</v>
      </c>
      <c r="G1259" s="64">
        <f t="shared" si="1450"/>
        <v>115.22876198171481</v>
      </c>
    </row>
    <row r="1260" spans="1:7" s="5" customFormat="1" ht="15" customHeight="1" x14ac:dyDescent="0.45">
      <c r="A1260" s="42" t="str">
        <f t="shared" ref="A1260:B1260" si="1451">A1007</f>
        <v>PR Sagunto</v>
      </c>
      <c r="B1260" s="4" t="str">
        <f t="shared" si="1451"/>
        <v>Planta GNL / LNG Plant</v>
      </c>
      <c r="C1260" s="63">
        <f t="shared" ref="C1260:G1260" si="1452">IF(C248=0,"",C1007/C248)</f>
        <v>182.41850905631406</v>
      </c>
      <c r="D1260" s="63">
        <f t="shared" si="1452"/>
        <v>155.11604481535221</v>
      </c>
      <c r="E1260" s="63">
        <f t="shared" si="1452"/>
        <v>134.22046071392873</v>
      </c>
      <c r="F1260" s="63">
        <f t="shared" si="1452"/>
        <v>111.58064357543026</v>
      </c>
      <c r="G1260" s="64">
        <f t="shared" si="1452"/>
        <v>92.286381380835579</v>
      </c>
    </row>
    <row r="1261" spans="1:7" s="5" customFormat="1" ht="15" customHeight="1" x14ac:dyDescent="0.45">
      <c r="A1261" s="42" t="str">
        <f t="shared" ref="A1261:B1261" si="1453">A1008</f>
        <v>PR Mugardos</v>
      </c>
      <c r="B1261" s="4" t="str">
        <f t="shared" si="1453"/>
        <v>Planta GNL / LNG Plant</v>
      </c>
      <c r="C1261" s="63">
        <f t="shared" ref="C1261:G1261" si="1454">IF(C249=0,"",C1008/C249)</f>
        <v>322.63020534250273</v>
      </c>
      <c r="D1261" s="63">
        <f t="shared" si="1454"/>
        <v>283.39370647068336</v>
      </c>
      <c r="E1261" s="63">
        <f t="shared" si="1454"/>
        <v>249.46250890608295</v>
      </c>
      <c r="F1261" s="63">
        <f t="shared" si="1454"/>
        <v>211.00736780469984</v>
      </c>
      <c r="G1261" s="64">
        <f t="shared" si="1454"/>
        <v>174.20989482135684</v>
      </c>
    </row>
    <row r="1262" spans="1:7" s="5" customFormat="1" ht="15" customHeight="1" x14ac:dyDescent="0.45">
      <c r="A1262" s="42" t="str">
        <f t="shared" ref="A1262:B1262" si="1455">A1009</f>
        <v>CI Tarifa</v>
      </c>
      <c r="B1262" s="4" t="str">
        <f t="shared" si="1455"/>
        <v>CI Tarifa</v>
      </c>
      <c r="C1262" s="63">
        <f t="shared" ref="C1262:G1262" si="1456">IF(C250=0,"",C1009/C250)</f>
        <v>272.46194653453756</v>
      </c>
      <c r="D1262" s="63">
        <f t="shared" si="1456"/>
        <v>236.0723304473741</v>
      </c>
      <c r="E1262" s="63">
        <f t="shared" si="1456"/>
        <v>206.72373148634534</v>
      </c>
      <c r="F1262" s="63">
        <f t="shared" si="1456"/>
        <v>173.95827133938738</v>
      </c>
      <c r="G1262" s="64">
        <f t="shared" si="1456"/>
        <v>143.73142067224751</v>
      </c>
    </row>
    <row r="1263" spans="1:7" s="5" customFormat="1" ht="15" customHeight="1" x14ac:dyDescent="0.45">
      <c r="A1263" s="42" t="str">
        <f t="shared" ref="A1263:B1263" si="1457">A1010</f>
        <v>Irún</v>
      </c>
      <c r="B1263" s="4" t="str">
        <f t="shared" si="1457"/>
        <v>VIP Pirineos</v>
      </c>
      <c r="C1263" s="63">
        <f t="shared" ref="C1263:G1263" si="1458">IF(C251=0,"",C1010/C251)</f>
        <v>221.14006270659732</v>
      </c>
      <c r="D1263" s="63">
        <f t="shared" si="1458"/>
        <v>196.90128510180875</v>
      </c>
      <c r="E1263" s="63">
        <f t="shared" si="1458"/>
        <v>174.12870386944144</v>
      </c>
      <c r="F1263" s="63">
        <f t="shared" si="1458"/>
        <v>147.92325387913877</v>
      </c>
      <c r="G1263" s="64">
        <f t="shared" si="1458"/>
        <v>122.24039683991269</v>
      </c>
    </row>
    <row r="1264" spans="1:7" s="5" customFormat="1" ht="15" customHeight="1" x14ac:dyDescent="0.45">
      <c r="A1264" s="42" t="str">
        <f t="shared" ref="A1264:B1264" si="1459">A1011</f>
        <v>Larrau</v>
      </c>
      <c r="B1264" s="4" t="str">
        <f t="shared" si="1459"/>
        <v>VIP Pirineos</v>
      </c>
      <c r="C1264" s="63">
        <f t="shared" ref="C1264:G1264" si="1460">IF(C252=0,"",C1011/C252)</f>
        <v>218.58159338686357</v>
      </c>
      <c r="D1264" s="63">
        <f t="shared" si="1460"/>
        <v>192.06627666386802</v>
      </c>
      <c r="E1264" s="63">
        <f t="shared" si="1460"/>
        <v>168.87338589612045</v>
      </c>
      <c r="F1264" s="63">
        <f t="shared" si="1460"/>
        <v>142.62619881863469</v>
      </c>
      <c r="G1264" s="64">
        <f t="shared" si="1460"/>
        <v>118.01375279750667</v>
      </c>
    </row>
    <row r="1265" spans="1:7" s="5" customFormat="1" ht="15" customHeight="1" x14ac:dyDescent="0.45">
      <c r="A1265" s="42" t="str">
        <f t="shared" ref="A1265:B1265" si="1461">A1012</f>
        <v>Badajoz</v>
      </c>
      <c r="B1265" s="4" t="str">
        <f t="shared" si="1461"/>
        <v>VIP Ibérico</v>
      </c>
      <c r="C1265" s="63">
        <f t="shared" ref="C1265:G1265" si="1462">IF(C253=0,"",C1012/C253)</f>
        <v>228.8886759982081</v>
      </c>
      <c r="D1265" s="63">
        <f t="shared" si="1462"/>
        <v>199.75706529370129</v>
      </c>
      <c r="E1265" s="63">
        <f t="shared" si="1462"/>
        <v>175.7483959592343</v>
      </c>
      <c r="F1265" s="63">
        <f t="shared" si="1462"/>
        <v>148.61662055626545</v>
      </c>
      <c r="G1265" s="64">
        <f t="shared" si="1462"/>
        <v>122.60630810148669</v>
      </c>
    </row>
    <row r="1266" spans="1:7" s="5" customFormat="1" ht="15" customHeight="1" x14ac:dyDescent="0.45">
      <c r="A1266" s="42" t="str">
        <f t="shared" ref="A1266:B1266" si="1463">A1013</f>
        <v>Tuy</v>
      </c>
      <c r="B1266" s="4" t="str">
        <f t="shared" si="1463"/>
        <v>VIP Ibérico</v>
      </c>
      <c r="C1266" s="63">
        <f t="shared" ref="C1266:G1266" si="1464">IF(C254=0,"",C1013/C254)</f>
        <v>346.92772195909055</v>
      </c>
      <c r="D1266" s="63">
        <f t="shared" si="1464"/>
        <v>307.87212597314198</v>
      </c>
      <c r="E1266" s="63">
        <f t="shared" si="1464"/>
        <v>272.32163209490153</v>
      </c>
      <c r="F1266" s="63">
        <f t="shared" si="1464"/>
        <v>231.38296060580331</v>
      </c>
      <c r="G1266" s="64">
        <f t="shared" si="1464"/>
        <v>191.13783069578702</v>
      </c>
    </row>
    <row r="1267" spans="1:7" s="5" customFormat="1" ht="15" customHeight="1" x14ac:dyDescent="0.45">
      <c r="A1267" s="42" t="str">
        <f t="shared" ref="A1267:B1267" si="1465">A1014</f>
        <v>AASS Serrablo</v>
      </c>
      <c r="B1267" s="4" t="str">
        <f t="shared" si="1465"/>
        <v>AA.SS / Storage facilities</v>
      </c>
      <c r="C1267" s="63">
        <f t="shared" ref="C1267:G1267" si="1466">IF(C255=0,"",C1014/C255)</f>
        <v>214.55948397795046</v>
      </c>
      <c r="D1267" s="63">
        <f t="shared" si="1466"/>
        <v>186.23693659857827</v>
      </c>
      <c r="E1267" s="63">
        <f t="shared" si="1466"/>
        <v>162.71105967712478</v>
      </c>
      <c r="F1267" s="63">
        <f t="shared" si="1466"/>
        <v>136.57056949595528</v>
      </c>
      <c r="G1267" s="64">
        <f t="shared" si="1466"/>
        <v>112.97870628221355</v>
      </c>
    </row>
    <row r="1268" spans="1:7" s="5" customFormat="1" ht="15" customHeight="1" x14ac:dyDescent="0.45">
      <c r="A1268" s="42" t="str">
        <f t="shared" ref="A1268:B1268" si="1467">A1015</f>
        <v>AASS Gaviota</v>
      </c>
      <c r="B1268" s="4" t="str">
        <f t="shared" si="1467"/>
        <v>AA.SS / Storage facilities</v>
      </c>
      <c r="C1268" s="63">
        <f t="shared" ref="C1268:G1268" si="1468">IF(C256=0,"",C1015/C256)</f>
        <v>198.42544250158312</v>
      </c>
      <c r="D1268" s="63">
        <f t="shared" si="1468"/>
        <v>176.5267301801133</v>
      </c>
      <c r="E1268" s="63">
        <f t="shared" si="1468"/>
        <v>156.36165678578945</v>
      </c>
      <c r="F1268" s="63">
        <f t="shared" si="1468"/>
        <v>133.03060219990363</v>
      </c>
      <c r="G1268" s="64">
        <f t="shared" si="1468"/>
        <v>109.91392185257972</v>
      </c>
    </row>
    <row r="1269" spans="1:7" s="5" customFormat="1" ht="15" customHeight="1" x14ac:dyDescent="0.45">
      <c r="A1269" s="42" t="str">
        <f t="shared" ref="A1269:B1269" si="1469">A1016</f>
        <v>AASS Yela</v>
      </c>
      <c r="B1269" s="4" t="str">
        <f t="shared" si="1469"/>
        <v>AA.SS / Storage facilities</v>
      </c>
      <c r="C1269" s="63">
        <f t="shared" ref="C1269:G1269" si="1470">IF(C257=0,"",C1016/C257)</f>
        <v>165.17289073551586</v>
      </c>
      <c r="D1269" s="63">
        <f t="shared" si="1470"/>
        <v>144.09829377417722</v>
      </c>
      <c r="E1269" s="63">
        <f t="shared" si="1470"/>
        <v>126.36171980656779</v>
      </c>
      <c r="F1269" s="63">
        <f t="shared" si="1470"/>
        <v>106.51813865225652</v>
      </c>
      <c r="G1269" s="64">
        <f t="shared" si="1470"/>
        <v>87.892203607426566</v>
      </c>
    </row>
    <row r="1270" spans="1:7" s="5" customFormat="1" ht="15" customHeight="1" thickBot="1" x14ac:dyDescent="0.5">
      <c r="A1270" s="42" t="str">
        <f t="shared" ref="A1270:B1270" si="1471">A1017</f>
        <v>YAC/AS Marismas</v>
      </c>
      <c r="B1270" s="4" t="str">
        <f t="shared" si="1471"/>
        <v>AA.SS / Storage facilities</v>
      </c>
      <c r="C1270" s="63">
        <f t="shared" ref="C1270:G1270" si="1472">IF(C258=0,"",C1017/C258)</f>
        <v>221.9515757115345</v>
      </c>
      <c r="D1270" s="63">
        <f t="shared" si="1472"/>
        <v>191.83979262349845</v>
      </c>
      <c r="E1270" s="63">
        <f t="shared" si="1472"/>
        <v>167.99627552579111</v>
      </c>
      <c r="F1270" s="63">
        <f t="shared" si="1472"/>
        <v>141.38175218420028</v>
      </c>
      <c r="G1270" s="64">
        <f t="shared" si="1472"/>
        <v>116.76425332252158</v>
      </c>
    </row>
    <row r="1271" spans="1:7" ht="18.75" customHeight="1" thickBot="1" x14ac:dyDescent="0.5">
      <c r="A1271" s="29" t="s">
        <v>7</v>
      </c>
      <c r="B1271" s="30"/>
      <c r="C1271" s="67">
        <f>IF(C259=0,"",C1018/C259)</f>
        <v>199.82510159708309</v>
      </c>
      <c r="D1271" s="67">
        <f>IF(D259=0,"",D1018/D259)</f>
        <v>172.97113769623579</v>
      </c>
      <c r="E1271" s="67">
        <f>IF(E259=0,"",E1018/E259)</f>
        <v>150.85325291574827</v>
      </c>
      <c r="F1271" s="67">
        <f>IF(F259=0,"",F1018/F259)</f>
        <v>126.7314479734579</v>
      </c>
      <c r="G1271" s="68">
        <f>IF(G259=0,"",G1018/G259)</f>
        <v>104.76231880863871</v>
      </c>
    </row>
  </sheetData>
  <mergeCells count="10">
    <mergeCell ref="A769:A770"/>
    <mergeCell ref="B769:B770"/>
    <mergeCell ref="A1022:A1023"/>
    <mergeCell ref="B1022:B1023"/>
    <mergeCell ref="A10:A11"/>
    <mergeCell ref="B10:B11"/>
    <mergeCell ref="A263:A264"/>
    <mergeCell ref="B263:B264"/>
    <mergeCell ref="A516:A517"/>
    <mergeCell ref="B516:B517"/>
  </mergeCells>
  <printOptions horizontalCentered="1"/>
  <pageMargins left="0.23622047244094491" right="0.23622047244094491" top="0.74803149606299213" bottom="0.74803149606299213" header="0.31496062992125984" footer="0.31496062992125984"/>
  <pageSetup paperSize="9" scale="78" fitToHeight="0" orientation="landscape" verticalDpi="0" r:id="rId1"/>
  <headerFooter>
    <oddFooter>&amp;L&amp;D&amp;RPágina &amp;P de &amp;N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43"/>
  <sheetViews>
    <sheetView showGridLines="0" zoomScaleNormal="100" workbookViewId="0">
      <selection activeCell="A29" sqref="A29"/>
    </sheetView>
  </sheetViews>
  <sheetFormatPr baseColWidth="10" defaultColWidth="11.46484375" defaultRowHeight="14.25" x14ac:dyDescent="0.45"/>
  <cols>
    <col min="1" max="1" width="19.6640625" style="1" customWidth="1"/>
    <col min="2" max="2" width="46.86328125" style="1" customWidth="1"/>
    <col min="3" max="7" width="18.3320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3" customHeight="1" thickBot="1" x14ac:dyDescent="0.5">
      <c r="A6" s="33" t="s">
        <v>76</v>
      </c>
      <c r="B6" s="34"/>
      <c r="C6" s="35"/>
      <c r="D6" s="35"/>
      <c r="E6" s="35"/>
      <c r="F6" s="35"/>
      <c r="G6" s="36"/>
    </row>
    <row r="7" spans="1:7" ht="5.0999999999999996" customHeight="1" x14ac:dyDescent="0.45"/>
    <row r="8" spans="1:7" ht="27.75" customHeight="1" x14ac:dyDescent="0.45">
      <c r="A8" s="91" t="s">
        <v>92</v>
      </c>
      <c r="B8" s="19"/>
      <c r="C8" s="20"/>
      <c r="D8" s="20"/>
      <c r="E8" s="20"/>
      <c r="F8" s="20"/>
      <c r="G8" s="20"/>
    </row>
    <row r="9" spans="1:7" ht="5.0999999999999996" customHeight="1" thickBot="1" x14ac:dyDescent="0.5"/>
    <row r="10" spans="1:7" ht="15" customHeight="1" x14ac:dyDescent="0.45">
      <c r="A10" s="199" t="s">
        <v>37</v>
      </c>
      <c r="B10" s="197" t="s">
        <v>166</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28.5" x14ac:dyDescent="0.45">
      <c r="A12" s="49" t="s">
        <v>64</v>
      </c>
      <c r="B12" s="4" t="str">
        <f>'Exit Capacity'!B12</f>
        <v>Salida Nacional / National exit</v>
      </c>
      <c r="C12" s="47">
        <f>SUMIF('Exit Tariff_1a'!$B$12:$B$258,$A12,'Exit Tariff_1a'!C$12:C$258)</f>
        <v>1437426.1615239424</v>
      </c>
      <c r="D12" s="47">
        <f>SUMIF('Exit Tariff_1a'!$B$12:$B$258,$A12,'Exit Tariff_1a'!D$12:D$258)</f>
        <v>1437930.9195659675</v>
      </c>
      <c r="E12" s="47">
        <f>SUMIF('Exit Tariff_1a'!$B$12:$B$258,$A12,'Exit Tariff_1a'!E$12:E$258)</f>
        <v>1421281.9117214105</v>
      </c>
      <c r="F12" s="47">
        <f>SUMIF('Exit Tariff_1a'!$B$12:$B$258,$A12,'Exit Tariff_1a'!F$12:F$258)</f>
        <v>1409398.3607101592</v>
      </c>
      <c r="G12" s="52">
        <f>SUMIF('Exit Tariff_1a'!$B$12:$B$258,$A12,'Exit Tariff_1a'!G$12:G$258)</f>
        <v>1405670.453677722</v>
      </c>
    </row>
    <row r="13" spans="1:7" s="5" customFormat="1" ht="28.5" x14ac:dyDescent="0.45">
      <c r="A13" s="42" t="s">
        <v>31</v>
      </c>
      <c r="B13" s="4" t="str">
        <f>'Exit Capacity'!B244</f>
        <v>Planta GNL / LNG Plant</v>
      </c>
      <c r="C13" s="47">
        <f>SUMIF('Exit Tariff_1a'!$B$12:$B$258,$A13,'Exit Tariff_1a'!C$12:C$258)</f>
        <v>5431.0269883955389</v>
      </c>
      <c r="D13" s="47">
        <f>SUMIF('Exit Tariff_1a'!$B$12:$B$258,$A13,'Exit Tariff_1a'!D$12:D$258)</f>
        <v>5206.5624329534885</v>
      </c>
      <c r="E13" s="47">
        <f>SUMIF('Exit Tariff_1a'!$B$12:$B$258,$A13,'Exit Tariff_1a'!E$12:E$258)</f>
        <v>5345.4040978322482</v>
      </c>
      <c r="F13" s="47">
        <f>SUMIF('Exit Tariff_1a'!$B$12:$B$258,$A13,'Exit Tariff_1a'!F$12:F$258)</f>
        <v>5414.8249302716276</v>
      </c>
      <c r="G13" s="52">
        <f>SUMIF('Exit Tariff_1a'!$B$12:$B$258,$A13,'Exit Tariff_1a'!G$12:G$258)</f>
        <v>5428.7090967595032</v>
      </c>
    </row>
    <row r="14" spans="1:7" s="5" customFormat="1" x14ac:dyDescent="0.45">
      <c r="A14" s="42" t="s">
        <v>15</v>
      </c>
      <c r="B14" s="4" t="s">
        <v>30</v>
      </c>
      <c r="C14" s="47">
        <f>'Exit Tariff_1a'!C251+'Exit Tariff_1a'!C252</f>
        <v>128320.38461899594</v>
      </c>
      <c r="D14" s="47">
        <f>'Exit Tariff_1a'!D251+'Exit Tariff_1a'!D252</f>
        <v>128320.38461899594</v>
      </c>
      <c r="E14" s="47">
        <f>'Exit Tariff_1a'!E251+'Exit Tariff_1a'!E252</f>
        <v>128428.80698989923</v>
      </c>
      <c r="F14" s="47">
        <f>'Exit Tariff_1a'!F251+'Exit Tariff_1a'!F252</f>
        <v>128783.91521056443</v>
      </c>
      <c r="G14" s="52">
        <f>'Exit Tariff_1a'!G251+'Exit Tariff_1a'!G252</f>
        <v>129030.7679668066</v>
      </c>
    </row>
    <row r="15" spans="1:7" s="5" customFormat="1" x14ac:dyDescent="0.45">
      <c r="A15" s="42" t="s">
        <v>16</v>
      </c>
      <c r="B15" s="4" t="s">
        <v>30</v>
      </c>
      <c r="C15" s="47">
        <f>'Exit Tariff_1a'!C253+'Exit Tariff_1a'!C254</f>
        <v>26312.387782891656</v>
      </c>
      <c r="D15" s="47">
        <f>'Exit Tariff_1a'!D253+'Exit Tariff_1a'!D254</f>
        <v>26312.387782891656</v>
      </c>
      <c r="E15" s="47">
        <f>'Exit Tariff_1a'!E253+'Exit Tariff_1a'!E254</f>
        <v>14860.330694410964</v>
      </c>
      <c r="F15" s="47">
        <f>'Exit Tariff_1a'!F253+'Exit Tariff_1a'!F254</f>
        <v>20114.517768258873</v>
      </c>
      <c r="G15" s="52">
        <f>'Exit Tariff_1a'!G253+'Exit Tariff_1a'!G254</f>
        <v>26215.560201004428</v>
      </c>
    </row>
    <row r="16" spans="1:7" s="5" customFormat="1" x14ac:dyDescent="0.45">
      <c r="A16" s="42" t="s">
        <v>13</v>
      </c>
      <c r="B16" s="4" t="s">
        <v>13</v>
      </c>
      <c r="C16" s="48">
        <f>SUMIF('Exit Tariff_1a'!$B$12:$B$258,$A16,'Exit Tariff_1a'!C$12:C$258)</f>
        <v>0</v>
      </c>
      <c r="D16" s="48">
        <f>SUMIF('Exit Tariff_1a'!$B$12:$B$258,$A16,'Exit Tariff_1a'!D$12:D$258)</f>
        <v>0</v>
      </c>
      <c r="E16" s="48">
        <f>SUMIF('Exit Tariff_1a'!$B$12:$B$258,$A16,'Exit Tariff_1a'!E$12:E$258)</f>
        <v>0</v>
      </c>
      <c r="F16" s="48">
        <f>SUMIF('Exit Tariff_1a'!$B$12:$B$258,$A16,'Exit Tariff_1a'!F$12:F$258)</f>
        <v>0</v>
      </c>
      <c r="G16" s="60">
        <f>SUMIF('Exit Tariff_1a'!$B$12:$B$258,$A16,'Exit Tariff_1a'!G$12:G$258)</f>
        <v>0</v>
      </c>
    </row>
    <row r="17" spans="1:7" s="5" customFormat="1" ht="28.9" thickBot="1" x14ac:dyDescent="0.5">
      <c r="A17" s="42" t="s">
        <v>33</v>
      </c>
      <c r="B17" s="4" t="str">
        <f>'Exit Capacity'!B255</f>
        <v>AA.SS / Storage facilities</v>
      </c>
      <c r="C17" s="48">
        <f>SUMIF('Exit Tariff_1a'!$B$12:$B$258,$A17,'Exit Tariff_1a'!C$12:C$258)</f>
        <v>59435.137145708657</v>
      </c>
      <c r="D17" s="48">
        <f>SUMIF('Exit Tariff_1a'!$B$12:$B$258,$A17,'Exit Tariff_1a'!D$12:D$258)</f>
        <v>62139.551020180043</v>
      </c>
      <c r="E17" s="48">
        <f>SUMIF('Exit Tariff_1a'!$B$12:$B$258,$A17,'Exit Tariff_1a'!E$12:E$258)</f>
        <v>62782.811649764211</v>
      </c>
      <c r="F17" s="48">
        <f>SUMIF('Exit Tariff_1a'!$B$12:$B$258,$A17,'Exit Tariff_1a'!F$12:F$258)</f>
        <v>63122.70423921063</v>
      </c>
      <c r="G17" s="60">
        <f>SUMIF('Exit Tariff_1a'!$B$12:$B$258,$A17,'Exit Tariff_1a'!G$12:G$258)</f>
        <v>63140.297931131885</v>
      </c>
    </row>
    <row r="18" spans="1:7" ht="18.75" customHeight="1" thickBot="1" x14ac:dyDescent="0.5">
      <c r="A18" s="29" t="s">
        <v>7</v>
      </c>
      <c r="B18" s="30"/>
      <c r="C18" s="61">
        <f>SUM(C12:C17)</f>
        <v>1656925.0980599341</v>
      </c>
      <c r="D18" s="61">
        <f>SUM(D12:D17)</f>
        <v>1659909.8054209887</v>
      </c>
      <c r="E18" s="61">
        <f>SUM(E12:E17)</f>
        <v>1632699.265153317</v>
      </c>
      <c r="F18" s="61">
        <f>SUM(F12:F17)</f>
        <v>1626834.3228584647</v>
      </c>
      <c r="G18" s="62">
        <f>SUM(G12:G17)</f>
        <v>1629485.7888734245</v>
      </c>
    </row>
    <row r="19" spans="1:7" ht="9" customHeight="1" x14ac:dyDescent="0.45">
      <c r="C19" s="59">
        <f>C18-Input!C127</f>
        <v>0</v>
      </c>
      <c r="D19" s="59">
        <f>D18-Input!D127</f>
        <v>0</v>
      </c>
      <c r="E19" s="59">
        <f>E18-Input!E127</f>
        <v>0</v>
      </c>
      <c r="F19" s="59">
        <f>F18-Input!F127</f>
        <v>-2.0954757928848267E-9</v>
      </c>
      <c r="G19" s="59">
        <f>G18-Input!G127</f>
        <v>0</v>
      </c>
    </row>
    <row r="20" spans="1:7" ht="27.75" customHeight="1" x14ac:dyDescent="0.45">
      <c r="A20" s="91" t="s">
        <v>192</v>
      </c>
      <c r="B20" s="19"/>
      <c r="C20" s="20"/>
      <c r="D20" s="20"/>
      <c r="E20" s="20"/>
      <c r="F20" s="20"/>
      <c r="G20" s="20"/>
    </row>
    <row r="21" spans="1:7" ht="9.75" customHeight="1" thickBot="1" x14ac:dyDescent="0.5"/>
    <row r="22" spans="1:7" ht="15" customHeight="1" x14ac:dyDescent="0.45">
      <c r="A22" s="199" t="s">
        <v>37</v>
      </c>
      <c r="B22" s="197" t="s">
        <v>166</v>
      </c>
      <c r="C22" s="23" t="s">
        <v>11</v>
      </c>
      <c r="D22" s="24"/>
      <c r="E22" s="24"/>
      <c r="F22" s="24"/>
      <c r="G22" s="25"/>
    </row>
    <row r="23" spans="1:7" ht="33" customHeight="1" x14ac:dyDescent="0.45">
      <c r="A23" s="200"/>
      <c r="B23" s="198"/>
      <c r="C23" s="22" t="s">
        <v>58</v>
      </c>
      <c r="D23" s="22" t="s">
        <v>59</v>
      </c>
      <c r="E23" s="22" t="s">
        <v>60</v>
      </c>
      <c r="F23" s="22" t="s">
        <v>61</v>
      </c>
      <c r="G23" s="26" t="s">
        <v>62</v>
      </c>
    </row>
    <row r="24" spans="1:7" s="5" customFormat="1" ht="28.5" x14ac:dyDescent="0.45">
      <c r="A24" s="49" t="str">
        <f>A12</f>
        <v>Salida Nacional / National exit</v>
      </c>
      <c r="B24" s="4" t="str">
        <f>B12</f>
        <v>Salida Nacional / National exit</v>
      </c>
      <c r="C24" s="63">
        <f>IF(C12=0,0,SUMIF('Exit Tariff_1a'!$B$771:$B$1017,$A24,'Exit Tariff_1a'!C$771:C$1017)/C12)</f>
        <v>197.4409457402929</v>
      </c>
      <c r="D24" s="63">
        <f>IF(D12=0,0,SUMIF('Exit Tariff_1a'!$B$771:$B$1017,$A24,'Exit Tariff_1a'!D$771:D$1017)/D12)</f>
        <v>170.48165799779557</v>
      </c>
      <c r="E24" s="63">
        <f>IF(E12=0,0,SUMIF('Exit Tariff_1a'!$B$771:$B$1017,$A24,'Exit Tariff_1a'!E$771:E$1017)/E12)</f>
        <v>148.67865948656214</v>
      </c>
      <c r="F24" s="63">
        <f>IF(F12=0,0,SUMIF('Exit Tariff_1a'!$B$771:$B$1017,$A24,'Exit Tariff_1a'!F$771:F$1017)/F12)</f>
        <v>124.6521730855456</v>
      </c>
      <c r="G24" s="64">
        <f>IF(G12=0,0,SUMIF('Exit Tariff_1a'!$B$771:$B$1017,$A24,'Exit Tariff_1a'!G$771:G$1017)/G12)</f>
        <v>102.93779320691281</v>
      </c>
    </row>
    <row r="25" spans="1:7" s="5" customFormat="1" ht="28.5" x14ac:dyDescent="0.45">
      <c r="A25" s="42" t="s">
        <v>31</v>
      </c>
      <c r="B25" s="4" t="str">
        <f>B13</f>
        <v>Planta GNL / LNG Plant</v>
      </c>
      <c r="C25" s="63">
        <f>IF(C13=0,0,SUMIF('Exit Tariff_1a'!$B$771:$B$1017,$A25,'Exit Tariff_1a'!C$771:C$1017)/C13)</f>
        <v>237.2285519774409</v>
      </c>
      <c r="D25" s="63">
        <f>IF(D13=0,0,SUMIF('Exit Tariff_1a'!$B$771:$B$1017,$A25,'Exit Tariff_1a'!D$771:D$1017)/D13)</f>
        <v>204.1822159195554</v>
      </c>
      <c r="E25" s="63">
        <f>IF(E13=0,0,SUMIF('Exit Tariff_1a'!$B$771:$B$1017,$A25,'Exit Tariff_1a'!E$771:E$1017)/E13)</f>
        <v>177.96049727099941</v>
      </c>
      <c r="F25" s="63">
        <f>IF(F13=0,0,SUMIF('Exit Tariff_1a'!$B$771:$B$1017,$A25,'Exit Tariff_1a'!F$771:F$1017)/F13)</f>
        <v>149.10782495209489</v>
      </c>
      <c r="G25" s="64">
        <f>IF(G13=0,0,SUMIF('Exit Tariff_1a'!$B$771:$B$1017,$A25,'Exit Tariff_1a'!G$771:G$1017)/G13)</f>
        <v>123.06928045629621</v>
      </c>
    </row>
    <row r="26" spans="1:7" s="5" customFormat="1" ht="15" customHeight="1" x14ac:dyDescent="0.45">
      <c r="A26" s="42" t="str">
        <f>A14</f>
        <v>VIP Pirineos</v>
      </c>
      <c r="B26" s="4" t="str">
        <f>B14</f>
        <v>Conexión Internacional / Interconnection points</v>
      </c>
      <c r="C26" s="63">
        <f>IF(C14=0,0,SUMIF('Exit Tariff_1a'!$B$771:$B$1017,$A26,'Exit Tariff_1a'!C$771:C$1017)/C14)</f>
        <v>219.26403230682956</v>
      </c>
      <c r="D26" s="63">
        <f>IF(D14=0,0,SUMIF('Exit Tariff_1a'!$B$771:$B$1017,$A26,'Exit Tariff_1a'!D$771:D$1017)/D14)</f>
        <v>193.35577122780941</v>
      </c>
      <c r="E26" s="63">
        <f>IF(E14=0,0,SUMIF('Exit Tariff_1a'!$B$771:$B$1017,$A26,'Exit Tariff_1a'!E$771:E$1017)/E14)</f>
        <v>170.27494693804124</v>
      </c>
      <c r="F26" s="63">
        <f>IF(F14=0,0,SUMIF('Exit Tariff_1a'!$B$771:$B$1017,$A26,'Exit Tariff_1a'!F$771:F$1017)/F14)</f>
        <v>144.03886836848974</v>
      </c>
      <c r="G26" s="64">
        <f>IF(G14=0,0,SUMIF('Exit Tariff_1a'!$B$771:$B$1017,$A26,'Exit Tariff_1a'!G$771:G$1017)/G14)</f>
        <v>119.14095818839887</v>
      </c>
    </row>
    <row r="27" spans="1:7" s="5" customFormat="1" ht="15" customHeight="1" x14ac:dyDescent="0.45">
      <c r="A27" s="42" t="s">
        <v>16</v>
      </c>
      <c r="B27" s="4" t="str">
        <f>B15</f>
        <v>Conexión Internacional / Interconnection points</v>
      </c>
      <c r="C27" s="63">
        <f>IF(C15=0,0,SUMIF('Exit Tariff_1a'!$B$771:$B$1017,$A27,'Exit Tariff_1a'!C$771:C$1017)/C15)</f>
        <v>237.08602706832644</v>
      </c>
      <c r="D27" s="63">
        <f>IF(D15=0,0,SUMIF('Exit Tariff_1a'!$B$771:$B$1017,$A27,'Exit Tariff_1a'!D$771:D$1017)/D15)</f>
        <v>207.26522603574952</v>
      </c>
      <c r="E27" s="63">
        <f>IF(E15=0,0,SUMIF('Exit Tariff_1a'!$B$771:$B$1017,$A27,'Exit Tariff_1a'!E$771:E$1017)/E15)</f>
        <v>182.45502382960001</v>
      </c>
      <c r="F27" s="63">
        <f>IF(F15=0,0,SUMIF('Exit Tariff_1a'!$B$771:$B$1017,$A27,'Exit Tariff_1a'!F$771:F$1017)/F15)</f>
        <v>154.36441330567109</v>
      </c>
      <c r="G27" s="64">
        <f>IF(G15=0,0,SUMIF('Exit Tariff_1a'!$B$771:$B$1017,$A27,'Exit Tariff_1a'!G$771:G$1017)/G15)</f>
        <v>127.36554885274212</v>
      </c>
    </row>
    <row r="28" spans="1:7" s="5" customFormat="1" ht="15" customHeight="1" x14ac:dyDescent="0.45">
      <c r="A28" s="42" t="s">
        <v>13</v>
      </c>
      <c r="B28" s="4" t="s">
        <v>13</v>
      </c>
      <c r="C28" s="63">
        <f>IF(C16=0,0,SUMIF('Exit Tariff_1a'!$B$771:$B$1017,$A28,'Exit Tariff_1a'!C$771:C$1017)/C16)</f>
        <v>0</v>
      </c>
      <c r="D28" s="63">
        <f>IF(D16=0,0,SUMIF('Exit Tariff_1a'!$B$771:$B$1017,$A28,'Exit Tariff_1a'!D$771:D$1017)/D16)</f>
        <v>0</v>
      </c>
      <c r="E28" s="63">
        <f>IF(E16=0,0,SUMIF('Exit Tariff_1a'!$B$771:$B$1017,$A28,'Exit Tariff_1a'!E$771:E$1017)/E16)</f>
        <v>0</v>
      </c>
      <c r="F28" s="63">
        <f>IF(F16=0,0,SUMIF('Exit Tariff_1a'!$B$771:$B$1017,$A28,'Exit Tariff_1a'!F$771:F$1017)/F16)</f>
        <v>0</v>
      </c>
      <c r="G28" s="64">
        <f>IF(G16=0,0,SUMIF('Exit Tariff_1a'!$B$771:$B$1017,$A28,'Exit Tariff_1a'!G$771:G$1017)/G16)</f>
        <v>0</v>
      </c>
    </row>
    <row r="29" spans="1:7" s="5" customFormat="1" ht="28.9" thickBot="1" x14ac:dyDescent="0.5">
      <c r="A29" s="42" t="s">
        <v>33</v>
      </c>
      <c r="B29" s="4" t="str">
        <f>B17</f>
        <v>AA.SS / Storage facilities</v>
      </c>
      <c r="C29" s="63">
        <f>IF(C17=0,0,SUMIF('Exit Tariff_1a'!$B$771:$B$1017,$A29,'Exit Tariff_1a'!C$771:C$1017)/C17)</f>
        <v>195.60661537632265</v>
      </c>
      <c r="D29" s="63">
        <f>IF(D17=0,0,SUMIF('Exit Tariff_1a'!$B$771:$B$1017,$A29,'Exit Tariff_1a'!D$771:D$1017)/D17)</f>
        <v>171.3497389462002</v>
      </c>
      <c r="E29" s="63">
        <f>IF(E17=0,0,SUMIF('Exit Tariff_1a'!$B$771:$B$1017,$A29,'Exit Tariff_1a'!E$771:E$1017)/E17)</f>
        <v>150.56725465608449</v>
      </c>
      <c r="F29" s="63">
        <f>IF(F17=0,0,SUMIF('Exit Tariff_1a'!$B$771:$B$1017,$A29,'Exit Tariff_1a'!F$771:F$1017)/F17)</f>
        <v>127.12351059958708</v>
      </c>
      <c r="G29" s="64">
        <f>IF(G17=0,0,SUMIF('Exit Tariff_1a'!$B$771:$B$1017,$A29,'Exit Tariff_1a'!G$771:G$1017)/G17)</f>
        <v>105.04043127471363</v>
      </c>
    </row>
    <row r="30" spans="1:7" ht="18.75" customHeight="1" thickBot="1" x14ac:dyDescent="0.5">
      <c r="A30" s="29" t="s">
        <v>7</v>
      </c>
      <c r="B30" s="30"/>
      <c r="C30" s="67">
        <f>SUMPRODUCT(C12:C17,C24:C29)/SUM(C12:C17)</f>
        <v>199.82522219704359</v>
      </c>
      <c r="D30" s="67">
        <f>SUMPRODUCT(D12:D17,D24:D29)/SUM(D12:D17)</f>
        <v>172.97124190137811</v>
      </c>
      <c r="E30" s="67">
        <f>SUMPRODUCT(E12:E17,E24:E29)/SUM(E12:E17)</f>
        <v>150.85334531075108</v>
      </c>
      <c r="F30" s="67">
        <f>SUMPRODUCT(F12:F17,F24:F29)/SUM(F12:F17)</f>
        <v>126.7315258741059</v>
      </c>
      <c r="G30" s="68">
        <f>SUMPRODUCT(G12:G17,G24:G29)/SUM(G12:G17)</f>
        <v>104.76238310028188</v>
      </c>
    </row>
    <row r="31" spans="1:7" x14ac:dyDescent="0.45">
      <c r="C31" s="124">
        <f>SUMPRODUCT(C$12:C$17,C24:C29)-(Input!C$18*Input!C$190)</f>
        <v>0</v>
      </c>
      <c r="D31" s="124">
        <f>SUMPRODUCT(D$12:D$17,D24:D29)-(Input!D$18*Input!D$190)</f>
        <v>0</v>
      </c>
      <c r="E31" s="124">
        <f>SUMPRODUCT(E$12:E$17,E24:E29)-(Input!E$18*Input!E$190)</f>
        <v>0</v>
      </c>
      <c r="F31" s="124">
        <f>SUMPRODUCT(F$12:F$17,F24:F29)-(Input!F$18*Input!F$190)</f>
        <v>0</v>
      </c>
      <c r="G31" s="124">
        <f>SUMPRODUCT(G$12:G$17,G24:G29)-(Input!G$18*Input!G$190)</f>
        <v>0</v>
      </c>
    </row>
    <row r="32" spans="1:7" ht="50.25" customHeight="1" x14ac:dyDescent="0.45">
      <c r="A32" s="204" t="s">
        <v>193</v>
      </c>
      <c r="B32" s="204"/>
      <c r="C32" s="204"/>
      <c r="D32" s="204"/>
      <c r="E32" s="204"/>
      <c r="F32" s="204"/>
      <c r="G32" s="204"/>
    </row>
    <row r="33" spans="1:7" ht="9.75" customHeight="1" thickBot="1" x14ac:dyDescent="0.5"/>
    <row r="34" spans="1:7" ht="15" customHeight="1" x14ac:dyDescent="0.45">
      <c r="A34" s="199" t="s">
        <v>37</v>
      </c>
      <c r="B34" s="197" t="s">
        <v>166</v>
      </c>
      <c r="C34" s="23" t="s">
        <v>11</v>
      </c>
      <c r="D34" s="24"/>
      <c r="E34" s="24"/>
      <c r="F34" s="24"/>
      <c r="G34" s="25"/>
    </row>
    <row r="35" spans="1:7" ht="33" customHeight="1" x14ac:dyDescent="0.45">
      <c r="A35" s="200"/>
      <c r="B35" s="198"/>
      <c r="C35" s="22" t="s">
        <v>58</v>
      </c>
      <c r="D35" s="22" t="s">
        <v>59</v>
      </c>
      <c r="E35" s="22" t="s">
        <v>60</v>
      </c>
      <c r="F35" s="22" t="s">
        <v>61</v>
      </c>
      <c r="G35" s="26" t="s">
        <v>62</v>
      </c>
    </row>
    <row r="36" spans="1:7" s="5" customFormat="1" ht="28.5" x14ac:dyDescent="0.45">
      <c r="A36" s="49" t="str">
        <f t="shared" ref="A36:G36" si="0">A24</f>
        <v>Salida Nacional / National exit</v>
      </c>
      <c r="B36" s="4" t="str">
        <f t="shared" si="0"/>
        <v>Salida Nacional / National exit</v>
      </c>
      <c r="C36" s="63">
        <f t="shared" si="0"/>
        <v>197.4409457402929</v>
      </c>
      <c r="D36" s="63">
        <f t="shared" si="0"/>
        <v>170.48165799779557</v>
      </c>
      <c r="E36" s="63">
        <f t="shared" si="0"/>
        <v>148.67865948656214</v>
      </c>
      <c r="F36" s="63">
        <f t="shared" si="0"/>
        <v>124.6521730855456</v>
      </c>
      <c r="G36" s="64">
        <f t="shared" si="0"/>
        <v>102.93779320691281</v>
      </c>
    </row>
    <row r="37" spans="1:7" s="5" customFormat="1" ht="28.5" x14ac:dyDescent="0.45">
      <c r="A37" s="42" t="str">
        <f t="shared" ref="A37:B39" si="1">A25</f>
        <v>Planta GNL / LNG Plant</v>
      </c>
      <c r="B37" s="4" t="str">
        <f t="shared" si="1"/>
        <v>Planta GNL / LNG Plant</v>
      </c>
      <c r="C37" s="84">
        <f>IF(C25=0,SUMIF('Exit Tariff_1b'!$B$771:$B$1017,$A37,'Exit Tariff_1b'!C$771:C$1017)/SUMIF('Exit Tariff_1b'!$B$12:$B$258,$A37,'Exit Tariff_1b'!C$12:C$258),C25)</f>
        <v>237.2285519774409</v>
      </c>
      <c r="D37" s="84">
        <f>IF(D25=0,SUMIF('Exit Tariff_1b'!$B$771:$B$1017,$A37,'Exit Tariff_1b'!D$771:D$1017)/SUMIF('Exit Tariff_1b'!$B$12:$B$258,$A37,'Exit Tariff_1b'!D$12:D$258),D25)</f>
        <v>204.1822159195554</v>
      </c>
      <c r="E37" s="84">
        <f>IF(E25=0,SUMIF('Exit Tariff_1b'!$B$771:$B$1017,$A37,'Exit Tariff_1b'!E$771:E$1017)/SUMIF('Exit Tariff_1b'!$B$12:$B$258,$A37,'Exit Tariff_1b'!E$12:E$258),E25)</f>
        <v>177.96049727099941</v>
      </c>
      <c r="F37" s="84">
        <f>IF(F25=0,SUMIF('Exit Tariff_1b'!$B$771:$B$1017,$A37,'Exit Tariff_1b'!F$771:F$1017)/SUMIF('Exit Tariff_1b'!$B$12:$B$258,$A37,'Exit Tariff_1b'!F$12:F$258),F25)</f>
        <v>149.10782495209489</v>
      </c>
      <c r="G37" s="85">
        <f>IF(G25=0,SUMIF('Exit Tariff_1b'!$B$771:$B$1017,$A37,'Exit Tariff_1b'!G$771:G$1017)/SUMIF('Exit Tariff_1b'!$B$12:$B$258,$A37,'Exit Tariff_1b'!G$12:G$258),G25)</f>
        <v>123.06928045629621</v>
      </c>
    </row>
    <row r="38" spans="1:7" s="5" customFormat="1" ht="15" customHeight="1" x14ac:dyDescent="0.45">
      <c r="A38" s="42" t="str">
        <f t="shared" si="1"/>
        <v>VIP Pirineos</v>
      </c>
      <c r="B38" s="4" t="str">
        <f t="shared" si="1"/>
        <v>Conexión Internacional / Interconnection points</v>
      </c>
      <c r="C38" s="63">
        <f>IF(C26=0,SUMIF('Exit Tariff_1b'!$B$771:$B$1017,$A38,'Exit Tariff_1b'!C$771:C$1017)/SUMIF('Exit Tariff_1b'!$B$12:$B$258,$A38,'Exit Tariff_1b'!C$12:C$258),C26)</f>
        <v>219.26403230682956</v>
      </c>
      <c r="D38" s="63">
        <f>IF(D26=0,SUMIF('Exit Tariff_1b'!$B$771:$B$1017,$A38,'Exit Tariff_1b'!D$771:D$1017)/SUMIF('Exit Tariff_1b'!$B$12:$B$258,$A38,'Exit Tariff_1b'!D$12:D$258),D26)</f>
        <v>193.35577122780941</v>
      </c>
      <c r="E38" s="63">
        <f>IF(E26=0,SUMIF('Exit Tariff_1b'!$B$771:$B$1017,$A38,'Exit Tariff_1b'!E$771:E$1017)/SUMIF('Exit Tariff_1b'!$B$12:$B$258,$A38,'Exit Tariff_1b'!E$12:E$258),E26)</f>
        <v>170.27494693804124</v>
      </c>
      <c r="F38" s="63">
        <f>IF(F26=0,SUMIF('Exit Tariff_1b'!$B$771:$B$1017,$A38,'Exit Tariff_1b'!F$771:F$1017)/SUMIF('Exit Tariff_1b'!$B$12:$B$258,$A38,'Exit Tariff_1b'!F$12:F$258),F26)</f>
        <v>144.03886836848974</v>
      </c>
      <c r="G38" s="64">
        <f>IF(G26=0,SUMIF('Exit Tariff_1b'!$B$771:$B$1017,$A38,'Exit Tariff_1b'!G$771:G$1017)/SUMIF('Exit Tariff_1b'!$B$12:$B$258,$A38,'Exit Tariff_1b'!G$12:G$258),G26)</f>
        <v>119.14095818839887</v>
      </c>
    </row>
    <row r="39" spans="1:7" s="5" customFormat="1" ht="15" customHeight="1" x14ac:dyDescent="0.45">
      <c r="A39" s="42" t="str">
        <f t="shared" si="1"/>
        <v>VIP Ibérico</v>
      </c>
      <c r="B39" s="4" t="str">
        <f t="shared" si="1"/>
        <v>Conexión Internacional / Interconnection points</v>
      </c>
      <c r="C39" s="63">
        <f>IF(C27=0,SUMIF('Exit Tariff_1b'!$B$771:$B$1017,$A39,'Exit Tariff_1b'!C$771:C$1017)/SUMIF('Exit Tariff_1b'!$B$12:$B$258,$A39,'Exit Tariff_1b'!C$12:C$258),C27)</f>
        <v>237.08602706832644</v>
      </c>
      <c r="D39" s="63">
        <f>IF(D27=0,SUMIF('Exit Tariff_1b'!$B$771:$B$1017,$A39,'Exit Tariff_1b'!D$771:D$1017)/SUMIF('Exit Tariff_1b'!$B$12:$B$258,$A39,'Exit Tariff_1b'!D$12:D$258),D27)</f>
        <v>207.26522603574952</v>
      </c>
      <c r="E39" s="63">
        <f>IF(E27=0,SUMIF('Exit Tariff_1b'!$B$771:$B$1017,$A39,'Exit Tariff_1b'!E$771:E$1017)/SUMIF('Exit Tariff_1b'!$B$12:$B$258,$A39,'Exit Tariff_1b'!E$12:E$258),E27)</f>
        <v>182.45502382960001</v>
      </c>
      <c r="F39" s="63">
        <f>IF(F27=0,SUMIF('Exit Tariff_1b'!$B$771:$B$1017,$A39,'Exit Tariff_1b'!F$771:F$1017)/SUMIF('Exit Tariff_1b'!$B$12:$B$258,$A39,'Exit Tariff_1b'!F$12:F$258),F27)</f>
        <v>154.36441330567109</v>
      </c>
      <c r="G39" s="64">
        <f>IF(G27=0,SUMIF('Exit Tariff_1b'!$B$771:$B$1017,$A39,'Exit Tariff_1b'!G$771:G$1017)/SUMIF('Exit Tariff_1b'!$B$12:$B$258,$A39,'Exit Tariff_1b'!G$12:G$258),G27)</f>
        <v>127.36554885274212</v>
      </c>
    </row>
    <row r="40" spans="1:7" s="5" customFormat="1" ht="15" customHeight="1" x14ac:dyDescent="0.45">
      <c r="A40" s="42" t="s">
        <v>13</v>
      </c>
      <c r="B40" s="4" t="s">
        <v>13</v>
      </c>
      <c r="C40" s="63">
        <f>IF(C28=0,SUMIF('Exit Tariff_1b'!$B$771:$B$1017,$A40,'Exit Tariff_1b'!C$771:C$1017)/SUMIF('Exit Tariff_1b'!$B$12:$B$258,$A40,'Exit Tariff_1b'!C$12:C$258),C28)</f>
        <v>272.46194653453756</v>
      </c>
      <c r="D40" s="63">
        <f>IF(D28=0,SUMIF('Exit Tariff_1b'!$B$771:$B$1017,$A40,'Exit Tariff_1b'!D$771:D$1017)/SUMIF('Exit Tariff_1b'!$B$12:$B$258,$A40,'Exit Tariff_1b'!D$12:D$258),D28)</f>
        <v>236.0723304473741</v>
      </c>
      <c r="E40" s="63">
        <f>IF(E28=0,SUMIF('Exit Tariff_1b'!$B$771:$B$1017,$A40,'Exit Tariff_1b'!E$771:E$1017)/SUMIF('Exit Tariff_1b'!$B$12:$B$258,$A40,'Exit Tariff_1b'!E$12:E$258),E28)</f>
        <v>206.72373148634534</v>
      </c>
      <c r="F40" s="63">
        <f>IF(F28=0,SUMIF('Exit Tariff_1b'!$B$771:$B$1017,$A40,'Exit Tariff_1b'!F$771:F$1017)/SUMIF('Exit Tariff_1b'!$B$12:$B$258,$A40,'Exit Tariff_1b'!F$12:F$258),F28)</f>
        <v>173.95827133938738</v>
      </c>
      <c r="G40" s="64">
        <f>IF(G28=0,SUMIF('Exit Tariff_1b'!$B$771:$B$1017,$A40,'Exit Tariff_1b'!G$771:G$1017)/SUMIF('Exit Tariff_1b'!$B$12:$B$258,$A40,'Exit Tariff_1b'!G$12:G$258),G28)</f>
        <v>143.73142067224751</v>
      </c>
    </row>
    <row r="41" spans="1:7" s="5" customFormat="1" ht="28.9" thickBot="1" x14ac:dyDescent="0.5">
      <c r="A41" s="42" t="str">
        <f t="shared" ref="A41:B41" si="2">A29</f>
        <v>AA.SS / Storage facilities</v>
      </c>
      <c r="B41" s="4" t="str">
        <f t="shared" si="2"/>
        <v>AA.SS / Storage facilities</v>
      </c>
      <c r="C41" s="63">
        <f>IF(C29=0,SUMIF('Exit Tariff_1b'!$B$771:$B$1017,$A41,'Exit Tariff_1b'!C$771:C$1017)/SUMIF('Exit Tariff_1b'!$B$12:$B$258,$A41,'Exit Tariff_1b'!C$12:C$258),C29)</f>
        <v>195.60661537632265</v>
      </c>
      <c r="D41" s="63">
        <f>IF(D29=0,SUMIF('Exit Tariff_1b'!$B$771:$B$1017,$A41,'Exit Tariff_1b'!D$771:D$1017)/SUMIF('Exit Tariff_1b'!$B$12:$B$258,$A41,'Exit Tariff_1b'!D$12:D$258),D29)</f>
        <v>171.3497389462002</v>
      </c>
      <c r="E41" s="63">
        <f>IF(E29=0,SUMIF('Exit Tariff_1b'!$B$771:$B$1017,$A41,'Exit Tariff_1b'!E$771:E$1017)/SUMIF('Exit Tariff_1b'!$B$12:$B$258,$A41,'Exit Tariff_1b'!E$12:E$258),E29)</f>
        <v>150.56725465608449</v>
      </c>
      <c r="F41" s="63">
        <f>IF(F29=0,SUMIF('Exit Tariff_1b'!$B$771:$B$1017,$A41,'Exit Tariff_1b'!F$771:F$1017)/SUMIF('Exit Tariff_1b'!$B$12:$B$258,$A41,'Exit Tariff_1b'!F$12:F$258),F29)</f>
        <v>127.12351059958708</v>
      </c>
      <c r="G41" s="64">
        <f>IF(G29=0,SUMIF('Exit Tariff_1b'!$B$771:$B$1017,$A41,'Exit Tariff_1b'!G$771:G$1017)/SUMIF('Exit Tariff_1b'!$B$12:$B$258,$A41,'Exit Tariff_1b'!G$12:G$258),G29)</f>
        <v>105.04043127471363</v>
      </c>
    </row>
    <row r="42" spans="1:7" ht="18.75" customHeight="1" thickBot="1" x14ac:dyDescent="0.5">
      <c r="A42" s="29" t="s">
        <v>7</v>
      </c>
      <c r="B42" s="30"/>
      <c r="C42" s="67">
        <f>SUMPRODUCT(C12:C17,C36:C41)/SUM(C12:C17)</f>
        <v>199.82522219704359</v>
      </c>
      <c r="D42" s="67">
        <f t="shared" ref="D42:G42" si="3">SUMPRODUCT(D12:D17,D36:D41)/SUM(D12:D17)</f>
        <v>172.97124190137811</v>
      </c>
      <c r="E42" s="67">
        <f t="shared" si="3"/>
        <v>150.85334531075108</v>
      </c>
      <c r="F42" s="67">
        <f t="shared" si="3"/>
        <v>126.7315258741059</v>
      </c>
      <c r="G42" s="68">
        <f t="shared" si="3"/>
        <v>104.76238310028188</v>
      </c>
    </row>
    <row r="43" spans="1:7" x14ac:dyDescent="0.45">
      <c r="C43" s="124">
        <f>SUMPRODUCT(C$12:C$17,C36:C41)-(Input!C$18*Input!C$190)</f>
        <v>0</v>
      </c>
      <c r="D43" s="124">
        <f>SUMPRODUCT(D$12:D$17,D36:D41)-(Input!D$18*Input!D$190)</f>
        <v>0</v>
      </c>
      <c r="E43" s="165">
        <f>SUMPRODUCT(E$12:E$17,E36:E41)-(Input!E$18*Input!E$190)</f>
        <v>0</v>
      </c>
      <c r="F43" s="124">
        <f>SUMPRODUCT(F$12:F$17,F36:F41)-(Input!F$18*Input!F$190)</f>
        <v>0</v>
      </c>
      <c r="G43" s="124">
        <f>SUMPRODUCT(G$12:G$17,G36:G41)-(Input!G$18*Input!G$190)</f>
        <v>0</v>
      </c>
    </row>
  </sheetData>
  <mergeCells count="7">
    <mergeCell ref="A32:G32"/>
    <mergeCell ref="A34:A35"/>
    <mergeCell ref="B34:B35"/>
    <mergeCell ref="A10:A11"/>
    <mergeCell ref="B10:B11"/>
    <mergeCell ref="A22:A23"/>
    <mergeCell ref="B22:B23"/>
  </mergeCells>
  <printOptions horizontalCentered="1"/>
  <pageMargins left="0.23622047244094491" right="0.23622047244094491" top="0.74803149606299213" bottom="0.74803149606299213" header="0.31496062992125984" footer="0.31496062992125984"/>
  <pageSetup paperSize="9" scale="70" fitToWidth="0" orientation="landscape" verticalDpi="0" r:id="rId1"/>
  <headerFooter>
    <oddFooter>&amp;L&amp;D&amp;RPágina &amp;P de &amp;N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48"/>
  <sheetViews>
    <sheetView showGridLines="0" zoomScaleNormal="100" workbookViewId="0">
      <selection activeCell="C36" sqref="C36"/>
    </sheetView>
  </sheetViews>
  <sheetFormatPr baseColWidth="10" defaultColWidth="11.46484375" defaultRowHeight="14.25" x14ac:dyDescent="0.45"/>
  <cols>
    <col min="1" max="1" width="26.33203125" style="1" customWidth="1"/>
    <col min="2" max="2" width="47" style="1" customWidth="1"/>
    <col min="3" max="7" width="18.3320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3" customHeight="1" thickBot="1" x14ac:dyDescent="0.5">
      <c r="A6" s="33" t="s">
        <v>77</v>
      </c>
      <c r="B6" s="34"/>
      <c r="C6" s="35"/>
      <c r="D6" s="35"/>
      <c r="E6" s="35"/>
      <c r="F6" s="35"/>
      <c r="G6" s="36"/>
    </row>
    <row r="7" spans="1:7" ht="5.0999999999999996" customHeight="1" x14ac:dyDescent="0.45"/>
    <row r="8" spans="1:7" ht="27.75" customHeight="1" x14ac:dyDescent="0.45">
      <c r="A8" s="91" t="s">
        <v>92</v>
      </c>
      <c r="B8" s="19"/>
      <c r="C8" s="20"/>
      <c r="D8" s="20"/>
      <c r="E8" s="20"/>
      <c r="F8" s="20"/>
      <c r="G8" s="20"/>
    </row>
    <row r="9" spans="1:7" ht="5.0999999999999996" customHeight="1" thickBot="1" x14ac:dyDescent="0.5"/>
    <row r="10" spans="1:7" ht="15" customHeight="1" x14ac:dyDescent="0.45">
      <c r="A10" s="199" t="s">
        <v>37</v>
      </c>
      <c r="B10" s="197" t="s">
        <v>166</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15" customHeight="1" x14ac:dyDescent="0.45">
      <c r="A12" s="49" t="s">
        <v>64</v>
      </c>
      <c r="B12" s="4" t="str">
        <f>'Exit Capacity'!B12</f>
        <v>Salida Nacional / National exit</v>
      </c>
      <c r="C12" s="47">
        <f>'Exit Tariff_2'!C12</f>
        <v>1437426.1615239424</v>
      </c>
      <c r="D12" s="47">
        <f>'Exit Tariff_2'!D12</f>
        <v>1437930.9195659675</v>
      </c>
      <c r="E12" s="47">
        <f>'Exit Tariff_2'!E12</f>
        <v>1421281.9117214105</v>
      </c>
      <c r="F12" s="47">
        <f>'Exit Tariff_2'!F12</f>
        <v>1409398.3607101592</v>
      </c>
      <c r="G12" s="52">
        <f>'Exit Tariff_2'!G12</f>
        <v>1405670.453677722</v>
      </c>
    </row>
    <row r="13" spans="1:7" s="5" customFormat="1" ht="15" customHeight="1" x14ac:dyDescent="0.45">
      <c r="A13" s="42" t="s">
        <v>78</v>
      </c>
      <c r="B13" s="4" t="s">
        <v>31</v>
      </c>
      <c r="C13" s="48">
        <f>'Exit Tariff_2'!C13</f>
        <v>5431.0269883955389</v>
      </c>
      <c r="D13" s="48">
        <f>'Exit Tariff_2'!D13</f>
        <v>5206.5624329534885</v>
      </c>
      <c r="E13" s="48">
        <f>'Exit Tariff_2'!E13</f>
        <v>5345.4040978322482</v>
      </c>
      <c r="F13" s="48">
        <f>'Exit Tariff_2'!F13</f>
        <v>5414.8249302716276</v>
      </c>
      <c r="G13" s="60">
        <f>'Exit Tariff_2'!G13</f>
        <v>5428.7090967595032</v>
      </c>
    </row>
    <row r="14" spans="1:7" s="5" customFormat="1" x14ac:dyDescent="0.45">
      <c r="A14" s="42" t="s">
        <v>15</v>
      </c>
      <c r="B14" s="4" t="s">
        <v>30</v>
      </c>
      <c r="C14" s="47">
        <f>'Exit Tariff_2'!C14</f>
        <v>128320.38461899594</v>
      </c>
      <c r="D14" s="47">
        <f>'Exit Tariff_2'!D14</f>
        <v>128320.38461899594</v>
      </c>
      <c r="E14" s="47">
        <f>'Exit Tariff_2'!E14</f>
        <v>128428.80698989923</v>
      </c>
      <c r="F14" s="47">
        <f>'Exit Tariff_2'!F14</f>
        <v>128783.91521056443</v>
      </c>
      <c r="G14" s="52">
        <f>'Exit Tariff_2'!G14</f>
        <v>129030.7679668066</v>
      </c>
    </row>
    <row r="15" spans="1:7" s="5" customFormat="1" x14ac:dyDescent="0.45">
      <c r="A15" s="42" t="s">
        <v>16</v>
      </c>
      <c r="B15" s="4" t="s">
        <v>30</v>
      </c>
      <c r="C15" s="47">
        <f>'Exit Tariff_2'!C15</f>
        <v>26312.387782891656</v>
      </c>
      <c r="D15" s="47">
        <f>'Exit Tariff_2'!D15</f>
        <v>26312.387782891656</v>
      </c>
      <c r="E15" s="47">
        <f>'Exit Tariff_2'!E15</f>
        <v>14860.330694410964</v>
      </c>
      <c r="F15" s="47">
        <f>'Exit Tariff_2'!F15</f>
        <v>20114.517768258873</v>
      </c>
      <c r="G15" s="52">
        <f>'Exit Tariff_2'!G15</f>
        <v>26215.560201004428</v>
      </c>
    </row>
    <row r="16" spans="1:7" s="5" customFormat="1" x14ac:dyDescent="0.45">
      <c r="A16" s="42" t="s">
        <v>13</v>
      </c>
      <c r="B16" s="4" t="s">
        <v>13</v>
      </c>
      <c r="C16" s="47">
        <f>'Exit Tariff_2'!C16</f>
        <v>0</v>
      </c>
      <c r="D16" s="47">
        <f>'Exit Tariff_2'!D16</f>
        <v>0</v>
      </c>
      <c r="E16" s="47">
        <f>'Exit Tariff_2'!E16</f>
        <v>0</v>
      </c>
      <c r="F16" s="47">
        <f>'Exit Tariff_2'!F16</f>
        <v>0</v>
      </c>
      <c r="G16" s="52">
        <f>'Exit Tariff_2'!G16</f>
        <v>0</v>
      </c>
    </row>
    <row r="17" spans="1:7" s="5" customFormat="1" ht="15" customHeight="1" thickBot="1" x14ac:dyDescent="0.5">
      <c r="A17" s="42" t="s">
        <v>73</v>
      </c>
      <c r="B17" s="4" t="str">
        <f>'Exit Capacity'!B255</f>
        <v>AA.SS / Storage facilities</v>
      </c>
      <c r="C17" s="48">
        <f>IF(Input!C220=1,0,'Exit Tariff_2'!C17)</f>
        <v>0</v>
      </c>
      <c r="D17" s="48">
        <f>IF(Input!D220=1,0,'Exit Tariff_2'!D17)</f>
        <v>0</v>
      </c>
      <c r="E17" s="48">
        <f>IF(Input!E220=1,0,'Exit Tariff_2'!E17)</f>
        <v>0</v>
      </c>
      <c r="F17" s="48">
        <f>IF(Input!F220=1,0,'Exit Tariff_2'!F17)</f>
        <v>0</v>
      </c>
      <c r="G17" s="60">
        <f>IF(Input!G220=1,0,'Exit Tariff_2'!G17)</f>
        <v>0</v>
      </c>
    </row>
    <row r="18" spans="1:7" ht="18.75" customHeight="1" thickBot="1" x14ac:dyDescent="0.5">
      <c r="A18" s="29" t="s">
        <v>7</v>
      </c>
      <c r="B18" s="30"/>
      <c r="C18" s="61">
        <f>SUM(C12:C17)</f>
        <v>1597489.9609142256</v>
      </c>
      <c r="D18" s="61">
        <f>SUM(D12:D17)</f>
        <v>1597770.2544008086</v>
      </c>
      <c r="E18" s="61">
        <f>SUM(E12:E17)</f>
        <v>1569916.4535035528</v>
      </c>
      <c r="F18" s="61">
        <f>SUM(F12:F17)</f>
        <v>1563711.6186192541</v>
      </c>
      <c r="G18" s="62">
        <f>SUM(G12:G17)</f>
        <v>1566345.4909422926</v>
      </c>
    </row>
    <row r="19" spans="1:7" ht="9" customHeight="1" x14ac:dyDescent="0.45">
      <c r="C19" s="59"/>
      <c r="D19" s="59"/>
      <c r="E19" s="59"/>
      <c r="F19" s="59"/>
      <c r="G19" s="59"/>
    </row>
    <row r="20" spans="1:7" ht="27.75" customHeight="1" x14ac:dyDescent="0.45">
      <c r="A20" s="91" t="s">
        <v>192</v>
      </c>
      <c r="B20" s="19"/>
      <c r="C20" s="20"/>
      <c r="D20" s="20"/>
      <c r="E20" s="20"/>
      <c r="F20" s="20"/>
      <c r="G20" s="20"/>
    </row>
    <row r="21" spans="1:7" ht="9.75" customHeight="1" thickBot="1" x14ac:dyDescent="0.5"/>
    <row r="22" spans="1:7" ht="15" customHeight="1" x14ac:dyDescent="0.45">
      <c r="A22" s="199" t="s">
        <v>37</v>
      </c>
      <c r="B22" s="197" t="s">
        <v>166</v>
      </c>
      <c r="C22" s="23" t="s">
        <v>11</v>
      </c>
      <c r="D22" s="24"/>
      <c r="E22" s="24"/>
      <c r="F22" s="24"/>
      <c r="G22" s="25"/>
    </row>
    <row r="23" spans="1:7" ht="33" customHeight="1" x14ac:dyDescent="0.45">
      <c r="A23" s="200"/>
      <c r="B23" s="198"/>
      <c r="C23" s="22" t="s">
        <v>58</v>
      </c>
      <c r="D23" s="22" t="s">
        <v>59</v>
      </c>
      <c r="E23" s="22" t="s">
        <v>60</v>
      </c>
      <c r="F23" s="22" t="s">
        <v>61</v>
      </c>
      <c r="G23" s="26" t="s">
        <v>62</v>
      </c>
    </row>
    <row r="24" spans="1:7" s="5" customFormat="1" ht="15" customHeight="1" x14ac:dyDescent="0.45">
      <c r="A24" s="49" t="str">
        <f>A12</f>
        <v>Salida Nacional / National exit</v>
      </c>
      <c r="B24" s="4" t="str">
        <f>B12</f>
        <v>Salida Nacional / National exit</v>
      </c>
      <c r="C24" s="63">
        <f>'Exit Tariff_2'!C36</f>
        <v>197.4409457402929</v>
      </c>
      <c r="D24" s="63">
        <f>'Exit Tariff_2'!D36</f>
        <v>170.48165799779557</v>
      </c>
      <c r="E24" s="63">
        <f>'Exit Tariff_2'!E36</f>
        <v>148.67865948656214</v>
      </c>
      <c r="F24" s="63">
        <f>'Exit Tariff_2'!F36</f>
        <v>124.6521730855456</v>
      </c>
      <c r="G24" s="64">
        <f>'Exit Tariff_2'!G36</f>
        <v>102.93779320691281</v>
      </c>
    </row>
    <row r="25" spans="1:7" s="5" customFormat="1" ht="15" customHeight="1" x14ac:dyDescent="0.45">
      <c r="A25" s="42" t="s">
        <v>78</v>
      </c>
      <c r="B25" s="4" t="s">
        <v>31</v>
      </c>
      <c r="C25" s="63">
        <f>'Exit Tariff_2'!C37</f>
        <v>237.2285519774409</v>
      </c>
      <c r="D25" s="63">
        <f>'Exit Tariff_2'!D37</f>
        <v>204.1822159195554</v>
      </c>
      <c r="E25" s="63">
        <f>'Exit Tariff_2'!E37</f>
        <v>177.96049727099941</v>
      </c>
      <c r="F25" s="63">
        <f>'Exit Tariff_2'!F37</f>
        <v>149.10782495209489</v>
      </c>
      <c r="G25" s="64">
        <f>'Exit Tariff_2'!G37</f>
        <v>123.06928045629621</v>
      </c>
    </row>
    <row r="26" spans="1:7" s="5" customFormat="1" ht="15" customHeight="1" x14ac:dyDescent="0.45">
      <c r="A26" s="42" t="str">
        <f>A14</f>
        <v>VIP Pirineos</v>
      </c>
      <c r="B26" s="4" t="str">
        <f>B14</f>
        <v>Conexión Internacional / Interconnection points</v>
      </c>
      <c r="C26" s="63">
        <f>'Exit Tariff_2'!C38</f>
        <v>219.26403230682956</v>
      </c>
      <c r="D26" s="63">
        <f>'Exit Tariff_2'!D38</f>
        <v>193.35577122780941</v>
      </c>
      <c r="E26" s="63">
        <f>'Exit Tariff_2'!E38</f>
        <v>170.27494693804124</v>
      </c>
      <c r="F26" s="63">
        <f>'Exit Tariff_2'!F38</f>
        <v>144.03886836848974</v>
      </c>
      <c r="G26" s="64">
        <f>'Exit Tariff_2'!G38</f>
        <v>119.14095818839887</v>
      </c>
    </row>
    <row r="27" spans="1:7" s="5" customFormat="1" ht="15" customHeight="1" x14ac:dyDescent="0.45">
      <c r="A27" s="42" t="str">
        <f>A15</f>
        <v>VIP Ibérico</v>
      </c>
      <c r="B27" s="4" t="str">
        <f>B15</f>
        <v>Conexión Internacional / Interconnection points</v>
      </c>
      <c r="C27" s="63">
        <f>'Exit Tariff_2'!C39</f>
        <v>237.08602706832644</v>
      </c>
      <c r="D27" s="63">
        <f>'Exit Tariff_2'!D39</f>
        <v>207.26522603574952</v>
      </c>
      <c r="E27" s="63">
        <f>'Exit Tariff_2'!E39</f>
        <v>182.45502382960001</v>
      </c>
      <c r="F27" s="63">
        <f>'Exit Tariff_2'!F39</f>
        <v>154.36441330567109</v>
      </c>
      <c r="G27" s="64">
        <f>'Exit Tariff_2'!G39</f>
        <v>127.36554885274212</v>
      </c>
    </row>
    <row r="28" spans="1:7" s="5" customFormat="1" ht="15" customHeight="1" x14ac:dyDescent="0.45">
      <c r="A28" s="42" t="s">
        <v>13</v>
      </c>
      <c r="B28" s="4" t="s">
        <v>13</v>
      </c>
      <c r="C28" s="63">
        <f>'Exit Tariff_2'!C40</f>
        <v>272.46194653453756</v>
      </c>
      <c r="D28" s="63">
        <f>'Exit Tariff_2'!D40</f>
        <v>236.0723304473741</v>
      </c>
      <c r="E28" s="63">
        <f>'Exit Tariff_2'!E40</f>
        <v>206.72373148634534</v>
      </c>
      <c r="F28" s="63">
        <f>'Exit Tariff_2'!F40</f>
        <v>173.95827133938738</v>
      </c>
      <c r="G28" s="64">
        <f>'Exit Tariff_2'!G40</f>
        <v>143.73142067224751</v>
      </c>
    </row>
    <row r="29" spans="1:7" s="5" customFormat="1" ht="15" customHeight="1" thickBot="1" x14ac:dyDescent="0.5">
      <c r="A29" s="42" t="str">
        <f t="shared" ref="A29:B29" si="0">A17</f>
        <v>AASS</v>
      </c>
      <c r="B29" s="4" t="str">
        <f t="shared" si="0"/>
        <v>AA.SS / Storage facilities</v>
      </c>
      <c r="C29" s="63">
        <f>'Exit Tariff_2'!C41*(1-Input!C220)</f>
        <v>0</v>
      </c>
      <c r="D29" s="63">
        <f>'Exit Tariff_2'!D41*(1-Input!D220)</f>
        <v>0</v>
      </c>
      <c r="E29" s="63">
        <f>'Exit Tariff_2'!E41*(1-Input!E220)</f>
        <v>0</v>
      </c>
      <c r="F29" s="63">
        <f>'Exit Tariff_2'!F41*(1-Input!F220)</f>
        <v>0</v>
      </c>
      <c r="G29" s="64">
        <f>'Exit Tariff_2'!G41*(1-Input!G220)</f>
        <v>0</v>
      </c>
    </row>
    <row r="30" spans="1:7" ht="18.75" customHeight="1" thickBot="1" x14ac:dyDescent="0.5">
      <c r="A30" s="29" t="s">
        <v>7</v>
      </c>
      <c r="B30" s="30"/>
      <c r="C30" s="67">
        <f>SUMPRODUCT(C12:C17,C24:C29)/SUM(C12:C17)</f>
        <v>199.9821768453281</v>
      </c>
      <c r="D30" s="67">
        <f>SUMPRODUCT(D12:D17,D24:D29)/SUM(D12:D17)</f>
        <v>173.03430445078726</v>
      </c>
      <c r="E30" s="67">
        <f>SUMPRODUCT(E12:E17,E24:E29)/SUM(E12:E17)</f>
        <v>150.86478641364965</v>
      </c>
      <c r="F30" s="67">
        <f>SUMPRODUCT(F12:F17,F24:F29)/SUM(F12:F17)</f>
        <v>126.7157025371183</v>
      </c>
      <c r="G30" s="68">
        <f>SUMPRODUCT(G12:G17,G24:G29)/SUM(G12:G17)</f>
        <v>104.75117481662139</v>
      </c>
    </row>
    <row r="31" spans="1:7" x14ac:dyDescent="0.45">
      <c r="C31" s="124"/>
      <c r="D31" s="124"/>
      <c r="E31" s="124"/>
      <c r="F31" s="124"/>
      <c r="G31" s="124"/>
    </row>
    <row r="32" spans="1:7" ht="27.75" customHeight="1" x14ac:dyDescent="0.45">
      <c r="A32" s="91" t="s">
        <v>206</v>
      </c>
      <c r="B32" s="19"/>
      <c r="C32" s="20"/>
      <c r="D32" s="20"/>
      <c r="E32" s="20"/>
      <c r="F32" s="20"/>
      <c r="G32" s="20"/>
    </row>
    <row r="33" spans="1:9" ht="9.75" customHeight="1" thickBot="1" x14ac:dyDescent="0.5"/>
    <row r="34" spans="1:9" ht="15" customHeight="1" x14ac:dyDescent="0.45">
      <c r="A34" s="199" t="s">
        <v>37</v>
      </c>
      <c r="B34" s="197" t="s">
        <v>166</v>
      </c>
      <c r="C34" s="23" t="s">
        <v>11</v>
      </c>
      <c r="D34" s="24"/>
      <c r="E34" s="24"/>
      <c r="F34" s="24"/>
      <c r="G34" s="25"/>
    </row>
    <row r="35" spans="1:9" ht="33" customHeight="1" x14ac:dyDescent="0.45">
      <c r="A35" s="200"/>
      <c r="B35" s="198"/>
      <c r="C35" s="22" t="s">
        <v>58</v>
      </c>
      <c r="D35" s="22" t="s">
        <v>59</v>
      </c>
      <c r="E35" s="22" t="s">
        <v>60</v>
      </c>
      <c r="F35" s="22" t="s">
        <v>61</v>
      </c>
      <c r="G35" s="26" t="s">
        <v>62</v>
      </c>
    </row>
    <row r="36" spans="1:9" s="5" customFormat="1" ht="15" customHeight="1" x14ac:dyDescent="0.45">
      <c r="A36" s="49" t="str">
        <f>A24</f>
        <v>Salida Nacional / National exit</v>
      </c>
      <c r="B36" s="4" t="str">
        <f>B24</f>
        <v>Salida Nacional / National exit</v>
      </c>
      <c r="C36" s="87">
        <f>IF(C24="","",SUMPRODUCT('Exit Tariff_2'!C$12:C$17,'Exit Tariff_2'!C$24:C$29)/SUMPRODUCT(C$24:C$29,C$12:C$17)*C24)</f>
        <v>204.62607526036925</v>
      </c>
      <c r="D36" s="136">
        <f>IF(D24="","",SUMPRODUCT('Exit Tariff_2'!D$12:D$17,'Exit Tariff_2'!D$24:D$29)/SUMPRODUCT(D$24:D$29,D$12:D$17)*D24)</f>
        <v>177.0473827952022</v>
      </c>
      <c r="E36" s="87">
        <f>IF(E24="","",SUMPRODUCT('Exit Tariff_2'!E$12:E$17,'Exit Tariff_2'!E$24:E$29)/SUMPRODUCT(E$24:E$29,E$12:E$17)*E24)</f>
        <v>154.61276830946935</v>
      </c>
      <c r="F36" s="87">
        <f>IF(F24="","",SUMPRODUCT('Exit Tariff_2'!F$12:F$17,'Exit Tariff_2'!F$24:F$29)/SUMPRODUCT(F$24:F$29,F$12:F$17)*F24)</f>
        <v>129.70022984219</v>
      </c>
      <c r="G36" s="88">
        <f>IF(G24="","",SUMPRODUCT('Exit Tariff_2'!G$12:G$17,'Exit Tariff_2'!G$24:G$29)/SUMPRODUCT(G$24:G$29,G$12:G$17)*G24)</f>
        <v>107.09873377754168</v>
      </c>
      <c r="I36" s="86"/>
    </row>
    <row r="37" spans="1:9" s="5" customFormat="1" ht="15" customHeight="1" x14ac:dyDescent="0.45">
      <c r="A37" s="42" t="s">
        <v>78</v>
      </c>
      <c r="B37" s="4" t="s">
        <v>31</v>
      </c>
      <c r="C37" s="87">
        <f>IF(C25="","",SUMPRODUCT('Exit Tariff_2'!C$12:C$17,'Exit Tariff_2'!C$24:C$29)/SUMPRODUCT(C$24:C$29,C$12:C$17)*C25)</f>
        <v>245.86160357384148</v>
      </c>
      <c r="D37" s="136">
        <f>IF(D25="","",SUMPRODUCT('Exit Tariff_2'!D$12:D$17,'Exit Tariff_2'!D$24:D$29)/SUMPRODUCT(D$24:D$29,D$12:D$17)*D25)</f>
        <v>212.04584332673252</v>
      </c>
      <c r="E37" s="87">
        <f>IF(E25="","",SUMPRODUCT('Exit Tariff_2'!E$12:E$17,'Exit Tariff_2'!E$24:E$29)/SUMPRODUCT(E$24:E$29,E$12:E$17)*E25)</f>
        <v>185.06331189571856</v>
      </c>
      <c r="F37" s="87">
        <f>IF(F25="","",SUMPRODUCT('Exit Tariff_2'!F$12:F$17,'Exit Tariff_2'!F$24:F$29)/SUMPRODUCT(F$24:F$29,F$12:F$17)*F25)</f>
        <v>155.14626571558972</v>
      </c>
      <c r="G37" s="88">
        <f>IF(G25="","",SUMPRODUCT('Exit Tariff_2'!G$12:G$17,'Exit Tariff_2'!G$24:G$29)/SUMPRODUCT(G$24:G$29,G$12:G$17)*G25)</f>
        <v>128.04397387156476</v>
      </c>
    </row>
    <row r="38" spans="1:9" s="5" customFormat="1" ht="15" customHeight="1" x14ac:dyDescent="0.45">
      <c r="A38" s="42" t="str">
        <f>A26</f>
        <v>VIP Pirineos</v>
      </c>
      <c r="B38" s="4" t="str">
        <f>B26</f>
        <v>Conexión Internacional / Interconnection points</v>
      </c>
      <c r="C38" s="87">
        <f>IF(C26="","",SUMPRODUCT('Exit Tariff_2'!C$12:C$17,'Exit Tariff_2'!C$24:C$29)/SUMPRODUCT(C$24:C$29,C$12:C$17)*C26)</f>
        <v>227.24333196684563</v>
      </c>
      <c r="D38" s="136">
        <f>IF(D26="","",SUMPRODUCT('Exit Tariff_2'!D$12:D$17,'Exit Tariff_2'!D$24:D$29)/SUMPRODUCT(D$24:D$29,D$12:D$17)*D26)</f>
        <v>200.80244201211471</v>
      </c>
      <c r="E38" s="87">
        <f>IF(E26="","",SUMPRODUCT('Exit Tariff_2'!E$12:E$17,'Exit Tariff_2'!E$24:E$29)/SUMPRODUCT(E$24:E$29,E$12:E$17)*E26)</f>
        <v>177.0710134914689</v>
      </c>
      <c r="F38" s="87">
        <f>IF(F26="","",SUMPRODUCT('Exit Tariff_2'!F$12:F$17,'Exit Tariff_2'!F$24:F$29)/SUMPRODUCT(F$24:F$29,F$12:F$17)*F26)</f>
        <v>149.87203087732115</v>
      </c>
      <c r="G38" s="88">
        <f>IF(G26="","",SUMPRODUCT('Exit Tariff_2'!G$12:G$17,'Exit Tariff_2'!G$24:G$29)/SUMPRODUCT(G$24:G$29,G$12:G$17)*G26)</f>
        <v>123.95686137716487</v>
      </c>
      <c r="I38" s="86"/>
    </row>
    <row r="39" spans="1:9" s="5" customFormat="1" ht="15" customHeight="1" x14ac:dyDescent="0.45">
      <c r="A39" s="42" t="str">
        <f>A27</f>
        <v>VIP Ibérico</v>
      </c>
      <c r="B39" s="4" t="str">
        <f>B27</f>
        <v>Conexión Internacional / Interconnection points</v>
      </c>
      <c r="C39" s="87">
        <f>IF(C27="","",SUMPRODUCT('Exit Tariff_2'!C$12:C$17,'Exit Tariff_2'!C$24:C$29)/SUMPRODUCT(C$24:C$29,C$12:C$17)*C27)</f>
        <v>245.71389200028926</v>
      </c>
      <c r="D39" s="136">
        <f>IF(D27="","",SUMPRODUCT('Exit Tariff_2'!D$12:D$17,'Exit Tariff_2'!D$24:D$29)/SUMPRODUCT(D$24:D$29,D$12:D$17)*D27)</f>
        <v>215.24758877321543</v>
      </c>
      <c r="E39" s="87">
        <f>IF(E27="","",SUMPRODUCT('Exit Tariff_2'!E$12:E$17,'Exit Tariff_2'!E$24:E$29)/SUMPRODUCT(E$24:E$29,E$12:E$17)*E27)</f>
        <v>189.73722539389934</v>
      </c>
      <c r="F39" s="87">
        <f>IF(F27="","",SUMPRODUCT('Exit Tariff_2'!F$12:F$17,'Exit Tariff_2'!F$24:F$29)/SUMPRODUCT(F$24:F$29,F$12:F$17)*F27)</f>
        <v>160.61573087426549</v>
      </c>
      <c r="G39" s="88">
        <f>IF(G27="","",SUMPRODUCT('Exit Tariff_2'!G$12:G$17,'Exit Tariff_2'!G$24:G$29)/SUMPRODUCT(G$24:G$29,G$12:G$17)*G27)</f>
        <v>132.51390557393708</v>
      </c>
      <c r="I39" s="86"/>
    </row>
    <row r="40" spans="1:9" s="5" customFormat="1" ht="15" customHeight="1" x14ac:dyDescent="0.45">
      <c r="A40" s="42" t="s">
        <v>13</v>
      </c>
      <c r="B40" s="4" t="s">
        <v>13</v>
      </c>
      <c r="C40" s="87">
        <f>IF(C28="","",SUMPRODUCT('Exit Tariff_2'!C$12:C$17,'Exit Tariff_2'!C$24:C$29)/SUMPRODUCT(C$24:C$29,C$12:C$17)*C28)</f>
        <v>282.37718659683861</v>
      </c>
      <c r="D40" s="136">
        <f>IF(D28="","",SUMPRODUCT('Exit Tariff_2'!D$12:D$17,'Exit Tariff_2'!D$24:D$29)/SUMPRODUCT(D$24:D$29,D$12:D$17)*D28)</f>
        <v>245.16413523273076</v>
      </c>
      <c r="E40" s="87">
        <f>IF(E28="","",SUMPRODUCT('Exit Tariff_2'!E$12:E$17,'Exit Tariff_2'!E$24:E$29)/SUMPRODUCT(E$24:E$29,E$12:E$17)*E28)</f>
        <v>214.97455324619779</v>
      </c>
      <c r="F40" s="87">
        <f>IF(F28="","",SUMPRODUCT('Exit Tariff_2'!F$12:F$17,'Exit Tariff_2'!F$24:F$29)/SUMPRODUCT(F$24:F$29,F$12:F$17)*F28)</f>
        <v>181.00308415950821</v>
      </c>
      <c r="G40" s="88">
        <f>IF(G28="","",SUMPRODUCT('Exit Tariff_2'!G$12:G$17,'Exit Tariff_2'!G$24:G$29)/SUMPRODUCT(G$24:G$29,G$12:G$17)*G28)</f>
        <v>149.54131693014705</v>
      </c>
      <c r="I40" s="86"/>
    </row>
    <row r="41" spans="1:9" s="5" customFormat="1" ht="15" customHeight="1" thickBot="1" x14ac:dyDescent="0.5">
      <c r="A41" s="42" t="str">
        <f t="shared" ref="A41:B41" si="1">A29</f>
        <v>AASS</v>
      </c>
      <c r="B41" s="4" t="str">
        <f t="shared" si="1"/>
        <v>AA.SS / Storage facilities</v>
      </c>
      <c r="C41" s="87">
        <f>IF(C29="","",SUMPRODUCT('Exit Tariff_2'!C$12:C$17,'Exit Tariff_2'!C$24:C$29)/SUMPRODUCT(C$24:C$29,C$12:C$17)*C29)</f>
        <v>0</v>
      </c>
      <c r="D41" s="136">
        <f>IF(D29="","",SUMPRODUCT('Exit Tariff_2'!D$12:D$17,'Exit Tariff_2'!D$24:D$29)/SUMPRODUCT(D$24:D$29,D$12:D$17)*D29)</f>
        <v>0</v>
      </c>
      <c r="E41" s="87">
        <f>IF(E29="","",SUMPRODUCT('Exit Tariff_2'!E$12:E$17,'Exit Tariff_2'!E$24:E$29)/SUMPRODUCT(E$24:E$29,E$12:E$17)*E29)</f>
        <v>0</v>
      </c>
      <c r="F41" s="87">
        <f>IF(F29="","",SUMPRODUCT('Exit Tariff_2'!F$12:F$17,'Exit Tariff_2'!F$24:F$29)/SUMPRODUCT(F$24:F$29,F$12:F$17)*F29)</f>
        <v>0</v>
      </c>
      <c r="G41" s="88">
        <f>IF(G29="","",SUMPRODUCT('Exit Tariff_2'!G$12:G$17,'Exit Tariff_2'!G$24:G$29)/SUMPRODUCT(G$24:G$29,G$12:G$17)*G29)</f>
        <v>0</v>
      </c>
    </row>
    <row r="42" spans="1:9" ht="18.75" customHeight="1" thickBot="1" x14ac:dyDescent="0.5">
      <c r="A42" s="29" t="s">
        <v>7</v>
      </c>
      <c r="B42" s="30"/>
      <c r="C42" s="67">
        <f>SUMPRODUCT(C24:C29,C36:C41)/SUM(C24:C29)</f>
        <v>243.87634422156037</v>
      </c>
      <c r="D42" s="67">
        <f>SUMPRODUCT(D24:D29,D36:D41)/SUM(D24:D29)</f>
        <v>212.38336080583156</v>
      </c>
      <c r="E42" s="67">
        <f>SUMPRODUCT(E24:E29,E36:E41)/SUM(E24:E29)</f>
        <v>186.35878361139297</v>
      </c>
      <c r="F42" s="67">
        <f>SUMPRODUCT(F24:F29,F36:F41)/SUM(F24:F29)</f>
        <v>157.03697605832392</v>
      </c>
      <c r="G42" s="68">
        <f>SUMPRODUCT(G24:G29,G36:G41)/SUM(G24:G29)</f>
        <v>129.692927889125</v>
      </c>
    </row>
    <row r="43" spans="1:9" x14ac:dyDescent="0.45">
      <c r="C43" s="124">
        <f>SUMPRODUCT(C36:C41,C12:C17)-(Input!C$18*Input!C190)</f>
        <v>0</v>
      </c>
      <c r="D43" s="124">
        <f>SUMPRODUCT(D36:D41,D12:D17)-(Input!D$18*Input!D190)</f>
        <v>0</v>
      </c>
      <c r="E43" s="124">
        <f>SUMPRODUCT(E36:E41,E12:E17)-(Input!E$18*Input!E190)</f>
        <v>0</v>
      </c>
      <c r="F43" s="124">
        <f>SUMPRODUCT(F36:F41,F12:F17)-(Input!F$18*Input!F190)</f>
        <v>0</v>
      </c>
      <c r="G43" s="124">
        <f>SUMPRODUCT(G36:G41,G12:G17)-(Input!G$18*Input!G190)</f>
        <v>0</v>
      </c>
    </row>
    <row r="45" spans="1:9" x14ac:dyDescent="0.45">
      <c r="C45" s="86"/>
      <c r="D45" s="86"/>
      <c r="E45" s="86"/>
      <c r="F45" s="86"/>
      <c r="G45" s="86"/>
    </row>
    <row r="46" spans="1:9" x14ac:dyDescent="0.45">
      <c r="C46" s="86"/>
      <c r="D46" s="86"/>
      <c r="E46" s="86"/>
      <c r="F46" s="86"/>
      <c r="G46" s="86"/>
    </row>
    <row r="47" spans="1:9" x14ac:dyDescent="0.45">
      <c r="C47" s="86"/>
      <c r="D47" s="86"/>
      <c r="E47" s="86"/>
      <c r="F47" s="86"/>
      <c r="G47" s="86"/>
    </row>
    <row r="48" spans="1:9" x14ac:dyDescent="0.45">
      <c r="C48" s="86"/>
      <c r="D48" s="86"/>
      <c r="E48" s="86"/>
      <c r="F48" s="86"/>
      <c r="G48" s="86"/>
    </row>
  </sheetData>
  <mergeCells count="6">
    <mergeCell ref="A10:A11"/>
    <mergeCell ref="B10:B11"/>
    <mergeCell ref="A22:A23"/>
    <mergeCell ref="B22:B23"/>
    <mergeCell ref="A34:A35"/>
    <mergeCell ref="B34:B35"/>
  </mergeCells>
  <printOptions horizontalCentered="1"/>
  <pageMargins left="0.23622047244094491" right="0.23622047244094491" top="0.74803149606299213" bottom="0.74803149606299213" header="0.31496062992125984" footer="0.31496062992125984"/>
  <pageSetup paperSize="9" scale="71" fitToHeight="0" orientation="landscape" verticalDpi="0" r:id="rId1"/>
  <headerFooter>
    <oddFooter>&amp;L&amp;D&amp;RPágina &amp;P de &amp;N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69"/>
  <sheetViews>
    <sheetView showGridLines="0" zoomScaleNormal="100" workbookViewId="0">
      <selection activeCell="C44" sqref="C44"/>
    </sheetView>
  </sheetViews>
  <sheetFormatPr baseColWidth="10" defaultColWidth="11.46484375" defaultRowHeight="14.25" x14ac:dyDescent="0.45"/>
  <cols>
    <col min="1" max="1" width="26.33203125" style="1" customWidth="1"/>
    <col min="2" max="2" width="47" style="1" customWidth="1"/>
    <col min="3" max="7" width="18.33203125" style="5" bestFit="1" customWidth="1"/>
    <col min="8" max="16384" width="11.46484375" style="1"/>
  </cols>
  <sheetData>
    <row r="1" spans="1:9" ht="5.0999999999999996" customHeight="1" x14ac:dyDescent="0.45">
      <c r="A1" s="18"/>
      <c r="B1" s="18"/>
      <c r="C1" s="108"/>
      <c r="D1" s="108"/>
      <c r="E1" s="108"/>
      <c r="F1" s="108"/>
      <c r="G1" s="108"/>
    </row>
    <row r="2" spans="1:9" x14ac:dyDescent="0.45">
      <c r="A2" s="18"/>
      <c r="B2" s="18"/>
      <c r="C2" s="108"/>
      <c r="D2" s="108"/>
      <c r="E2" s="108"/>
      <c r="F2" s="108"/>
      <c r="G2" s="108"/>
    </row>
    <row r="3" spans="1:9" x14ac:dyDescent="0.45">
      <c r="A3" s="18"/>
      <c r="B3" s="18"/>
      <c r="C3" s="108"/>
      <c r="D3" s="108"/>
      <c r="E3" s="108"/>
      <c r="F3" s="108"/>
      <c r="G3" s="108"/>
    </row>
    <row r="4" spans="1:9" x14ac:dyDescent="0.45">
      <c r="A4" s="18"/>
      <c r="B4" s="18"/>
      <c r="C4" s="108"/>
      <c r="D4" s="108"/>
      <c r="E4" s="108"/>
      <c r="F4" s="108"/>
      <c r="G4" s="108"/>
    </row>
    <row r="5" spans="1:9" ht="5.0999999999999996" customHeight="1" thickBot="1" x14ac:dyDescent="0.5">
      <c r="A5" s="18"/>
      <c r="B5" s="18"/>
      <c r="C5" s="108"/>
      <c r="D5" s="108"/>
      <c r="E5" s="108"/>
      <c r="F5" s="108"/>
      <c r="G5" s="108"/>
    </row>
    <row r="6" spans="1:9" ht="75" customHeight="1" thickBot="1" x14ac:dyDescent="0.5">
      <c r="A6" s="33" t="s">
        <v>222</v>
      </c>
      <c r="B6" s="34"/>
      <c r="C6" s="35"/>
      <c r="D6" s="35"/>
      <c r="E6" s="35"/>
      <c r="F6" s="35"/>
      <c r="G6" s="36"/>
    </row>
    <row r="7" spans="1:9" ht="5.0999999999999996" customHeight="1" x14ac:dyDescent="0.45"/>
    <row r="8" spans="1:9" ht="27.75" customHeight="1" x14ac:dyDescent="0.45">
      <c r="A8" s="91" t="s">
        <v>207</v>
      </c>
      <c r="B8" s="19"/>
      <c r="C8" s="20"/>
      <c r="D8" s="20"/>
      <c r="E8" s="20"/>
      <c r="F8" s="20"/>
      <c r="G8" s="20"/>
    </row>
    <row r="9" spans="1:9" ht="5.0999999999999996" customHeight="1" thickBot="1" x14ac:dyDescent="0.5"/>
    <row r="10" spans="1:9" ht="15" customHeight="1" x14ac:dyDescent="0.45">
      <c r="A10" s="199" t="s">
        <v>37</v>
      </c>
      <c r="B10" s="197" t="s">
        <v>166</v>
      </c>
      <c r="C10" s="23" t="s">
        <v>11</v>
      </c>
      <c r="D10" s="24"/>
      <c r="E10" s="24"/>
      <c r="F10" s="24"/>
      <c r="G10" s="25"/>
    </row>
    <row r="11" spans="1:9" ht="33" customHeight="1" x14ac:dyDescent="0.45">
      <c r="A11" s="200"/>
      <c r="B11" s="198"/>
      <c r="C11" s="22" t="s">
        <v>58</v>
      </c>
      <c r="D11" s="22" t="s">
        <v>59</v>
      </c>
      <c r="E11" s="22" t="s">
        <v>60</v>
      </c>
      <c r="F11" s="22" t="s">
        <v>61</v>
      </c>
      <c r="G11" s="26" t="s">
        <v>62</v>
      </c>
    </row>
    <row r="12" spans="1:9" s="5" customFormat="1" ht="15" customHeight="1" thickBot="1" x14ac:dyDescent="0.5">
      <c r="A12" s="138" t="s">
        <v>64</v>
      </c>
      <c r="B12" s="6" t="s">
        <v>64</v>
      </c>
      <c r="C12" s="143">
        <f>'Exit Tariff_3'!C36</f>
        <v>204.62607526036925</v>
      </c>
      <c r="D12" s="144">
        <f>'Exit Tariff_3'!D36</f>
        <v>177.0473827952022</v>
      </c>
      <c r="E12" s="143">
        <f>'Exit Tariff_3'!E36</f>
        <v>154.61276830946935</v>
      </c>
      <c r="F12" s="143">
        <f>'Exit Tariff_3'!F36</f>
        <v>129.70022984219</v>
      </c>
      <c r="G12" s="145">
        <f>'Exit Tariff_3'!G36</f>
        <v>107.09873377754168</v>
      </c>
      <c r="I12" s="86"/>
    </row>
    <row r="13" spans="1:9" ht="9" customHeight="1" x14ac:dyDescent="0.45">
      <c r="C13" s="59"/>
      <c r="D13" s="59"/>
      <c r="E13" s="59"/>
      <c r="F13" s="59"/>
      <c r="G13" s="59"/>
    </row>
    <row r="14" spans="1:9" ht="41.25" customHeight="1" x14ac:dyDescent="0.45">
      <c r="A14" s="204" t="s">
        <v>220</v>
      </c>
      <c r="B14" s="205"/>
      <c r="C14" s="205"/>
      <c r="D14" s="205"/>
      <c r="E14" s="205"/>
      <c r="F14" s="205"/>
      <c r="G14" s="205"/>
    </row>
    <row r="15" spans="1:9" ht="5.0999999999999996" customHeight="1" thickBot="1" x14ac:dyDescent="0.5"/>
    <row r="16" spans="1:9" ht="15" customHeight="1" x14ac:dyDescent="0.45">
      <c r="A16" s="199" t="s">
        <v>39</v>
      </c>
      <c r="B16" s="197" t="s">
        <v>218</v>
      </c>
      <c r="C16" s="23" t="s">
        <v>11</v>
      </c>
      <c r="D16" s="24"/>
      <c r="E16" s="24"/>
      <c r="F16" s="24"/>
      <c r="G16" s="25"/>
    </row>
    <row r="17" spans="1:7" ht="33" customHeight="1" x14ac:dyDescent="0.45">
      <c r="A17" s="200"/>
      <c r="B17" s="198"/>
      <c r="C17" s="22" t="s">
        <v>58</v>
      </c>
      <c r="D17" s="22" t="s">
        <v>59</v>
      </c>
      <c r="E17" s="22" t="s">
        <v>60</v>
      </c>
      <c r="F17" s="22" t="s">
        <v>61</v>
      </c>
      <c r="G17" s="26" t="s">
        <v>62</v>
      </c>
    </row>
    <row r="18" spans="1:7" s="5" customFormat="1" ht="15" customHeight="1" x14ac:dyDescent="0.45">
      <c r="A18" s="4" t="s">
        <v>209</v>
      </c>
      <c r="B18" s="137" t="s">
        <v>226</v>
      </c>
      <c r="C18" s="47">
        <f>Input!C161</f>
        <v>68544.192428913331</v>
      </c>
      <c r="D18" s="47">
        <f>Input!D161</f>
        <v>68444.075765620015</v>
      </c>
      <c r="E18" s="47">
        <f>Input!E161</f>
        <v>68346.060346715836</v>
      </c>
      <c r="F18" s="47">
        <f>Input!F161</f>
        <v>68277.090953093008</v>
      </c>
      <c r="G18" s="52">
        <f>Input!G161</f>
        <v>68255.134476016465</v>
      </c>
    </row>
    <row r="19" spans="1:7" s="5" customFormat="1" x14ac:dyDescent="0.45">
      <c r="A19" s="4" t="s">
        <v>210</v>
      </c>
      <c r="B19" s="137" t="s">
        <v>227</v>
      </c>
      <c r="C19" s="48">
        <f>Input!C162</f>
        <v>149652.74528633684</v>
      </c>
      <c r="D19" s="48">
        <f>Input!D162</f>
        <v>150689.71076740028</v>
      </c>
      <c r="E19" s="48">
        <f>Input!E162</f>
        <v>151627.28119615486</v>
      </c>
      <c r="F19" s="48">
        <f>Input!F162</f>
        <v>152286.00024352426</v>
      </c>
      <c r="G19" s="60">
        <f>Input!G162</f>
        <v>152707.93253600522</v>
      </c>
    </row>
    <row r="20" spans="1:7" s="5" customFormat="1" ht="15" customHeight="1" x14ac:dyDescent="0.45">
      <c r="A20" s="4" t="s">
        <v>211</v>
      </c>
      <c r="B20" s="137" t="s">
        <v>199</v>
      </c>
      <c r="C20" s="48">
        <f>Input!C163</f>
        <v>54157.008391228585</v>
      </c>
      <c r="D20" s="48">
        <f>Input!D163</f>
        <v>54540.816894113006</v>
      </c>
      <c r="E20" s="48">
        <f>Input!E163</f>
        <v>54882.395334125657</v>
      </c>
      <c r="F20" s="48">
        <f>Input!F163</f>
        <v>55123.100568473579</v>
      </c>
      <c r="G20" s="60">
        <f>Input!G163</f>
        <v>55278.123194845495</v>
      </c>
    </row>
    <row r="21" spans="1:7" s="5" customFormat="1" x14ac:dyDescent="0.45">
      <c r="A21" s="4" t="s">
        <v>212</v>
      </c>
      <c r="B21" s="137" t="s">
        <v>200</v>
      </c>
      <c r="C21" s="48">
        <f>Input!C164</f>
        <v>45016.952590689281</v>
      </c>
      <c r="D21" s="48">
        <f>Input!D164</f>
        <v>45804.404093933204</v>
      </c>
      <c r="E21" s="48">
        <f>Input!E164</f>
        <v>46471.509732730708</v>
      </c>
      <c r="F21" s="48">
        <f>Input!F164</f>
        <v>46950.466873672267</v>
      </c>
      <c r="G21" s="60">
        <f>Input!G164</f>
        <v>47256.767079627585</v>
      </c>
    </row>
    <row r="22" spans="1:7" s="5" customFormat="1" x14ac:dyDescent="0.45">
      <c r="A22" s="4" t="s">
        <v>213</v>
      </c>
      <c r="B22" s="137" t="s">
        <v>201</v>
      </c>
      <c r="C22" s="48">
        <f>Input!C165</f>
        <v>79310.947692770307</v>
      </c>
      <c r="D22" s="48">
        <f>Input!D165</f>
        <v>80706.549287670976</v>
      </c>
      <c r="E22" s="48">
        <f>Input!E165</f>
        <v>81976.227916245727</v>
      </c>
      <c r="F22" s="48">
        <f>Input!F165</f>
        <v>82910.461044801079</v>
      </c>
      <c r="G22" s="60">
        <f>Input!G165</f>
        <v>83535.745023770156</v>
      </c>
    </row>
    <row r="23" spans="1:7" s="5" customFormat="1" ht="14.65" thickBot="1" x14ac:dyDescent="0.5">
      <c r="A23" s="4" t="s">
        <v>214</v>
      </c>
      <c r="B23" s="137" t="s">
        <v>202</v>
      </c>
      <c r="C23" s="47">
        <f>Input!C166</f>
        <v>31923.780132975986</v>
      </c>
      <c r="D23" s="47">
        <f>Input!D166</f>
        <v>33123.210577669102</v>
      </c>
      <c r="E23" s="47">
        <f>Input!E166</f>
        <v>33860.330508288178</v>
      </c>
      <c r="F23" s="47">
        <f>Input!F166</f>
        <v>34484.342637346512</v>
      </c>
      <c r="G23" s="52">
        <f>Input!G166</f>
        <v>35035.621366380372</v>
      </c>
    </row>
    <row r="24" spans="1:7" ht="18.75" customHeight="1" thickBot="1" x14ac:dyDescent="0.5">
      <c r="A24" s="29" t="s">
        <v>7</v>
      </c>
      <c r="B24" s="30"/>
      <c r="C24" s="61">
        <f>SUM(C18:C23)</f>
        <v>428605.62652291439</v>
      </c>
      <c r="D24" s="61">
        <f>SUM(D18:D23)</f>
        <v>433308.76738640654</v>
      </c>
      <c r="E24" s="61">
        <f>SUM(E18:E23)</f>
        <v>437163.80503426091</v>
      </c>
      <c r="F24" s="61">
        <f>SUM(F18:F23)</f>
        <v>440031.46232091071</v>
      </c>
      <c r="G24" s="62">
        <f>SUM(G18:G23)</f>
        <v>442069.32367664529</v>
      </c>
    </row>
    <row r="25" spans="1:7" ht="9" customHeight="1" x14ac:dyDescent="0.45">
      <c r="C25" s="59"/>
      <c r="D25" s="59"/>
      <c r="E25" s="59"/>
      <c r="F25" s="59"/>
      <c r="G25" s="59"/>
    </row>
    <row r="26" spans="1:7" ht="44.25" customHeight="1" x14ac:dyDescent="0.45">
      <c r="A26" s="204" t="s">
        <v>208</v>
      </c>
      <c r="B26" s="204"/>
      <c r="C26" s="204"/>
      <c r="D26" s="204"/>
      <c r="E26" s="204"/>
      <c r="F26" s="204"/>
      <c r="G26" s="204"/>
    </row>
    <row r="27" spans="1:7" ht="5.0999999999999996" customHeight="1" thickBot="1" x14ac:dyDescent="0.5"/>
    <row r="28" spans="1:7" ht="15" customHeight="1" x14ac:dyDescent="0.45">
      <c r="A28" s="199" t="s">
        <v>39</v>
      </c>
      <c r="B28" s="197" t="s">
        <v>218</v>
      </c>
      <c r="C28" s="23" t="s">
        <v>11</v>
      </c>
      <c r="D28" s="24"/>
      <c r="E28" s="24"/>
      <c r="F28" s="24"/>
      <c r="G28" s="25"/>
    </row>
    <row r="29" spans="1:7" ht="33" customHeight="1" x14ac:dyDescent="0.45">
      <c r="A29" s="200"/>
      <c r="B29" s="198"/>
      <c r="C29" s="22" t="s">
        <v>58</v>
      </c>
      <c r="D29" s="22" t="s">
        <v>59</v>
      </c>
      <c r="E29" s="22" t="s">
        <v>60</v>
      </c>
      <c r="F29" s="22" t="s">
        <v>61</v>
      </c>
      <c r="G29" s="26" t="s">
        <v>62</v>
      </c>
    </row>
    <row r="30" spans="1:7" s="5" customFormat="1" ht="15" customHeight="1" x14ac:dyDescent="0.45">
      <c r="A30" s="4" t="s">
        <v>209</v>
      </c>
      <c r="B30" s="137" t="s">
        <v>226</v>
      </c>
      <c r="C30" s="47">
        <f t="shared" ref="C30:G30" si="0">C$12*C18</f>
        <v>14025929.078620052</v>
      </c>
      <c r="D30" s="47">
        <f t="shared" si="0"/>
        <v>12117844.482139548</v>
      </c>
      <c r="E30" s="47">
        <f t="shared" si="0"/>
        <v>10567173.593251785</v>
      </c>
      <c r="F30" s="47">
        <f t="shared" si="0"/>
        <v>8855554.3895722739</v>
      </c>
      <c r="G30" s="52">
        <f t="shared" si="0"/>
        <v>7310038.4761971943</v>
      </c>
    </row>
    <row r="31" spans="1:7" s="5" customFormat="1" x14ac:dyDescent="0.45">
      <c r="A31" s="4" t="s">
        <v>210</v>
      </c>
      <c r="B31" s="137" t="s">
        <v>227</v>
      </c>
      <c r="C31" s="48">
        <f t="shared" ref="C31:G31" si="1">C$12*C19</f>
        <v>30622853.91988283</v>
      </c>
      <c r="D31" s="48">
        <f t="shared" si="1"/>
        <v>26679218.905534219</v>
      </c>
      <c r="E31" s="48">
        <f t="shared" si="1"/>
        <v>23443513.69697585</v>
      </c>
      <c r="F31" s="48">
        <f t="shared" si="1"/>
        <v>19751529.233332898</v>
      </c>
      <c r="G31" s="60">
        <f t="shared" si="1"/>
        <v>16354826.212392418</v>
      </c>
    </row>
    <row r="32" spans="1:7" s="5" customFormat="1" ht="15" customHeight="1" x14ac:dyDescent="0.45">
      <c r="A32" s="4" t="s">
        <v>211</v>
      </c>
      <c r="B32" s="137" t="s">
        <v>199</v>
      </c>
      <c r="C32" s="48">
        <f t="shared" ref="C32:G32" si="2">C$12*C20</f>
        <v>11081936.074939989</v>
      </c>
      <c r="D32" s="48">
        <f t="shared" si="2"/>
        <v>9656308.8866150565</v>
      </c>
      <c r="E32" s="48">
        <f t="shared" si="2"/>
        <v>8485519.0740638711</v>
      </c>
      <c r="F32" s="48">
        <f t="shared" si="2"/>
        <v>7149478.8133451771</v>
      </c>
      <c r="G32" s="60">
        <f t="shared" si="2"/>
        <v>5920216.9997669095</v>
      </c>
    </row>
    <row r="33" spans="1:7" s="5" customFormat="1" x14ac:dyDescent="0.45">
      <c r="A33" s="4" t="s">
        <v>212</v>
      </c>
      <c r="B33" s="137" t="s">
        <v>200</v>
      </c>
      <c r="C33" s="48">
        <f t="shared" ref="C33:G33" si="3">C$12*C21</f>
        <v>9211642.3288148586</v>
      </c>
      <c r="D33" s="48">
        <f t="shared" si="3"/>
        <v>8109549.8653247189</v>
      </c>
      <c r="E33" s="48">
        <f t="shared" si="3"/>
        <v>7185088.7672979431</v>
      </c>
      <c r="F33" s="48">
        <f t="shared" si="3"/>
        <v>6089486.3447134206</v>
      </c>
      <c r="G33" s="60">
        <f t="shared" si="3"/>
        <v>5061139.9166483311</v>
      </c>
    </row>
    <row r="34" spans="1:7" s="5" customFormat="1" x14ac:dyDescent="0.45">
      <c r="A34" s="4" t="s">
        <v>213</v>
      </c>
      <c r="B34" s="137" t="s">
        <v>201</v>
      </c>
      <c r="C34" s="48">
        <f t="shared" ref="C34:G34" si="4">C$12*C22</f>
        <v>16229087.951552026</v>
      </c>
      <c r="D34" s="48">
        <f t="shared" si="4"/>
        <v>14288883.325814137</v>
      </c>
      <c r="E34" s="48">
        <f t="shared" si="4"/>
        <v>12674571.533698754</v>
      </c>
      <c r="F34" s="48">
        <f t="shared" si="4"/>
        <v>10753505.85383264</v>
      </c>
      <c r="G34" s="60">
        <f t="shared" si="4"/>
        <v>8946572.5172093622</v>
      </c>
    </row>
    <row r="35" spans="1:7" s="5" customFormat="1" ht="14.65" thickBot="1" x14ac:dyDescent="0.5">
      <c r="A35" s="4" t="s">
        <v>214</v>
      </c>
      <c r="B35" s="137" t="s">
        <v>202</v>
      </c>
      <c r="C35" s="47">
        <f>C$12*C23</f>
        <v>6532437.8360858243</v>
      </c>
      <c r="D35" s="47">
        <f>D$12*D23</f>
        <v>5864377.742550672</v>
      </c>
      <c r="E35" s="47">
        <f>E$12*E23</f>
        <v>5235239.4357600166</v>
      </c>
      <c r="F35" s="47">
        <f>F$12*F23</f>
        <v>4472627.1660206746</v>
      </c>
      <c r="G35" s="52">
        <f>G$12*G23</f>
        <v>3752270.6854487224</v>
      </c>
    </row>
    <row r="36" spans="1:7" ht="18.75" customHeight="1" thickBot="1" x14ac:dyDescent="0.5">
      <c r="A36" s="29" t="s">
        <v>7</v>
      </c>
      <c r="B36" s="30"/>
      <c r="C36" s="61">
        <f>SUM(C30:C35)</f>
        <v>87703887.18989557</v>
      </c>
      <c r="D36" s="61">
        <f>SUM(D30:D35)</f>
        <v>76716183.207978353</v>
      </c>
      <c r="E36" s="61">
        <f>SUM(E30:E35)</f>
        <v>67591106.101048216</v>
      </c>
      <c r="F36" s="61">
        <f>SUM(F30:F35)</f>
        <v>57072181.800817087</v>
      </c>
      <c r="G36" s="62">
        <f>SUM(G30:G35)</f>
        <v>47345064.807662934</v>
      </c>
    </row>
    <row r="37" spans="1:7" ht="6.75" customHeight="1" x14ac:dyDescent="0.45"/>
    <row r="38" spans="1:7" ht="22.5" customHeight="1" x14ac:dyDescent="0.45">
      <c r="A38" s="31" t="s">
        <v>215</v>
      </c>
      <c r="B38" s="19"/>
      <c r="C38" s="20"/>
      <c r="D38" s="20"/>
      <c r="E38" s="20"/>
      <c r="F38" s="20"/>
      <c r="G38" s="20"/>
    </row>
    <row r="39" spans="1:7" ht="5.0999999999999996" customHeight="1" thickBot="1" x14ac:dyDescent="0.5"/>
    <row r="40" spans="1:7" ht="15" customHeight="1" x14ac:dyDescent="0.45">
      <c r="A40" s="199" t="s">
        <v>39</v>
      </c>
      <c r="B40" s="197" t="s">
        <v>218</v>
      </c>
      <c r="C40" s="23" t="s">
        <v>11</v>
      </c>
      <c r="D40" s="24"/>
      <c r="E40" s="24"/>
      <c r="F40" s="24"/>
      <c r="G40" s="25"/>
    </row>
    <row r="41" spans="1:7" ht="33" customHeight="1" x14ac:dyDescent="0.45">
      <c r="A41" s="200"/>
      <c r="B41" s="198"/>
      <c r="C41" s="22" t="s">
        <v>58</v>
      </c>
      <c r="D41" s="22" t="s">
        <v>59</v>
      </c>
      <c r="E41" s="22" t="s">
        <v>60</v>
      </c>
      <c r="F41" s="22" t="s">
        <v>61</v>
      </c>
      <c r="G41" s="26" t="s">
        <v>62</v>
      </c>
    </row>
    <row r="42" spans="1:7" s="5" customFormat="1" ht="15" customHeight="1" x14ac:dyDescent="0.45">
      <c r="A42" s="4" t="s">
        <v>209</v>
      </c>
      <c r="B42" s="137" t="s">
        <v>226</v>
      </c>
      <c r="C42" s="47">
        <f>Input!C174</f>
        <v>4519889.2332342565</v>
      </c>
      <c r="D42" s="47">
        <f>Input!D174</f>
        <v>4512436.5061198147</v>
      </c>
      <c r="E42" s="47">
        <f>Input!E174</f>
        <v>4505721.7613662472</v>
      </c>
      <c r="F42" s="47">
        <f>Input!F174</f>
        <v>4500952.95866952</v>
      </c>
      <c r="G42" s="52">
        <f>Input!G174</f>
        <v>4499256.0714530861</v>
      </c>
    </row>
    <row r="43" spans="1:7" s="5" customFormat="1" x14ac:dyDescent="0.45">
      <c r="A43" s="4" t="s">
        <v>210</v>
      </c>
      <c r="B43" s="137" t="s">
        <v>227</v>
      </c>
      <c r="C43" s="48">
        <f>Input!C175</f>
        <v>2856328.2761052116</v>
      </c>
      <c r="D43" s="48">
        <f>Input!D175</f>
        <v>2876078.5236959863</v>
      </c>
      <c r="E43" s="48">
        <f>Input!E175</f>
        <v>2893962.1262474032</v>
      </c>
      <c r="F43" s="48">
        <f>Input!F175</f>
        <v>2906523.3107296177</v>
      </c>
      <c r="G43" s="60">
        <f>Input!G175</f>
        <v>2914565.0998260458</v>
      </c>
    </row>
    <row r="44" spans="1:7" s="5" customFormat="1" ht="15" customHeight="1" x14ac:dyDescent="0.45">
      <c r="A44" s="4" t="s">
        <v>211</v>
      </c>
      <c r="B44" s="137" t="s">
        <v>199</v>
      </c>
      <c r="C44" s="48">
        <f>Input!C176</f>
        <v>400269.97575563926</v>
      </c>
      <c r="D44" s="48">
        <f>Input!D176</f>
        <v>403037.89027209923</v>
      </c>
      <c r="E44" s="48">
        <f>Input!E176</f>
        <v>405544.27836060961</v>
      </c>
      <c r="F44" s="48">
        <f>Input!F176</f>
        <v>407304.95530954597</v>
      </c>
      <c r="G44" s="60">
        <f>Input!G176</f>
        <v>408432.43186990137</v>
      </c>
    </row>
    <row r="45" spans="1:7" s="5" customFormat="1" x14ac:dyDescent="0.45">
      <c r="A45" s="4" t="s">
        <v>212</v>
      </c>
      <c r="B45" s="137" t="s">
        <v>200</v>
      </c>
      <c r="C45" s="48">
        <f>Input!C177</f>
        <v>57861.202059234878</v>
      </c>
      <c r="D45" s="48">
        <f>Input!D177</f>
        <v>58730.585803697766</v>
      </c>
      <c r="E45" s="48">
        <f>Input!E177</f>
        <v>59524.917956325706</v>
      </c>
      <c r="F45" s="48">
        <f>Input!F177</f>
        <v>60088.958060324585</v>
      </c>
      <c r="G45" s="60">
        <f>Input!G177</f>
        <v>60441.135206353647</v>
      </c>
    </row>
    <row r="46" spans="1:7" s="5" customFormat="1" x14ac:dyDescent="0.45">
      <c r="A46" s="4" t="s">
        <v>213</v>
      </c>
      <c r="B46" s="137" t="s">
        <v>201</v>
      </c>
      <c r="C46" s="48">
        <f>Input!C178</f>
        <v>21344.89503570689</v>
      </c>
      <c r="D46" s="48">
        <f>Input!D178</f>
        <v>21691.279265629586</v>
      </c>
      <c r="E46" s="48">
        <f>Input!E178</f>
        <v>22008.760210025492</v>
      </c>
      <c r="F46" s="48">
        <f>Input!F178</f>
        <v>22236.376000347886</v>
      </c>
      <c r="G46" s="60">
        <f>Input!G178</f>
        <v>22380.520344530229</v>
      </c>
    </row>
    <row r="47" spans="1:7" s="5" customFormat="1" ht="14.65" thickBot="1" x14ac:dyDescent="0.5">
      <c r="A47" s="4" t="s">
        <v>214</v>
      </c>
      <c r="B47" s="137" t="s">
        <v>202</v>
      </c>
      <c r="C47" s="47">
        <f>Input!C179</f>
        <v>2234.0830759288183</v>
      </c>
      <c r="D47" s="47">
        <f>Input!D179</f>
        <v>2265.5415473799794</v>
      </c>
      <c r="E47" s="47">
        <f>Input!E179</f>
        <v>2295.0978531971014</v>
      </c>
      <c r="F47" s="47">
        <f>Input!F179</f>
        <v>2318.5768598665991</v>
      </c>
      <c r="G47" s="52">
        <f>Input!G179</f>
        <v>2336.4177921876471</v>
      </c>
    </row>
    <row r="48" spans="1:7" ht="18.75" customHeight="1" thickBot="1" x14ac:dyDescent="0.5">
      <c r="A48" s="29" t="s">
        <v>7</v>
      </c>
      <c r="B48" s="30"/>
      <c r="C48" s="61">
        <f>SUM(C42:C47)</f>
        <v>7857927.6652659774</v>
      </c>
      <c r="D48" s="61">
        <f>SUM(D42:D47)</f>
        <v>7874240.3267046073</v>
      </c>
      <c r="E48" s="61">
        <f>SUM(E42:E47)</f>
        <v>7889056.9419938084</v>
      </c>
      <c r="F48" s="61">
        <f>SUM(F42:F47)</f>
        <v>7899425.1356292218</v>
      </c>
      <c r="G48" s="62">
        <f>SUM(G42:G47)</f>
        <v>7907411.6764921062</v>
      </c>
    </row>
    <row r="49" spans="1:7" ht="9" customHeight="1" x14ac:dyDescent="0.45"/>
    <row r="50" spans="1:7" ht="48.75" customHeight="1" x14ac:dyDescent="0.45">
      <c r="A50" s="214" t="s">
        <v>221</v>
      </c>
      <c r="B50" s="214"/>
      <c r="C50" s="214"/>
      <c r="D50" s="214"/>
      <c r="E50" s="214"/>
      <c r="F50" s="214"/>
      <c r="G50" s="214"/>
    </row>
    <row r="51" spans="1:7" ht="5.0999999999999996" customHeight="1" thickBot="1" x14ac:dyDescent="0.5"/>
    <row r="52" spans="1:7" ht="15" customHeight="1" x14ac:dyDescent="0.45">
      <c r="A52" s="199" t="s">
        <v>39</v>
      </c>
      <c r="B52" s="197" t="s">
        <v>218</v>
      </c>
      <c r="C52" s="23" t="s">
        <v>11</v>
      </c>
      <c r="D52" s="24"/>
      <c r="E52" s="24"/>
      <c r="F52" s="24"/>
      <c r="G52" s="25"/>
    </row>
    <row r="53" spans="1:7" ht="33" customHeight="1" x14ac:dyDescent="0.45">
      <c r="A53" s="200"/>
      <c r="B53" s="198"/>
      <c r="C53" s="22" t="s">
        <v>58</v>
      </c>
      <c r="D53" s="22" t="s">
        <v>59</v>
      </c>
      <c r="E53" s="22" t="s">
        <v>60</v>
      </c>
      <c r="F53" s="22" t="s">
        <v>61</v>
      </c>
      <c r="G53" s="26" t="s">
        <v>62</v>
      </c>
    </row>
    <row r="54" spans="1:7" s="5" customFormat="1" ht="15" customHeight="1" x14ac:dyDescent="0.45">
      <c r="A54" s="27" t="s">
        <v>209</v>
      </c>
      <c r="B54" s="137" t="s">
        <v>226</v>
      </c>
      <c r="C54" s="87">
        <f t="shared" ref="C54:G59" si="5">C30/C42</f>
        <v>3.1031577003013511</v>
      </c>
      <c r="D54" s="87">
        <f t="shared" si="5"/>
        <v>2.6854326849153884</v>
      </c>
      <c r="E54" s="87">
        <f t="shared" si="5"/>
        <v>2.345278770619772</v>
      </c>
      <c r="F54" s="87">
        <f t="shared" si="5"/>
        <v>1.9674843240730009</v>
      </c>
      <c r="G54" s="88">
        <f t="shared" si="5"/>
        <v>1.6247215895485438</v>
      </c>
    </row>
    <row r="55" spans="1:7" s="5" customFormat="1" x14ac:dyDescent="0.45">
      <c r="A55" s="27" t="s">
        <v>210</v>
      </c>
      <c r="B55" s="137" t="s">
        <v>227</v>
      </c>
      <c r="C55" s="89">
        <f t="shared" si="5"/>
        <v>10.721055480933401</v>
      </c>
      <c r="D55" s="89">
        <f t="shared" si="5"/>
        <v>9.2762484354040975</v>
      </c>
      <c r="E55" s="89">
        <f t="shared" si="5"/>
        <v>8.1008363877156278</v>
      </c>
      <c r="F55" s="89">
        <f t="shared" si="5"/>
        <v>6.7955860393133118</v>
      </c>
      <c r="G55" s="90">
        <f t="shared" si="5"/>
        <v>5.6114122183678612</v>
      </c>
    </row>
    <row r="56" spans="1:7" s="5" customFormat="1" ht="15" customHeight="1" x14ac:dyDescent="0.45">
      <c r="A56" s="27" t="s">
        <v>211</v>
      </c>
      <c r="B56" s="137" t="s">
        <v>199</v>
      </c>
      <c r="C56" s="89">
        <f t="shared" si="5"/>
        <v>27.686153711677335</v>
      </c>
      <c r="D56" s="89">
        <f t="shared" si="5"/>
        <v>23.958811614699258</v>
      </c>
      <c r="E56" s="89">
        <f t="shared" si="5"/>
        <v>20.923779539847324</v>
      </c>
      <c r="F56" s="89">
        <f t="shared" si="5"/>
        <v>17.553134868962434</v>
      </c>
      <c r="G56" s="90">
        <f t="shared" si="5"/>
        <v>14.494972822463534</v>
      </c>
    </row>
    <row r="57" spans="1:7" s="5" customFormat="1" x14ac:dyDescent="0.45">
      <c r="A57" s="27" t="s">
        <v>212</v>
      </c>
      <c r="B57" s="137" t="s">
        <v>200</v>
      </c>
      <c r="C57" s="89">
        <f t="shared" si="5"/>
        <v>159.20240162630088</v>
      </c>
      <c r="D57" s="89">
        <f t="shared" si="5"/>
        <v>138.08052064098652</v>
      </c>
      <c r="E57" s="89">
        <f t="shared" si="5"/>
        <v>120.7072435206</v>
      </c>
      <c r="F57" s="89">
        <f t="shared" si="5"/>
        <v>101.34118715455269</v>
      </c>
      <c r="G57" s="90">
        <f t="shared" si="5"/>
        <v>83.736678660467945</v>
      </c>
    </row>
    <row r="58" spans="1:7" s="5" customFormat="1" x14ac:dyDescent="0.45">
      <c r="A58" s="27" t="s">
        <v>213</v>
      </c>
      <c r="B58" s="137" t="s">
        <v>201</v>
      </c>
      <c r="C58" s="89">
        <f t="shared" si="5"/>
        <v>760.32643516883707</v>
      </c>
      <c r="D58" s="89">
        <f t="shared" si="5"/>
        <v>658.73861798714915</v>
      </c>
      <c r="E58" s="89">
        <f t="shared" si="5"/>
        <v>575.88757443616464</v>
      </c>
      <c r="F58" s="89">
        <f t="shared" si="5"/>
        <v>483.5997490627251</v>
      </c>
      <c r="G58" s="90">
        <f t="shared" si="5"/>
        <v>399.74819081433435</v>
      </c>
    </row>
    <row r="59" spans="1:7" s="5" customFormat="1" ht="14.65" thickBot="1" x14ac:dyDescent="0.5">
      <c r="A59" s="28" t="s">
        <v>214</v>
      </c>
      <c r="B59" s="139" t="s">
        <v>202</v>
      </c>
      <c r="C59" s="96">
        <f t="shared" si="5"/>
        <v>2923.9905652881635</v>
      </c>
      <c r="D59" s="96">
        <f t="shared" si="5"/>
        <v>2588.510349471464</v>
      </c>
      <c r="E59" s="96">
        <f t="shared" si="5"/>
        <v>2281.0528224176846</v>
      </c>
      <c r="F59" s="96">
        <f t="shared" si="5"/>
        <v>1929.0398534720175</v>
      </c>
      <c r="G59" s="97">
        <f t="shared" si="5"/>
        <v>1605.9930282996932</v>
      </c>
    </row>
    <row r="63" spans="1:7" x14ac:dyDescent="0.45">
      <c r="C63" s="86"/>
      <c r="D63" s="86"/>
      <c r="E63" s="86"/>
      <c r="F63" s="86"/>
      <c r="G63" s="86"/>
    </row>
    <row r="64" spans="1:7" x14ac:dyDescent="0.45">
      <c r="C64" s="86"/>
      <c r="D64" s="86"/>
      <c r="E64" s="86"/>
      <c r="F64" s="86"/>
      <c r="G64" s="86"/>
    </row>
    <row r="65" spans="3:7" x14ac:dyDescent="0.45">
      <c r="C65" s="86"/>
      <c r="D65" s="86"/>
      <c r="E65" s="86"/>
      <c r="F65" s="86"/>
      <c r="G65" s="86"/>
    </row>
    <row r="66" spans="3:7" x14ac:dyDescent="0.45">
      <c r="C66" s="86"/>
      <c r="D66" s="86"/>
      <c r="E66" s="86"/>
      <c r="F66" s="86"/>
      <c r="G66" s="86"/>
    </row>
    <row r="67" spans="3:7" x14ac:dyDescent="0.45">
      <c r="C67" s="86"/>
      <c r="D67" s="86"/>
      <c r="E67" s="86"/>
      <c r="F67" s="86"/>
      <c r="G67" s="86"/>
    </row>
    <row r="68" spans="3:7" x14ac:dyDescent="0.45">
      <c r="C68" s="86"/>
      <c r="D68" s="86"/>
      <c r="E68" s="86"/>
      <c r="F68" s="86"/>
      <c r="G68" s="86"/>
    </row>
    <row r="69" spans="3:7" x14ac:dyDescent="0.45">
      <c r="C69" s="86"/>
      <c r="D69" s="86"/>
      <c r="E69" s="86"/>
      <c r="F69" s="86"/>
      <c r="G69" s="86"/>
    </row>
  </sheetData>
  <mergeCells count="13">
    <mergeCell ref="A52:A53"/>
    <mergeCell ref="B52:B53"/>
    <mergeCell ref="A50:G50"/>
    <mergeCell ref="A10:A11"/>
    <mergeCell ref="B10:B11"/>
    <mergeCell ref="A40:A41"/>
    <mergeCell ref="B40:B41"/>
    <mergeCell ref="A16:A17"/>
    <mergeCell ref="B16:B17"/>
    <mergeCell ref="A28:A29"/>
    <mergeCell ref="B28:B29"/>
    <mergeCell ref="A26:G26"/>
    <mergeCell ref="A14:G14"/>
  </mergeCells>
  <printOptions horizontalCentered="1"/>
  <pageMargins left="0.23622047244094491" right="0.23622047244094491" top="0.74803149606299213" bottom="0.74803149606299213" header="0.31496062992125984" footer="0.31496062992125984"/>
  <pageSetup paperSize="9" scale="71" fitToHeight="0" orientation="landscape" verticalDpi="0" r:id="rId1"/>
  <headerFooter>
    <oddFooter>&amp;L&amp;D&amp;RPágina &amp;P de &amp;N</oddFooter>
  </headerFooter>
  <rowBreaks count="1" manualBreakCount="1">
    <brk id="37"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8"/>
  <sheetViews>
    <sheetView showGridLines="0" zoomScaleNormal="100" workbookViewId="0">
      <selection activeCell="C12" sqref="C12"/>
    </sheetView>
  </sheetViews>
  <sheetFormatPr baseColWidth="10" defaultColWidth="11.46484375" defaultRowHeight="14.25" x14ac:dyDescent="0.45"/>
  <cols>
    <col min="1" max="1" width="31.53125" style="1" customWidth="1"/>
    <col min="2" max="2" width="33.33203125" style="1" customWidth="1"/>
    <col min="3" max="7" width="18.3320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3" customHeight="1" thickBot="1" x14ac:dyDescent="0.5">
      <c r="A6" s="33" t="s">
        <v>96</v>
      </c>
      <c r="B6" s="34"/>
      <c r="C6" s="35"/>
      <c r="D6" s="35"/>
      <c r="E6" s="35"/>
      <c r="F6" s="35"/>
      <c r="G6" s="36"/>
    </row>
    <row r="7" spans="1:7" ht="5.0999999999999996" customHeight="1" x14ac:dyDescent="0.45"/>
    <row r="8" spans="1:7" ht="27.75" customHeight="1" x14ac:dyDescent="0.45">
      <c r="A8" s="91" t="s">
        <v>79</v>
      </c>
      <c r="B8" s="19"/>
      <c r="C8" s="20"/>
      <c r="D8" s="20"/>
      <c r="E8" s="20"/>
      <c r="F8" s="20"/>
      <c r="G8" s="20"/>
    </row>
    <row r="9" spans="1:7" ht="5.0999999999999996" customHeight="1" thickBot="1" x14ac:dyDescent="0.5"/>
    <row r="10" spans="1:7" ht="15" customHeight="1" x14ac:dyDescent="0.45">
      <c r="A10" s="199"/>
      <c r="B10" s="197"/>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43.15" thickBot="1" x14ac:dyDescent="0.5">
      <c r="A12" s="28" t="s">
        <v>9</v>
      </c>
      <c r="B12" s="6" t="s">
        <v>8</v>
      </c>
      <c r="C12" s="56">
        <f>Input!C22</f>
        <v>12038358.558989592</v>
      </c>
      <c r="D12" s="56">
        <f>Input!D22</f>
        <v>12038358.558989592</v>
      </c>
      <c r="E12" s="56">
        <f>Input!E22</f>
        <v>12038358.558989592</v>
      </c>
      <c r="F12" s="56">
        <f>Input!F22</f>
        <v>12038358.558989592</v>
      </c>
      <c r="G12" s="95">
        <f>Input!G22</f>
        <v>12038358.558989592</v>
      </c>
    </row>
    <row r="13" spans="1:7" ht="9" customHeight="1" x14ac:dyDescent="0.45">
      <c r="C13" s="59"/>
      <c r="D13" s="59"/>
      <c r="E13" s="59"/>
      <c r="F13" s="59"/>
      <c r="G13" s="59"/>
    </row>
    <row r="14" spans="1:7" ht="27.75" customHeight="1" x14ac:dyDescent="0.45">
      <c r="A14" s="91" t="s">
        <v>97</v>
      </c>
      <c r="B14" s="19"/>
      <c r="C14" s="20"/>
      <c r="D14" s="20"/>
      <c r="E14" s="20"/>
      <c r="F14" s="20"/>
      <c r="G14" s="20"/>
    </row>
    <row r="15" spans="1:7" ht="9.75" customHeight="1" thickBot="1" x14ac:dyDescent="0.5"/>
    <row r="16" spans="1:7" ht="15" customHeight="1" x14ac:dyDescent="0.45">
      <c r="A16" s="199"/>
      <c r="B16" s="197"/>
      <c r="C16" s="23" t="s">
        <v>11</v>
      </c>
      <c r="D16" s="24"/>
      <c r="E16" s="24"/>
      <c r="F16" s="24"/>
      <c r="G16" s="25"/>
    </row>
    <row r="17" spans="1:7" ht="33" customHeight="1" x14ac:dyDescent="0.45">
      <c r="A17" s="200"/>
      <c r="B17" s="198"/>
      <c r="C17" s="22" t="s">
        <v>58</v>
      </c>
      <c r="D17" s="22" t="s">
        <v>59</v>
      </c>
      <c r="E17" s="22" t="s">
        <v>60</v>
      </c>
      <c r="F17" s="22" t="s">
        <v>61</v>
      </c>
      <c r="G17" s="26" t="s">
        <v>62</v>
      </c>
    </row>
    <row r="18" spans="1:7" s="5" customFormat="1" ht="15" customHeight="1" x14ac:dyDescent="0.45">
      <c r="A18" s="49" t="s">
        <v>49</v>
      </c>
      <c r="B18" s="4" t="s">
        <v>50</v>
      </c>
      <c r="C18" s="47">
        <f>Input!C55</f>
        <v>362540715.31989527</v>
      </c>
      <c r="D18" s="47">
        <f>Input!D55</f>
        <v>355545515.63166296</v>
      </c>
      <c r="E18" s="47">
        <f>Input!E55</f>
        <v>350160976.97857356</v>
      </c>
      <c r="F18" s="47">
        <f>Input!F55</f>
        <v>346483755.39099789</v>
      </c>
      <c r="G18" s="52">
        <f>Input!G55</f>
        <v>339538476.43220437</v>
      </c>
    </row>
    <row r="19" spans="1:7" s="5" customFormat="1" ht="15" customHeight="1" thickBot="1" x14ac:dyDescent="0.5">
      <c r="A19" s="42" t="s">
        <v>51</v>
      </c>
      <c r="B19" s="4" t="s">
        <v>52</v>
      </c>
      <c r="C19" s="47">
        <f>Input!C107</f>
        <v>363692099.76824474</v>
      </c>
      <c r="D19" s="47">
        <f>Input!D107</f>
        <v>357115351.11016488</v>
      </c>
      <c r="E19" s="47">
        <f>Input!E107</f>
        <v>352298784.55775666</v>
      </c>
      <c r="F19" s="47">
        <f>Input!F107</f>
        <v>349014438.85587943</v>
      </c>
      <c r="G19" s="52">
        <f>Input!G107</f>
        <v>342387199.98777831</v>
      </c>
    </row>
    <row r="20" spans="1:7" ht="18.75" customHeight="1" thickBot="1" x14ac:dyDescent="0.5">
      <c r="A20" s="29" t="s">
        <v>7</v>
      </c>
      <c r="B20" s="30"/>
      <c r="C20" s="61">
        <f t="shared" ref="C20:G20" si="0">SUM(C18:C19)</f>
        <v>726232815.08814001</v>
      </c>
      <c r="D20" s="61">
        <f t="shared" si="0"/>
        <v>712660866.74182785</v>
      </c>
      <c r="E20" s="61">
        <f t="shared" si="0"/>
        <v>702459761.53633022</v>
      </c>
      <c r="F20" s="61">
        <f t="shared" si="0"/>
        <v>695498194.24687731</v>
      </c>
      <c r="G20" s="62">
        <f t="shared" si="0"/>
        <v>681925676.41998267</v>
      </c>
    </row>
    <row r="21" spans="1:7" x14ac:dyDescent="0.45">
      <c r="C21" s="124"/>
      <c r="D21" s="124"/>
      <c r="E21" s="124"/>
      <c r="F21" s="124"/>
      <c r="G21" s="124"/>
    </row>
    <row r="22" spans="1:7" ht="27.75" customHeight="1" x14ac:dyDescent="0.45">
      <c r="A22" s="91" t="s">
        <v>145</v>
      </c>
      <c r="B22" s="19"/>
      <c r="C22" s="20"/>
      <c r="D22" s="20"/>
      <c r="E22" s="20"/>
      <c r="F22" s="20"/>
      <c r="G22" s="20"/>
    </row>
    <row r="23" spans="1:7" ht="9.75" customHeight="1" thickBot="1" x14ac:dyDescent="0.5"/>
    <row r="24" spans="1:7" ht="15" customHeight="1" x14ac:dyDescent="0.45">
      <c r="A24" s="199"/>
      <c r="B24" s="197"/>
      <c r="C24" s="23" t="s">
        <v>11</v>
      </c>
      <c r="D24" s="24"/>
      <c r="E24" s="24"/>
      <c r="F24" s="24"/>
      <c r="G24" s="25"/>
    </row>
    <row r="25" spans="1:7" ht="33" customHeight="1" thickBot="1" x14ac:dyDescent="0.5">
      <c r="A25" s="200"/>
      <c r="B25" s="198"/>
      <c r="C25" s="22" t="s">
        <v>58</v>
      </c>
      <c r="D25" s="22" t="s">
        <v>59</v>
      </c>
      <c r="E25" s="22" t="s">
        <v>60</v>
      </c>
      <c r="F25" s="22" t="s">
        <v>61</v>
      </c>
      <c r="G25" s="26" t="s">
        <v>62</v>
      </c>
    </row>
    <row r="26" spans="1:7" ht="18.75" customHeight="1" thickBot="1" x14ac:dyDescent="0.5">
      <c r="A26" s="29" t="s">
        <v>7</v>
      </c>
      <c r="B26" s="30"/>
      <c r="C26" s="128">
        <f t="shared" ref="C26:G26" si="1">C12/C20</f>
        <v>1.65764453338955E-2</v>
      </c>
      <c r="D26" s="128">
        <f t="shared" si="1"/>
        <v>1.6892127968281819E-2</v>
      </c>
      <c r="E26" s="128">
        <f t="shared" si="1"/>
        <v>1.7137435079072477E-2</v>
      </c>
      <c r="F26" s="128">
        <f t="shared" si="1"/>
        <v>1.7308971696217517E-2</v>
      </c>
      <c r="G26" s="129">
        <f t="shared" si="1"/>
        <v>1.7653475994905108E-2</v>
      </c>
    </row>
    <row r="27" spans="1:7" x14ac:dyDescent="0.45">
      <c r="C27" s="124"/>
      <c r="D27" s="124"/>
      <c r="E27" s="124"/>
      <c r="F27" s="124"/>
      <c r="G27" s="124"/>
    </row>
    <row r="28" spans="1:7" x14ac:dyDescent="0.45">
      <c r="C28" s="147"/>
      <c r="D28" s="147"/>
      <c r="E28" s="147"/>
      <c r="F28" s="147"/>
      <c r="G28" s="147"/>
    </row>
  </sheetData>
  <mergeCells count="6">
    <mergeCell ref="A10:A11"/>
    <mergeCell ref="B10:B11"/>
    <mergeCell ref="A16:A17"/>
    <mergeCell ref="B16:B17"/>
    <mergeCell ref="A24:A25"/>
    <mergeCell ref="B24:B25"/>
  </mergeCells>
  <printOptions horizontalCentered="1"/>
  <pageMargins left="0.23622047244094491" right="0.23622047244094491" top="0.74803149606299213" bottom="0.74803149606299213" header="0.31496062992125984" footer="0.31496062992125984"/>
  <pageSetup paperSize="9" scale="74" fitToHeight="0" orientation="landscape" verticalDpi="0" r:id="rId1"/>
  <headerFooter>
    <oddFooter>&amp;L&amp;D&amp;RPágina &amp;P de &amp;N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65"/>
  <sheetViews>
    <sheetView showGridLines="0" zoomScaleNormal="100" workbookViewId="0">
      <selection activeCell="E69" sqref="E69"/>
    </sheetView>
  </sheetViews>
  <sheetFormatPr baseColWidth="10" defaultColWidth="11.46484375" defaultRowHeight="14.25" x14ac:dyDescent="0.45"/>
  <cols>
    <col min="1" max="1" width="26.33203125" style="1" customWidth="1"/>
    <col min="2" max="2" width="47" style="1" customWidth="1"/>
    <col min="3" max="7" width="18.53125" style="5" customWidth="1"/>
    <col min="8" max="8" width="3.9296875" style="1" customWidth="1"/>
    <col min="9" max="16384" width="11.46484375" style="1"/>
  </cols>
  <sheetData>
    <row r="1" spans="1:8" ht="5.0999999999999996" customHeight="1" x14ac:dyDescent="0.45">
      <c r="A1" s="18"/>
      <c r="B1" s="18"/>
      <c r="C1" s="108"/>
      <c r="D1" s="108"/>
      <c r="E1" s="108"/>
      <c r="F1" s="108"/>
      <c r="G1" s="108"/>
    </row>
    <row r="2" spans="1:8" x14ac:dyDescent="0.45">
      <c r="A2" s="18"/>
      <c r="B2" s="18"/>
      <c r="C2" s="108"/>
      <c r="D2" s="108"/>
      <c r="E2" s="108"/>
      <c r="F2" s="108"/>
      <c r="G2" s="108"/>
    </row>
    <row r="3" spans="1:8" x14ac:dyDescent="0.45">
      <c r="A3" s="18"/>
      <c r="B3" s="18"/>
      <c r="C3" s="108"/>
      <c r="D3" s="108"/>
      <c r="E3" s="108"/>
      <c r="F3" s="108"/>
      <c r="G3" s="108"/>
    </row>
    <row r="4" spans="1:8" x14ac:dyDescent="0.45">
      <c r="A4" s="18"/>
      <c r="B4" s="18"/>
      <c r="C4" s="108"/>
      <c r="D4" s="108"/>
      <c r="E4" s="108"/>
      <c r="F4" s="108"/>
      <c r="G4" s="108"/>
    </row>
    <row r="5" spans="1:8" ht="5.0999999999999996" customHeight="1" thickBot="1" x14ac:dyDescent="0.5">
      <c r="A5" s="18"/>
      <c r="B5" s="18"/>
      <c r="C5" s="108"/>
      <c r="D5" s="108"/>
      <c r="E5" s="108"/>
      <c r="F5" s="108"/>
      <c r="G5" s="108"/>
    </row>
    <row r="6" spans="1:8" ht="33" customHeight="1" thickBot="1" x14ac:dyDescent="0.5">
      <c r="A6" s="33" t="s">
        <v>98</v>
      </c>
      <c r="B6" s="34"/>
      <c r="C6" s="35"/>
      <c r="D6" s="35"/>
      <c r="E6" s="35"/>
      <c r="F6" s="35"/>
      <c r="G6" s="36"/>
    </row>
    <row r="7" spans="1:8" ht="5.0999999999999996" customHeight="1" x14ac:dyDescent="0.45"/>
    <row r="8" spans="1:8" ht="27.75" customHeight="1" x14ac:dyDescent="0.45">
      <c r="A8" s="91" t="s">
        <v>102</v>
      </c>
      <c r="B8" s="19"/>
      <c r="C8" s="20"/>
      <c r="D8" s="20"/>
      <c r="E8" s="20"/>
      <c r="F8" s="20"/>
      <c r="G8" s="20"/>
    </row>
    <row r="9" spans="1:8" ht="5.0999999999999996" customHeight="1" x14ac:dyDescent="0.45"/>
    <row r="10" spans="1:8" ht="27.75" customHeight="1" x14ac:dyDescent="0.45">
      <c r="A10" s="91" t="s">
        <v>99</v>
      </c>
      <c r="B10" s="19"/>
      <c r="C10" s="20"/>
      <c r="D10" s="20"/>
      <c r="E10" s="20"/>
      <c r="F10" s="20"/>
      <c r="G10" s="20"/>
    </row>
    <row r="11" spans="1:8" ht="9" customHeight="1" thickBot="1" x14ac:dyDescent="0.5"/>
    <row r="12" spans="1:8" ht="25.5" customHeight="1" x14ac:dyDescent="0.45">
      <c r="A12" s="199" t="s">
        <v>69</v>
      </c>
      <c r="B12" s="197" t="s">
        <v>69</v>
      </c>
      <c r="C12" s="23" t="s">
        <v>11</v>
      </c>
      <c r="D12" s="24"/>
      <c r="E12" s="24"/>
      <c r="F12" s="24"/>
      <c r="G12" s="25"/>
    </row>
    <row r="13" spans="1:8" ht="25.5" customHeight="1" x14ac:dyDescent="0.45">
      <c r="A13" s="202"/>
      <c r="B13" s="203"/>
      <c r="C13" s="155" t="s">
        <v>58</v>
      </c>
      <c r="D13" s="155" t="s">
        <v>59</v>
      </c>
      <c r="E13" s="155" t="s">
        <v>60</v>
      </c>
      <c r="F13" s="155" t="s">
        <v>61</v>
      </c>
      <c r="G13" s="156" t="s">
        <v>62</v>
      </c>
    </row>
    <row r="14" spans="1:8" ht="15" customHeight="1" x14ac:dyDescent="0.45">
      <c r="A14" s="157" t="str">
        <f>'Entry Tariff_3'!A56</f>
        <v>CI Tarifa</v>
      </c>
      <c r="B14" s="161" t="str">
        <f>'Entry Tariff_3'!B56</f>
        <v>Conexión Internacional / Interconnection points</v>
      </c>
      <c r="C14" s="159">
        <f>'Entry Tariff_3'!C56</f>
        <v>145.5204162709442</v>
      </c>
      <c r="D14" s="159">
        <f>'Entry Tariff_3'!D56</f>
        <v>155.30935043905745</v>
      </c>
      <c r="E14" s="159">
        <f>'Entry Tariff_3'!E56</f>
        <v>168.6764106500425</v>
      </c>
      <c r="F14" s="159">
        <f>'Entry Tariff_3'!F56</f>
        <v>175.32320733225055</v>
      </c>
      <c r="G14" s="160">
        <f>'Entry Tariff_3'!G56</f>
        <v>180.2236558043829</v>
      </c>
      <c r="H14" s="76"/>
    </row>
    <row r="15" spans="1:8" ht="15" customHeight="1" x14ac:dyDescent="0.45">
      <c r="A15" s="42" t="str">
        <f>'Entry Tariff_3'!A57</f>
        <v>CI Almería</v>
      </c>
      <c r="B15" s="4" t="str">
        <f>'Entry Tariff_3'!B57</f>
        <v>Conexión Internacional / Interconnection points</v>
      </c>
      <c r="C15" s="89">
        <f>'Entry Tariff_3'!C57</f>
        <v>132.16480349294966</v>
      </c>
      <c r="D15" s="89">
        <f>'Entry Tariff_3'!D57</f>
        <v>140.73251329531797</v>
      </c>
      <c r="E15" s="89">
        <f>'Entry Tariff_3'!E57</f>
        <v>151.98859448392798</v>
      </c>
      <c r="F15" s="89">
        <f>'Entry Tariff_3'!F57</f>
        <v>158.04783695752147</v>
      </c>
      <c r="G15" s="90">
        <f>'Entry Tariff_3'!G57</f>
        <v>162.62370228064449</v>
      </c>
      <c r="H15" s="76"/>
    </row>
    <row r="16" spans="1:8" ht="15" customHeight="1" x14ac:dyDescent="0.45">
      <c r="A16" s="42" t="str">
        <f>'Entry Tariff_3'!A58</f>
        <v>VIP Pirineos</v>
      </c>
      <c r="B16" s="4" t="str">
        <f>'Entry Tariff_3'!B58</f>
        <v>Conexión Internacional / Interconnection points</v>
      </c>
      <c r="C16" s="89">
        <f>'Entry Tariff_3'!C58</f>
        <v>96.806006258734726</v>
      </c>
      <c r="D16" s="89">
        <f>'Entry Tariff_3'!D58</f>
        <v>102.27895537421837</v>
      </c>
      <c r="E16" s="89">
        <f>'Entry Tariff_3'!E58</f>
        <v>109.36385986522876</v>
      </c>
      <c r="F16" s="89">
        <f>'Entry Tariff_3'!F58</f>
        <v>113.21954508015129</v>
      </c>
      <c r="G16" s="90">
        <f>'Entry Tariff_3'!G58</f>
        <v>116.18054341119819</v>
      </c>
      <c r="H16" s="76"/>
    </row>
    <row r="17" spans="1:8" ht="15" customHeight="1" x14ac:dyDescent="0.45">
      <c r="A17" s="42" t="str">
        <f>'Entry Tariff_3'!A59</f>
        <v>VIP Ibérico</v>
      </c>
      <c r="B17" s="7" t="str">
        <f>'Entry Tariff_3'!B59</f>
        <v>Conexión Internacional / Interconnection points</v>
      </c>
      <c r="C17" s="89">
        <f>'Entry Tariff_3'!C59</f>
        <v>167.69014140707</v>
      </c>
      <c r="D17" s="89">
        <f>'Entry Tariff_3'!D59</f>
        <v>177.9755657791014</v>
      </c>
      <c r="E17" s="89">
        <f>'Entry Tariff_3'!E59</f>
        <v>191.89182478273915</v>
      </c>
      <c r="F17" s="89">
        <f>'Entry Tariff_3'!F59</f>
        <v>198.88435051418611</v>
      </c>
      <c r="G17" s="90">
        <f>'Entry Tariff_3'!G59</f>
        <v>204.09197192949784</v>
      </c>
      <c r="H17" s="76"/>
    </row>
    <row r="18" spans="1:8" ht="15" customHeight="1" x14ac:dyDescent="0.45">
      <c r="A18" s="42" t="str">
        <f>'Entry Tariff_3'!A60</f>
        <v>GNL / LNG</v>
      </c>
      <c r="B18" s="7" t="str">
        <f>'Entry Tariff_3'!B60</f>
        <v>Planta GNL / LNG Plant</v>
      </c>
      <c r="C18" s="89">
        <f>'Entry Tariff_3'!C60</f>
        <v>98.952987099682161</v>
      </c>
      <c r="D18" s="89">
        <f>'Entry Tariff_3'!D60</f>
        <v>103.96969840579516</v>
      </c>
      <c r="E18" s="89">
        <f>'Entry Tariff_3'!E60</f>
        <v>111.33272375983391</v>
      </c>
      <c r="F18" s="89">
        <f>'Entry Tariff_3'!F60</f>
        <v>114.97637314081605</v>
      </c>
      <c r="G18" s="90">
        <f>'Entry Tariff_3'!G60</f>
        <v>118.18048652112317</v>
      </c>
      <c r="H18" s="76"/>
    </row>
    <row r="19" spans="1:8" ht="15" customHeight="1" x14ac:dyDescent="0.45">
      <c r="A19" s="42" t="str">
        <f>'Entry Tariff_3'!A61</f>
        <v>YAC Marismas</v>
      </c>
      <c r="B19" s="7" t="str">
        <f>'Entry Tariff_3'!B61</f>
        <v>Producción Nacional / Production facilities</v>
      </c>
      <c r="C19" s="89">
        <f>'Entry Tariff_3'!C61</f>
        <v>135.12832905749059</v>
      </c>
      <c r="D19" s="89">
        <f>'Entry Tariff_3'!D61</f>
        <v>143.92044011302156</v>
      </c>
      <c r="E19" s="89">
        <f>'Entry Tariff_3'!E61</f>
        <v>156.03010232599647</v>
      </c>
      <c r="F19" s="89">
        <f>'Entry Tariff_3'!F61</f>
        <v>161.90559981165507</v>
      </c>
      <c r="G19" s="90">
        <f>'Entry Tariff_3'!G61</f>
        <v>166.21718803338243</v>
      </c>
      <c r="H19" s="76"/>
    </row>
    <row r="20" spans="1:8" ht="15" customHeight="1" x14ac:dyDescent="0.45">
      <c r="A20" s="42" t="str">
        <f>'Entry Tariff_3'!A62</f>
        <v>YAC Poseidón</v>
      </c>
      <c r="B20" s="7" t="str">
        <f>'Entry Tariff_3'!B62</f>
        <v>Producción Nacional / Production facilities</v>
      </c>
      <c r="C20" s="89">
        <f>'Entry Tariff_3'!C62</f>
        <v>139.07948761522442</v>
      </c>
      <c r="D20" s="89">
        <f>'Entry Tariff_3'!D62</f>
        <v>148.1068150998523</v>
      </c>
      <c r="E20" s="89">
        <f>'Entry Tariff_3'!E62</f>
        <v>160.53671971592829</v>
      </c>
      <c r="F20" s="89">
        <f>'Entry Tariff_3'!F62</f>
        <v>166.58131096346949</v>
      </c>
      <c r="G20" s="90">
        <f>'Entry Tariff_3'!G62</f>
        <v>171.02453988166988</v>
      </c>
      <c r="H20" s="76"/>
    </row>
    <row r="21" spans="1:8" ht="15" customHeight="1" x14ac:dyDescent="0.45">
      <c r="A21" s="42" t="str">
        <f>'Entry Tariff_3'!A63</f>
        <v>YAC Viura</v>
      </c>
      <c r="B21" s="7" t="str">
        <f>'Entry Tariff_3'!B63</f>
        <v>Producción Nacional / Production facilities</v>
      </c>
      <c r="C21" s="89">
        <f>'Entry Tariff_3'!C63</f>
        <v>72.477477459211087</v>
      </c>
      <c r="D21" s="89">
        <f>'Entry Tariff_3'!D63</f>
        <v>76.443261270978766</v>
      </c>
      <c r="E21" s="89">
        <f>'Entry Tariff_3'!E63</f>
        <v>81.504549413098019</v>
      </c>
      <c r="F21" s="89">
        <f>'Entry Tariff_3'!F63</f>
        <v>84.266583610967814</v>
      </c>
      <c r="G21" s="90">
        <f>'Entry Tariff_3'!G63</f>
        <v>86.406216084273751</v>
      </c>
      <c r="H21" s="76"/>
    </row>
    <row r="22" spans="1:8" ht="15" customHeight="1" x14ac:dyDescent="0.45">
      <c r="A22" s="42" t="str">
        <f>'Entry Tariff_3'!A64</f>
        <v>BIO Madrid</v>
      </c>
      <c r="B22" s="7" t="str">
        <f>'Entry Tariff_3'!B64</f>
        <v>Biogás / Biogas</v>
      </c>
      <c r="C22" s="89">
        <f>'Entry Tariff_3'!C64</f>
        <v>79.463953406567811</v>
      </c>
      <c r="D22" s="89">
        <f>'Entry Tariff_3'!D64</f>
        <v>84.33905007721232</v>
      </c>
      <c r="E22" s="89">
        <f>'Entry Tariff_3'!E64</f>
        <v>90.722110722532406</v>
      </c>
      <c r="F22" s="89">
        <f>'Entry Tariff_3'!F64</f>
        <v>94.052414816925676</v>
      </c>
      <c r="G22" s="90">
        <f>'Entry Tariff_3'!G64</f>
        <v>96.565080656543685</v>
      </c>
      <c r="H22" s="76"/>
    </row>
    <row r="23" spans="1:8" ht="15" customHeight="1" x14ac:dyDescent="0.45">
      <c r="A23" s="42" t="str">
        <f>'Entry Tariff_3'!A65</f>
        <v>BIO La Galera (15.03A)</v>
      </c>
      <c r="B23" s="7" t="str">
        <f>'Entry Tariff_3'!B65</f>
        <v>Biogás / Biogas</v>
      </c>
      <c r="C23" s="89">
        <f>'Entry Tariff_3'!C65</f>
        <v>84.605019737965932</v>
      </c>
      <c r="D23" s="89">
        <f>'Entry Tariff_3'!D65</f>
        <v>89.634687690803176</v>
      </c>
      <c r="E23" s="89">
        <f>'Entry Tariff_3'!E65</f>
        <v>95.946333577850311</v>
      </c>
      <c r="F23" s="89">
        <f>'Entry Tariff_3'!F65</f>
        <v>99.671805694472837</v>
      </c>
      <c r="G23" s="90">
        <f>'Entry Tariff_3'!G65</f>
        <v>102.56977654061706</v>
      </c>
      <c r="H23" s="76"/>
    </row>
    <row r="24" spans="1:8" ht="15" customHeight="1" x14ac:dyDescent="0.45">
      <c r="A24" s="42" t="str">
        <f>'Entry Tariff_3'!A66</f>
        <v>BIO Medina Sidonia (K07)</v>
      </c>
      <c r="B24" s="7" t="str">
        <f>'Entry Tariff_3'!B66</f>
        <v>Biogás / Biogas</v>
      </c>
      <c r="C24" s="89">
        <f>'Entry Tariff_3'!C66</f>
        <v>139.14877878522523</v>
      </c>
      <c r="D24" s="89">
        <f>'Entry Tariff_3'!D66</f>
        <v>148.50357039827188</v>
      </c>
      <c r="E24" s="89">
        <f>'Entry Tariff_3'!E66</f>
        <v>161.29674326793835</v>
      </c>
      <c r="F24" s="89">
        <f>'Entry Tariff_3'!F66</f>
        <v>167.63650316969063</v>
      </c>
      <c r="G24" s="90">
        <f>'Entry Tariff_3'!G66</f>
        <v>172.30519968008531</v>
      </c>
      <c r="H24" s="76"/>
    </row>
    <row r="25" spans="1:8" ht="15" customHeight="1" x14ac:dyDescent="0.45">
      <c r="A25" s="42" t="str">
        <f>'Entry Tariff_3'!A67</f>
        <v>BIO Tudela (28A)</v>
      </c>
      <c r="B25" s="7" t="str">
        <f>'Entry Tariff_3'!B67</f>
        <v>Biogás / Biogas</v>
      </c>
      <c r="C25" s="89">
        <f>'Entry Tariff_3'!C67</f>
        <v>73.167051247005418</v>
      </c>
      <c r="D25" s="89">
        <f>'Entry Tariff_3'!D67</f>
        <v>77.107356188974364</v>
      </c>
      <c r="E25" s="89">
        <f>'Entry Tariff_3'!E67</f>
        <v>82.062298333852866</v>
      </c>
      <c r="F25" s="89">
        <f>'Entry Tariff_3'!F67</f>
        <v>84.85930078354437</v>
      </c>
      <c r="G25" s="90">
        <f>'Entry Tariff_3'!G67</f>
        <v>87.048562282855556</v>
      </c>
      <c r="H25" s="76"/>
    </row>
    <row r="26" spans="1:8" ht="15" customHeight="1" x14ac:dyDescent="0.45">
      <c r="A26" s="42" t="str">
        <f>'Entry Tariff_3'!A68</f>
        <v>BIO Mascaraque (F25)</v>
      </c>
      <c r="B26" s="7" t="str">
        <f>'Entry Tariff_3'!B68</f>
        <v>Biogás / Biogas</v>
      </c>
      <c r="C26" s="89">
        <f>'Entry Tariff_3'!C68</f>
        <v>88.053476749305574</v>
      </c>
      <c r="D26" s="89">
        <f>'Entry Tariff_3'!D68</f>
        <v>93.575549987358372</v>
      </c>
      <c r="E26" s="89">
        <f>'Entry Tariff_3'!E68</f>
        <v>100.95301662578855</v>
      </c>
      <c r="F26" s="89">
        <f>'Entry Tariff_3'!F68</f>
        <v>104.67838069158981</v>
      </c>
      <c r="G26" s="90">
        <f>'Entry Tariff_3'!G68</f>
        <v>107.45799387669935</v>
      </c>
      <c r="H26" s="76"/>
    </row>
    <row r="27" spans="1:8" ht="15" customHeight="1" x14ac:dyDescent="0.45">
      <c r="A27" s="42" t="str">
        <f>'Entry Tariff_3'!A69</f>
        <v>BIO Sagunto (15.11)</v>
      </c>
      <c r="B27" s="7" t="str">
        <f>'Entry Tariff_3'!B69</f>
        <v>Biogás / Biogas</v>
      </c>
      <c r="C27" s="89">
        <f>'Entry Tariff_3'!C69</f>
        <v>87.560652104704729</v>
      </c>
      <c r="D27" s="89">
        <f>'Entry Tariff_3'!D69</f>
        <v>92.939832001518297</v>
      </c>
      <c r="E27" s="89">
        <f>'Entry Tariff_3'!E69</f>
        <v>99.787032414571655</v>
      </c>
      <c r="F27" s="89">
        <f>'Entry Tariff_3'!F69</f>
        <v>103.71259045678364</v>
      </c>
      <c r="G27" s="90">
        <f>'Entry Tariff_3'!G69</f>
        <v>106.73333851431458</v>
      </c>
      <c r="H27" s="76"/>
    </row>
    <row r="28" spans="1:8" ht="15" customHeight="1" x14ac:dyDescent="0.45">
      <c r="A28" s="42" t="str">
        <f>'Entry Tariff_3'!A70</f>
        <v>BIO Sevilla (F07)</v>
      </c>
      <c r="B28" s="7" t="str">
        <f>'Entry Tariff_3'!B70</f>
        <v>Biogás / Biogas</v>
      </c>
      <c r="C28" s="89">
        <f>'Entry Tariff_3'!C70</f>
        <v>128.53935302995981</v>
      </c>
      <c r="D28" s="89">
        <f>'Entry Tariff_3'!D70</f>
        <v>136.92691627948108</v>
      </c>
      <c r="E28" s="89">
        <f>'Entry Tariff_3'!E70</f>
        <v>148.49806401362909</v>
      </c>
      <c r="F28" s="89">
        <f>'Entry Tariff_3'!F70</f>
        <v>154.1013492524628</v>
      </c>
      <c r="G28" s="90">
        <f>'Entry Tariff_3'!G70</f>
        <v>158.21226317571939</v>
      </c>
      <c r="H28" s="76"/>
    </row>
    <row r="29" spans="1:8" ht="15" customHeight="1" thickBot="1" x14ac:dyDescent="0.5">
      <c r="A29" s="28" t="str">
        <f>'Entry Tariff_3'!A71</f>
        <v>AASS</v>
      </c>
      <c r="B29" s="6" t="str">
        <f>'Entry Tariff_3'!B71</f>
        <v>AA.SS / Storage facilities</v>
      </c>
      <c r="C29" s="96">
        <f>'Entry Tariff_3'!C71</f>
        <v>0</v>
      </c>
      <c r="D29" s="96">
        <f>'Entry Tariff_3'!D71</f>
        <v>0</v>
      </c>
      <c r="E29" s="96">
        <f>'Entry Tariff_3'!E71</f>
        <v>0</v>
      </c>
      <c r="F29" s="96">
        <f>'Entry Tariff_3'!F71</f>
        <v>0</v>
      </c>
      <c r="G29" s="97">
        <f>'Entry Tariff_3'!G71</f>
        <v>0</v>
      </c>
    </row>
    <row r="30" spans="1:8" ht="23.65" customHeight="1" x14ac:dyDescent="0.45">
      <c r="C30" s="1"/>
      <c r="D30" s="1"/>
      <c r="E30" s="1"/>
      <c r="F30" s="1"/>
      <c r="G30" s="1"/>
    </row>
    <row r="31" spans="1:8" ht="27.75" customHeight="1" x14ac:dyDescent="0.45">
      <c r="A31" s="91" t="s">
        <v>100</v>
      </c>
      <c r="B31" s="19"/>
      <c r="C31" s="20"/>
      <c r="D31" s="20"/>
      <c r="E31" s="20"/>
      <c r="F31" s="20"/>
      <c r="G31" s="20"/>
    </row>
    <row r="32" spans="1:8" ht="9" customHeight="1" thickBot="1" x14ac:dyDescent="0.5"/>
    <row r="33" spans="1:8" ht="25.5" customHeight="1" x14ac:dyDescent="0.45">
      <c r="A33" s="199" t="s">
        <v>69</v>
      </c>
      <c r="B33" s="197" t="s">
        <v>69</v>
      </c>
      <c r="C33" s="23" t="s">
        <v>11</v>
      </c>
      <c r="D33" s="24"/>
      <c r="E33" s="24"/>
      <c r="F33" s="24"/>
      <c r="G33" s="25"/>
    </row>
    <row r="34" spans="1:8" ht="25.5" customHeight="1" x14ac:dyDescent="0.45">
      <c r="A34" s="202"/>
      <c r="B34" s="203"/>
      <c r="C34" s="155" t="s">
        <v>58</v>
      </c>
      <c r="D34" s="155" t="s">
        <v>59</v>
      </c>
      <c r="E34" s="155" t="s">
        <v>60</v>
      </c>
      <c r="F34" s="155" t="s">
        <v>61</v>
      </c>
      <c r="G34" s="156" t="s">
        <v>62</v>
      </c>
    </row>
    <row r="35" spans="1:8" ht="15" customHeight="1" thickBot="1" x14ac:dyDescent="0.5">
      <c r="A35" s="151" t="s">
        <v>101</v>
      </c>
      <c r="B35" s="152"/>
      <c r="C35" s="153">
        <f>'Commodity tariff'!C26</f>
        <v>1.65764453338955E-2</v>
      </c>
      <c r="D35" s="153">
        <f>'Commodity tariff'!D26</f>
        <v>1.6892127968281819E-2</v>
      </c>
      <c r="E35" s="153">
        <f>'Commodity tariff'!E26</f>
        <v>1.7137435079072477E-2</v>
      </c>
      <c r="F35" s="153">
        <f>'Commodity tariff'!F26</f>
        <v>1.7308971696217517E-2</v>
      </c>
      <c r="G35" s="154">
        <f>'Commodity tariff'!G26</f>
        <v>1.7653475994905108E-2</v>
      </c>
    </row>
    <row r="37" spans="1:8" ht="27.75" customHeight="1" x14ac:dyDescent="0.45">
      <c r="A37" s="91" t="s">
        <v>103</v>
      </c>
      <c r="B37" s="19"/>
      <c r="C37" s="20"/>
      <c r="D37" s="20"/>
      <c r="E37" s="20"/>
      <c r="F37" s="20"/>
      <c r="G37" s="20"/>
    </row>
    <row r="38" spans="1:8" ht="5.0999999999999996" customHeight="1" x14ac:dyDescent="0.45"/>
    <row r="39" spans="1:8" ht="27.75" customHeight="1" x14ac:dyDescent="0.45">
      <c r="A39" s="91" t="s">
        <v>104</v>
      </c>
      <c r="B39" s="19"/>
      <c r="C39" s="20"/>
      <c r="D39" s="20"/>
      <c r="E39" s="20"/>
      <c r="F39" s="20"/>
      <c r="G39" s="20"/>
    </row>
    <row r="40" spans="1:8" ht="9" customHeight="1" thickBot="1" x14ac:dyDescent="0.5"/>
    <row r="41" spans="1:8" ht="25.5" customHeight="1" x14ac:dyDescent="0.45">
      <c r="A41" s="199" t="s">
        <v>106</v>
      </c>
      <c r="B41" s="197" t="s">
        <v>105</v>
      </c>
      <c r="C41" s="23" t="s">
        <v>11</v>
      </c>
      <c r="D41" s="24"/>
      <c r="E41" s="24"/>
      <c r="F41" s="24"/>
      <c r="G41" s="25"/>
    </row>
    <row r="42" spans="1:8" ht="25.5" customHeight="1" x14ac:dyDescent="0.45">
      <c r="A42" s="202"/>
      <c r="B42" s="203"/>
      <c r="C42" s="155" t="s">
        <v>58</v>
      </c>
      <c r="D42" s="155" t="s">
        <v>59</v>
      </c>
      <c r="E42" s="155" t="s">
        <v>60</v>
      </c>
      <c r="F42" s="155" t="s">
        <v>61</v>
      </c>
      <c r="G42" s="156" t="s">
        <v>62</v>
      </c>
    </row>
    <row r="43" spans="1:8" ht="15" customHeight="1" x14ac:dyDescent="0.45">
      <c r="A43" s="164" t="str">
        <f>'Exit Tariff_3'!A36</f>
        <v>Salida Nacional / National exit</v>
      </c>
      <c r="B43" s="161" t="str">
        <f>'Exit Tariff_3'!B36</f>
        <v>Salida Nacional / National exit</v>
      </c>
      <c r="C43" s="159">
        <f>'Exit Tariff_3'!C36</f>
        <v>204.62607526036925</v>
      </c>
      <c r="D43" s="159">
        <f>'Exit Tariff_3'!D36</f>
        <v>177.0473827952022</v>
      </c>
      <c r="E43" s="159">
        <f>'Exit Tariff_3'!E36</f>
        <v>154.61276830946935</v>
      </c>
      <c r="F43" s="159">
        <f>'Exit Tariff_3'!F36</f>
        <v>129.70022984219</v>
      </c>
      <c r="G43" s="160">
        <f>'Exit Tariff_3'!G36</f>
        <v>107.09873377754168</v>
      </c>
      <c r="H43" s="76"/>
    </row>
    <row r="44" spans="1:8" ht="15" customHeight="1" x14ac:dyDescent="0.45">
      <c r="A44" s="42" t="str">
        <f>'Exit Tariff_3'!A37</f>
        <v>GNL/ LNG</v>
      </c>
      <c r="B44" s="7" t="str">
        <f>'Exit Tariff_3'!B37</f>
        <v>Planta GNL / LNG Plant</v>
      </c>
      <c r="C44" s="89">
        <f>'Exit Tariff_3'!C37</f>
        <v>245.86160357384148</v>
      </c>
      <c r="D44" s="89">
        <f>'Exit Tariff_3'!D37</f>
        <v>212.04584332673252</v>
      </c>
      <c r="E44" s="89">
        <f>'Exit Tariff_3'!E37</f>
        <v>185.06331189571856</v>
      </c>
      <c r="F44" s="89">
        <f>'Exit Tariff_3'!F37</f>
        <v>155.14626571558972</v>
      </c>
      <c r="G44" s="90">
        <f>'Exit Tariff_3'!G37</f>
        <v>128.04397387156476</v>
      </c>
      <c r="H44" s="76"/>
    </row>
    <row r="45" spans="1:8" ht="15" customHeight="1" x14ac:dyDescent="0.45">
      <c r="A45" s="42" t="str">
        <f>'Exit Tariff_3'!A38</f>
        <v>VIP Pirineos</v>
      </c>
      <c r="B45" s="7" t="str">
        <f>'Exit Tariff_3'!B38</f>
        <v>Conexión Internacional / Interconnection points</v>
      </c>
      <c r="C45" s="89">
        <f>'Exit Tariff_3'!C38</f>
        <v>227.24333196684563</v>
      </c>
      <c r="D45" s="89">
        <f>'Exit Tariff_3'!D38</f>
        <v>200.80244201211471</v>
      </c>
      <c r="E45" s="89">
        <f>'Exit Tariff_3'!E38</f>
        <v>177.0710134914689</v>
      </c>
      <c r="F45" s="89">
        <f>'Exit Tariff_3'!F38</f>
        <v>149.87203087732115</v>
      </c>
      <c r="G45" s="90">
        <f>'Exit Tariff_3'!G38</f>
        <v>123.95686137716487</v>
      </c>
      <c r="H45" s="76"/>
    </row>
    <row r="46" spans="1:8" ht="15" customHeight="1" x14ac:dyDescent="0.45">
      <c r="A46" s="42" t="str">
        <f>'Exit Tariff_3'!A39</f>
        <v>VIP Ibérico</v>
      </c>
      <c r="B46" s="7" t="str">
        <f>'Exit Tariff_3'!B39</f>
        <v>Conexión Internacional / Interconnection points</v>
      </c>
      <c r="C46" s="89">
        <f>'Exit Tariff_3'!C39</f>
        <v>245.71389200028926</v>
      </c>
      <c r="D46" s="89">
        <f>'Exit Tariff_3'!D39</f>
        <v>215.24758877321543</v>
      </c>
      <c r="E46" s="89">
        <f>'Exit Tariff_3'!E39</f>
        <v>189.73722539389934</v>
      </c>
      <c r="F46" s="89">
        <f>'Exit Tariff_3'!F39</f>
        <v>160.61573087426549</v>
      </c>
      <c r="G46" s="90">
        <f>'Exit Tariff_3'!G39</f>
        <v>132.51390557393708</v>
      </c>
      <c r="H46" s="76"/>
    </row>
    <row r="47" spans="1:8" ht="15" customHeight="1" x14ac:dyDescent="0.45">
      <c r="A47" s="42" t="str">
        <f>'Exit Tariff_3'!A40</f>
        <v>CI Tarifa</v>
      </c>
      <c r="B47" s="7" t="str">
        <f>'Exit Tariff_3'!B40</f>
        <v>CI Tarifa</v>
      </c>
      <c r="C47" s="89">
        <f>'Exit Tariff_3'!C40</f>
        <v>282.37718659683861</v>
      </c>
      <c r="D47" s="89">
        <f>'Exit Tariff_3'!D40</f>
        <v>245.16413523273076</v>
      </c>
      <c r="E47" s="89">
        <f>'Exit Tariff_3'!E40</f>
        <v>214.97455324619779</v>
      </c>
      <c r="F47" s="89">
        <f>'Exit Tariff_3'!F40</f>
        <v>181.00308415950821</v>
      </c>
      <c r="G47" s="90">
        <f>'Exit Tariff_3'!G40</f>
        <v>149.54131693014705</v>
      </c>
      <c r="H47" s="76"/>
    </row>
    <row r="48" spans="1:8" ht="15" customHeight="1" thickBot="1" x14ac:dyDescent="0.5">
      <c r="A48" s="28" t="str">
        <f>'Exit Tariff_3'!A41</f>
        <v>AASS</v>
      </c>
      <c r="B48" s="6" t="str">
        <f>'Exit Tariff_3'!B41</f>
        <v>AA.SS / Storage facilities</v>
      </c>
      <c r="C48" s="96">
        <f>'Exit Tariff_3'!C41</f>
        <v>0</v>
      </c>
      <c r="D48" s="96">
        <f>'Exit Tariff_3'!D41</f>
        <v>0</v>
      </c>
      <c r="E48" s="96">
        <f>'Exit Tariff_3'!E41</f>
        <v>0</v>
      </c>
      <c r="F48" s="96">
        <f>'Exit Tariff_3'!F41</f>
        <v>0</v>
      </c>
      <c r="G48" s="97">
        <f>'Exit Tariff_3'!G41</f>
        <v>0</v>
      </c>
      <c r="H48" s="76"/>
    </row>
    <row r="49" spans="1:7" ht="10.5" customHeight="1" x14ac:dyDescent="0.45"/>
    <row r="50" spans="1:7" s="142" customFormat="1" ht="63" customHeight="1" x14ac:dyDescent="0.45">
      <c r="A50" s="204" t="s">
        <v>224</v>
      </c>
      <c r="B50" s="204"/>
      <c r="C50" s="204"/>
      <c r="D50" s="204"/>
      <c r="E50" s="204"/>
      <c r="F50" s="204"/>
      <c r="G50" s="204"/>
    </row>
    <row r="51" spans="1:7" ht="5.0999999999999996" customHeight="1" thickBot="1" x14ac:dyDescent="0.5"/>
    <row r="52" spans="1:7" ht="15" customHeight="1" x14ac:dyDescent="0.45">
      <c r="A52" s="199" t="s">
        <v>39</v>
      </c>
      <c r="B52" s="197" t="s">
        <v>218</v>
      </c>
      <c r="C52" s="23" t="s">
        <v>11</v>
      </c>
      <c r="D52" s="24"/>
      <c r="E52" s="24"/>
      <c r="F52" s="24"/>
      <c r="G52" s="25"/>
    </row>
    <row r="53" spans="1:7" ht="33" customHeight="1" x14ac:dyDescent="0.45">
      <c r="A53" s="202"/>
      <c r="B53" s="203"/>
      <c r="C53" s="155" t="s">
        <v>58</v>
      </c>
      <c r="D53" s="155" t="s">
        <v>59</v>
      </c>
      <c r="E53" s="155" t="s">
        <v>60</v>
      </c>
      <c r="F53" s="155" t="s">
        <v>61</v>
      </c>
      <c r="G53" s="156" t="s">
        <v>62</v>
      </c>
    </row>
    <row r="54" spans="1:7" s="5" customFormat="1" ht="15" customHeight="1" x14ac:dyDescent="0.45">
      <c r="A54" s="157" t="s">
        <v>209</v>
      </c>
      <c r="B54" s="158" t="s">
        <v>226</v>
      </c>
      <c r="C54" s="159">
        <f>'Exit Tariff_4'!C54</f>
        <v>3.1031577003013511</v>
      </c>
      <c r="D54" s="159">
        <f>'Exit Tariff_4'!D54</f>
        <v>2.6854326849153884</v>
      </c>
      <c r="E54" s="159">
        <f>'Exit Tariff_4'!E54</f>
        <v>2.345278770619772</v>
      </c>
      <c r="F54" s="159">
        <f>'Exit Tariff_4'!F54</f>
        <v>1.9674843240730009</v>
      </c>
      <c r="G54" s="160">
        <f>'Exit Tariff_4'!G54</f>
        <v>1.6247215895485438</v>
      </c>
    </row>
    <row r="55" spans="1:7" s="5" customFormat="1" x14ac:dyDescent="0.45">
      <c r="A55" s="27" t="s">
        <v>210</v>
      </c>
      <c r="B55" s="137" t="s">
        <v>227</v>
      </c>
      <c r="C55" s="89">
        <f>'Exit Tariff_4'!C55</f>
        <v>10.721055480933401</v>
      </c>
      <c r="D55" s="89">
        <f>'Exit Tariff_4'!D55</f>
        <v>9.2762484354040975</v>
      </c>
      <c r="E55" s="89">
        <f>'Exit Tariff_4'!E55</f>
        <v>8.1008363877156278</v>
      </c>
      <c r="F55" s="89">
        <f>'Exit Tariff_4'!F55</f>
        <v>6.7955860393133118</v>
      </c>
      <c r="G55" s="90">
        <f>'Exit Tariff_4'!G55</f>
        <v>5.6114122183678612</v>
      </c>
    </row>
    <row r="56" spans="1:7" s="5" customFormat="1" ht="15" customHeight="1" x14ac:dyDescent="0.45">
      <c r="A56" s="27" t="s">
        <v>211</v>
      </c>
      <c r="B56" s="137" t="s">
        <v>199</v>
      </c>
      <c r="C56" s="89">
        <f>'Exit Tariff_4'!C56</f>
        <v>27.686153711677335</v>
      </c>
      <c r="D56" s="89">
        <f>'Exit Tariff_4'!D56</f>
        <v>23.958811614699258</v>
      </c>
      <c r="E56" s="89">
        <f>'Exit Tariff_4'!E56</f>
        <v>20.923779539847324</v>
      </c>
      <c r="F56" s="89">
        <f>'Exit Tariff_4'!F56</f>
        <v>17.553134868962434</v>
      </c>
      <c r="G56" s="90">
        <f>'Exit Tariff_4'!G56</f>
        <v>14.494972822463534</v>
      </c>
    </row>
    <row r="57" spans="1:7" s="5" customFormat="1" ht="15" customHeight="1" x14ac:dyDescent="0.45">
      <c r="A57" s="27" t="s">
        <v>212</v>
      </c>
      <c r="B57" s="137" t="s">
        <v>200</v>
      </c>
      <c r="C57" s="89">
        <f>'Exit Tariff_4'!C57</f>
        <v>159.20240162630088</v>
      </c>
      <c r="D57" s="89">
        <f>'Exit Tariff_4'!D57</f>
        <v>138.08052064098652</v>
      </c>
      <c r="E57" s="89">
        <f>'Exit Tariff_4'!E57</f>
        <v>120.7072435206</v>
      </c>
      <c r="F57" s="89">
        <f>'Exit Tariff_4'!F57</f>
        <v>101.34118715455269</v>
      </c>
      <c r="G57" s="90">
        <f>'Exit Tariff_4'!G57</f>
        <v>83.736678660467945</v>
      </c>
    </row>
    <row r="58" spans="1:7" s="5" customFormat="1" ht="15" customHeight="1" x14ac:dyDescent="0.45">
      <c r="A58" s="27" t="s">
        <v>213</v>
      </c>
      <c r="B58" s="137" t="s">
        <v>201</v>
      </c>
      <c r="C58" s="89">
        <f>'Exit Tariff_4'!C58</f>
        <v>760.32643516883707</v>
      </c>
      <c r="D58" s="89">
        <f>'Exit Tariff_4'!D58</f>
        <v>658.73861798714915</v>
      </c>
      <c r="E58" s="89">
        <f>'Exit Tariff_4'!E58</f>
        <v>575.88757443616464</v>
      </c>
      <c r="F58" s="89">
        <f>'Exit Tariff_4'!F58</f>
        <v>483.5997490627251</v>
      </c>
      <c r="G58" s="90">
        <f>'Exit Tariff_4'!G58</f>
        <v>399.74819081433435</v>
      </c>
    </row>
    <row r="59" spans="1:7" s="5" customFormat="1" ht="15" customHeight="1" thickBot="1" x14ac:dyDescent="0.5">
      <c r="A59" s="28" t="s">
        <v>214</v>
      </c>
      <c r="B59" s="139" t="s">
        <v>202</v>
      </c>
      <c r="C59" s="96">
        <f>'Exit Tariff_4'!C59</f>
        <v>2923.9905652881635</v>
      </c>
      <c r="D59" s="96">
        <f>'Exit Tariff_4'!D59</f>
        <v>2588.510349471464</v>
      </c>
      <c r="E59" s="96">
        <f>'Exit Tariff_4'!E59</f>
        <v>2281.0528224176846</v>
      </c>
      <c r="F59" s="96">
        <f>'Exit Tariff_4'!F59</f>
        <v>1929.0398534720175</v>
      </c>
      <c r="G59" s="97">
        <f>'Exit Tariff_4'!G59</f>
        <v>1605.9930282996932</v>
      </c>
    </row>
    <row r="60" spans="1:7" s="5" customFormat="1" ht="10.5" customHeight="1" x14ac:dyDescent="0.45">
      <c r="A60" s="140"/>
      <c r="B60" s="141"/>
      <c r="C60" s="141"/>
      <c r="D60" s="141"/>
      <c r="E60" s="141"/>
      <c r="F60" s="141"/>
      <c r="G60" s="141"/>
    </row>
    <row r="61" spans="1:7" ht="27.75" customHeight="1" x14ac:dyDescent="0.45">
      <c r="A61" s="91" t="s">
        <v>216</v>
      </c>
      <c r="B61" s="19"/>
      <c r="C61" s="20"/>
      <c r="D61" s="20"/>
      <c r="E61" s="20"/>
      <c r="F61" s="20"/>
      <c r="G61" s="20"/>
    </row>
    <row r="62" spans="1:7" ht="10.5" customHeight="1" thickBot="1" x14ac:dyDescent="0.5"/>
    <row r="63" spans="1:7" ht="25.5" customHeight="1" x14ac:dyDescent="0.45">
      <c r="A63" s="199" t="s">
        <v>106</v>
      </c>
      <c r="B63" s="197" t="s">
        <v>105</v>
      </c>
      <c r="C63" s="23" t="s">
        <v>11</v>
      </c>
      <c r="D63" s="24"/>
      <c r="E63" s="24"/>
      <c r="F63" s="24"/>
      <c r="G63" s="25"/>
    </row>
    <row r="64" spans="1:7" ht="25.5" customHeight="1" x14ac:dyDescent="0.45">
      <c r="A64" s="202"/>
      <c r="B64" s="203"/>
      <c r="C64" s="155" t="s">
        <v>58</v>
      </c>
      <c r="D64" s="155" t="s">
        <v>59</v>
      </c>
      <c r="E64" s="155" t="s">
        <v>60</v>
      </c>
      <c r="F64" s="155" t="s">
        <v>61</v>
      </c>
      <c r="G64" s="156" t="s">
        <v>62</v>
      </c>
    </row>
    <row r="65" spans="1:7" ht="15" customHeight="1" thickBot="1" x14ac:dyDescent="0.5">
      <c r="A65" s="151" t="s">
        <v>101</v>
      </c>
      <c r="B65" s="152"/>
      <c r="C65" s="153">
        <f>'Commodity tariff'!C$26</f>
        <v>1.65764453338955E-2</v>
      </c>
      <c r="D65" s="153">
        <f>'Commodity tariff'!D$26</f>
        <v>1.6892127968281819E-2</v>
      </c>
      <c r="E65" s="153">
        <f>'Commodity tariff'!E$26</f>
        <v>1.7137435079072477E-2</v>
      </c>
      <c r="F65" s="153">
        <f>'Commodity tariff'!F$26</f>
        <v>1.7308971696217517E-2</v>
      </c>
      <c r="G65" s="154">
        <f>'Commodity tariff'!G$26</f>
        <v>1.7653475994905108E-2</v>
      </c>
    </row>
  </sheetData>
  <mergeCells count="11">
    <mergeCell ref="A63:A64"/>
    <mergeCell ref="B63:B64"/>
    <mergeCell ref="A12:A13"/>
    <mergeCell ref="B12:B13"/>
    <mergeCell ref="A33:A34"/>
    <mergeCell ref="B33:B34"/>
    <mergeCell ref="A41:A42"/>
    <mergeCell ref="B41:B42"/>
    <mergeCell ref="A52:A53"/>
    <mergeCell ref="B52:B53"/>
    <mergeCell ref="A50:G50"/>
  </mergeCells>
  <printOptions horizontalCentered="1"/>
  <pageMargins left="0.23622047244094491" right="0.23622047244094491" top="0.74803149606299213" bottom="0.74803149606299213" header="0.31496062992125984" footer="0.31496062992125984"/>
  <pageSetup paperSize="9" scale="70" fitToHeight="0" orientation="landscape" verticalDpi="0" r:id="rId1"/>
  <headerFooter>
    <oddFooter>&amp;L&amp;D&amp;RPágina &amp;P de &amp;N</oddFooter>
  </headerFooter>
  <rowBreaks count="1" manualBreakCount="1">
    <brk id="4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pageSetUpPr fitToPage="1"/>
  </sheetPr>
  <dimension ref="A1:G226"/>
  <sheetViews>
    <sheetView showGridLines="0" zoomScale="110" zoomScaleNormal="110" workbookViewId="0">
      <selection activeCell="A48" sqref="A48"/>
    </sheetView>
  </sheetViews>
  <sheetFormatPr baseColWidth="10" defaultColWidth="11.46484375" defaultRowHeight="14.25" x14ac:dyDescent="0.45"/>
  <cols>
    <col min="1" max="1" width="27.86328125" style="1" customWidth="1"/>
    <col min="2" max="2" width="30.1328125" style="1" customWidth="1"/>
    <col min="3" max="7" width="14.5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6" customHeight="1" thickBot="1" x14ac:dyDescent="0.5">
      <c r="A6" s="33" t="s">
        <v>6</v>
      </c>
      <c r="B6" s="34"/>
      <c r="C6" s="35"/>
      <c r="D6" s="35"/>
      <c r="E6" s="35"/>
      <c r="F6" s="35"/>
      <c r="G6" s="36"/>
    </row>
    <row r="7" spans="1:7" ht="5.0999999999999996" customHeight="1" x14ac:dyDescent="0.45"/>
    <row r="8" spans="1:7" ht="27.75" customHeight="1" x14ac:dyDescent="0.45">
      <c r="A8" s="91" t="s">
        <v>79</v>
      </c>
      <c r="B8" s="19"/>
      <c r="C8" s="20"/>
      <c r="D8" s="20"/>
      <c r="E8" s="20"/>
      <c r="F8" s="20"/>
      <c r="G8" s="20"/>
    </row>
    <row r="9" spans="1:7" ht="5.0999999999999996" customHeight="1" thickBot="1" x14ac:dyDescent="0.5"/>
    <row r="10" spans="1:7" ht="15.75" customHeight="1" x14ac:dyDescent="0.45">
      <c r="A10" s="190"/>
      <c r="B10" s="192"/>
      <c r="C10" s="23" t="s">
        <v>11</v>
      </c>
      <c r="D10" s="24"/>
      <c r="E10" s="24"/>
      <c r="F10" s="24"/>
      <c r="G10" s="25"/>
    </row>
    <row r="11" spans="1:7" ht="33" customHeight="1" x14ac:dyDescent="0.45">
      <c r="A11" s="191"/>
      <c r="B11" s="193"/>
      <c r="C11" s="22" t="s">
        <v>58</v>
      </c>
      <c r="D11" s="22" t="s">
        <v>59</v>
      </c>
      <c r="E11" s="22" t="s">
        <v>60</v>
      </c>
      <c r="F11" s="22" t="s">
        <v>61</v>
      </c>
      <c r="G11" s="26" t="s">
        <v>62</v>
      </c>
    </row>
    <row r="12" spans="1:7" s="5" customFormat="1" ht="42.75" x14ac:dyDescent="0.45">
      <c r="A12" s="27" t="s">
        <v>232</v>
      </c>
      <c r="B12" s="4" t="s">
        <v>233</v>
      </c>
      <c r="C12" s="9">
        <v>472993465.54812109</v>
      </c>
      <c r="D12" s="9">
        <v>441717939.21222043</v>
      </c>
      <c r="E12" s="9">
        <v>410496910.0579713</v>
      </c>
      <c r="F12" s="9">
        <v>374856720.14585638</v>
      </c>
      <c r="G12" s="99">
        <v>341417628.94084555</v>
      </c>
    </row>
    <row r="13" spans="1:7" s="5" customFormat="1" ht="42.75" x14ac:dyDescent="0.45">
      <c r="A13" s="27" t="s">
        <v>266</v>
      </c>
      <c r="B13" s="4" t="s">
        <v>239</v>
      </c>
      <c r="C13" s="9"/>
      <c r="D13" s="9"/>
      <c r="E13" s="9"/>
      <c r="F13" s="9"/>
      <c r="G13" s="99"/>
    </row>
    <row r="14" spans="1:7" s="5" customFormat="1" ht="28.5" x14ac:dyDescent="0.45">
      <c r="A14" s="27" t="s">
        <v>234</v>
      </c>
      <c r="B14" s="4" t="s">
        <v>240</v>
      </c>
      <c r="C14" s="9"/>
      <c r="D14" s="9"/>
      <c r="E14" s="9"/>
      <c r="F14" s="9"/>
      <c r="G14" s="99"/>
    </row>
    <row r="15" spans="1:7" s="5" customFormat="1" ht="71.25" x14ac:dyDescent="0.45">
      <c r="A15" s="27" t="s">
        <v>242</v>
      </c>
      <c r="B15" s="4" t="s">
        <v>241</v>
      </c>
      <c r="C15" s="9"/>
      <c r="D15" s="9"/>
      <c r="E15" s="9"/>
      <c r="F15" s="9"/>
      <c r="G15" s="99"/>
    </row>
    <row r="16" spans="1:7" s="5" customFormat="1" ht="71.25" x14ac:dyDescent="0.45">
      <c r="A16" s="27" t="s">
        <v>235</v>
      </c>
      <c r="B16" s="4" t="s">
        <v>243</v>
      </c>
      <c r="C16" s="9"/>
      <c r="D16" s="9"/>
      <c r="E16" s="9"/>
      <c r="F16" s="9"/>
      <c r="G16" s="99"/>
    </row>
    <row r="17" spans="1:7" s="5" customFormat="1" ht="28.5" x14ac:dyDescent="0.45">
      <c r="A17" s="27" t="s">
        <v>230</v>
      </c>
      <c r="B17" s="4" t="s">
        <v>231</v>
      </c>
      <c r="C17" s="9"/>
      <c r="D17" s="9"/>
      <c r="E17" s="9"/>
      <c r="F17" s="9"/>
      <c r="G17" s="99"/>
    </row>
    <row r="18" spans="1:7" s="5" customFormat="1" ht="42.75" x14ac:dyDescent="0.45">
      <c r="A18" s="27" t="s">
        <v>244</v>
      </c>
      <c r="B18" s="4" t="s">
        <v>245</v>
      </c>
      <c r="C18" s="9">
        <f t="shared" ref="C18:G18" si="0">SUM(C12:C17)</f>
        <v>472993465.54812109</v>
      </c>
      <c r="D18" s="9">
        <f t="shared" si="0"/>
        <v>441717939.21222043</v>
      </c>
      <c r="E18" s="9">
        <f t="shared" si="0"/>
        <v>410496910.0579713</v>
      </c>
      <c r="F18" s="9">
        <f t="shared" si="0"/>
        <v>374856720.14585638</v>
      </c>
      <c r="G18" s="99">
        <f t="shared" si="0"/>
        <v>341417628.94084555</v>
      </c>
    </row>
    <row r="19" spans="1:7" s="5" customFormat="1" ht="57" x14ac:dyDescent="0.45">
      <c r="A19" s="42" t="s">
        <v>236</v>
      </c>
      <c r="B19" s="7" t="s">
        <v>246</v>
      </c>
      <c r="C19" s="10">
        <v>12038358.558989592</v>
      </c>
      <c r="D19" s="10">
        <v>12038358.558989592</v>
      </c>
      <c r="E19" s="10">
        <v>12038358.558989592</v>
      </c>
      <c r="F19" s="10">
        <v>12038358.558989592</v>
      </c>
      <c r="G19" s="100">
        <v>12038358.558989592</v>
      </c>
    </row>
    <row r="20" spans="1:7" s="5" customFormat="1" ht="71.25" x14ac:dyDescent="0.45">
      <c r="A20" s="42" t="s">
        <v>237</v>
      </c>
      <c r="B20" s="4" t="s">
        <v>247</v>
      </c>
      <c r="C20" s="10"/>
      <c r="D20" s="10"/>
      <c r="E20" s="10"/>
      <c r="F20" s="10"/>
      <c r="G20" s="100"/>
    </row>
    <row r="21" spans="1:7" s="5" customFormat="1" ht="57" x14ac:dyDescent="0.45">
      <c r="A21" s="42" t="s">
        <v>238</v>
      </c>
      <c r="B21" s="4" t="s">
        <v>248</v>
      </c>
      <c r="C21" s="10"/>
      <c r="D21" s="10"/>
      <c r="E21" s="10"/>
      <c r="F21" s="10"/>
      <c r="G21" s="100"/>
    </row>
    <row r="22" spans="1:7" s="5" customFormat="1" ht="43.15" thickBot="1" x14ac:dyDescent="0.5">
      <c r="A22" s="28" t="s">
        <v>9</v>
      </c>
      <c r="B22" s="6" t="s">
        <v>8</v>
      </c>
      <c r="C22" s="101">
        <f t="shared" ref="C22:G22" si="1">SUM(C19:C21)</f>
        <v>12038358.558989592</v>
      </c>
      <c r="D22" s="101">
        <f t="shared" si="1"/>
        <v>12038358.558989592</v>
      </c>
      <c r="E22" s="101">
        <f t="shared" si="1"/>
        <v>12038358.558989592</v>
      </c>
      <c r="F22" s="101">
        <f t="shared" si="1"/>
        <v>12038358.558989592</v>
      </c>
      <c r="G22" s="100">
        <f t="shared" si="1"/>
        <v>12038358.558989592</v>
      </c>
    </row>
    <row r="23" spans="1:7" ht="18.75" customHeight="1" thickBot="1" x14ac:dyDescent="0.5">
      <c r="A23" s="29" t="s">
        <v>7</v>
      </c>
      <c r="B23" s="30"/>
      <c r="C23" s="61">
        <f t="shared" ref="C23:G23" si="2">C18+C22</f>
        <v>485031824.10711068</v>
      </c>
      <c r="D23" s="61">
        <f t="shared" si="2"/>
        <v>453756297.77121001</v>
      </c>
      <c r="E23" s="61">
        <f t="shared" si="2"/>
        <v>422535268.61696088</v>
      </c>
      <c r="F23" s="61">
        <f t="shared" si="2"/>
        <v>386895078.70484596</v>
      </c>
      <c r="G23" s="62">
        <f t="shared" si="2"/>
        <v>353455987.49983513</v>
      </c>
    </row>
    <row r="24" spans="1:7" ht="9.9499999999999993" customHeight="1" x14ac:dyDescent="0.45"/>
    <row r="25" spans="1:7" ht="27.75" customHeight="1" x14ac:dyDescent="0.45">
      <c r="A25" s="91" t="s">
        <v>35</v>
      </c>
      <c r="B25" s="19"/>
      <c r="C25" s="20"/>
      <c r="D25" s="20"/>
      <c r="E25" s="20"/>
      <c r="F25" s="20"/>
      <c r="G25" s="20"/>
    </row>
    <row r="26" spans="1:7" ht="5.0999999999999996" customHeight="1" x14ac:dyDescent="0.45"/>
    <row r="27" spans="1:7" ht="23.25" x14ac:dyDescent="0.45">
      <c r="A27" s="31" t="s">
        <v>80</v>
      </c>
      <c r="B27" s="19"/>
      <c r="C27" s="20"/>
      <c r="D27" s="20"/>
      <c r="E27" s="20"/>
      <c r="F27" s="20"/>
      <c r="G27" s="20"/>
    </row>
    <row r="28" spans="1:7" ht="5.0999999999999996" customHeight="1" thickBot="1" x14ac:dyDescent="0.5"/>
    <row r="29" spans="1:7" x14ac:dyDescent="0.45">
      <c r="A29" s="199" t="s">
        <v>10</v>
      </c>
      <c r="B29" s="197" t="s">
        <v>12</v>
      </c>
      <c r="C29" s="23" t="s">
        <v>11</v>
      </c>
      <c r="D29" s="24"/>
      <c r="E29" s="24"/>
      <c r="F29" s="24"/>
      <c r="G29" s="25"/>
    </row>
    <row r="30" spans="1:7" ht="33" customHeight="1" x14ac:dyDescent="0.45">
      <c r="A30" s="200"/>
      <c r="B30" s="198"/>
      <c r="C30" s="22" t="s">
        <v>58</v>
      </c>
      <c r="D30" s="22" t="s">
        <v>59</v>
      </c>
      <c r="E30" s="22" t="s">
        <v>60</v>
      </c>
      <c r="F30" s="22" t="s">
        <v>61</v>
      </c>
      <c r="G30" s="26" t="s">
        <v>62</v>
      </c>
    </row>
    <row r="31" spans="1:7" s="5" customFormat="1" ht="28.5" x14ac:dyDescent="0.45">
      <c r="A31" s="27" t="s">
        <v>13</v>
      </c>
      <c r="B31" s="4" t="s">
        <v>30</v>
      </c>
      <c r="C31" s="9">
        <v>45692004.290029243</v>
      </c>
      <c r="D31" s="9">
        <v>45692004.290029243</v>
      </c>
      <c r="E31" s="9">
        <v>45692004.290029243</v>
      </c>
      <c r="F31" s="9">
        <v>45692004.290029243</v>
      </c>
      <c r="G31" s="99">
        <v>45692004.290029243</v>
      </c>
    </row>
    <row r="32" spans="1:7" s="5" customFormat="1" ht="28.5" x14ac:dyDescent="0.45">
      <c r="A32" s="42" t="s">
        <v>14</v>
      </c>
      <c r="B32" s="4" t="s">
        <v>30</v>
      </c>
      <c r="C32" s="9">
        <v>63122370.464601777</v>
      </c>
      <c r="D32" s="9">
        <v>63122370.464601777</v>
      </c>
      <c r="E32" s="9">
        <v>63122370.464601777</v>
      </c>
      <c r="F32" s="9">
        <v>63122370.464601777</v>
      </c>
      <c r="G32" s="99">
        <v>63122370.464601777</v>
      </c>
    </row>
    <row r="33" spans="1:7" s="5" customFormat="1" ht="28.5" x14ac:dyDescent="0.45">
      <c r="A33" s="42" t="s">
        <v>15</v>
      </c>
      <c r="B33" s="4" t="s">
        <v>30</v>
      </c>
      <c r="C33" s="9">
        <v>31204691.982178062</v>
      </c>
      <c r="D33" s="9">
        <v>31204691.982178062</v>
      </c>
      <c r="E33" s="9">
        <v>31204691.982178062</v>
      </c>
      <c r="F33" s="9">
        <v>31204691.982178062</v>
      </c>
      <c r="G33" s="99">
        <v>31204691.982178062</v>
      </c>
    </row>
    <row r="34" spans="1:7" s="5" customFormat="1" ht="28.5" x14ac:dyDescent="0.45">
      <c r="A34" s="42" t="s">
        <v>16</v>
      </c>
      <c r="B34" s="4" t="s">
        <v>30</v>
      </c>
      <c r="C34" s="9">
        <v>2305691.5668468801</v>
      </c>
      <c r="D34" s="9">
        <v>2305691.5668468801</v>
      </c>
      <c r="E34" s="9">
        <v>2305691.5668468801</v>
      </c>
      <c r="F34" s="9">
        <v>2305691.5668468801</v>
      </c>
      <c r="G34" s="99">
        <v>2305691.5668468801</v>
      </c>
    </row>
    <row r="35" spans="1:7" s="5" customFormat="1" x14ac:dyDescent="0.45">
      <c r="A35" s="42" t="s">
        <v>17</v>
      </c>
      <c r="B35" s="7" t="s">
        <v>31</v>
      </c>
      <c r="C35" s="10">
        <v>37279181.946094662</v>
      </c>
      <c r="D35" s="10">
        <v>46044565.580000192</v>
      </c>
      <c r="E35" s="10">
        <v>49600476.090335086</v>
      </c>
      <c r="F35" s="10">
        <v>53444937.617716491</v>
      </c>
      <c r="G35" s="100">
        <v>51483823.767564513</v>
      </c>
    </row>
    <row r="36" spans="1:7" s="5" customFormat="1" x14ac:dyDescent="0.45">
      <c r="A36" s="42" t="s">
        <v>18</v>
      </c>
      <c r="B36" s="7" t="s">
        <v>31</v>
      </c>
      <c r="C36" s="10">
        <v>37393048.024777055</v>
      </c>
      <c r="D36" s="10">
        <v>37454170.820209138</v>
      </c>
      <c r="E36" s="10">
        <v>37044524.274393149</v>
      </c>
      <c r="F36" s="10">
        <v>37000341.427649878</v>
      </c>
      <c r="G36" s="100">
        <v>35642647.223698512</v>
      </c>
    </row>
    <row r="37" spans="1:7" s="5" customFormat="1" x14ac:dyDescent="0.45">
      <c r="A37" s="42" t="s">
        <v>19</v>
      </c>
      <c r="B37" s="7" t="s">
        <v>31</v>
      </c>
      <c r="C37" s="10">
        <v>45950123.388657853</v>
      </c>
      <c r="D37" s="10">
        <v>43735176.667242013</v>
      </c>
      <c r="E37" s="10">
        <v>42188814.017119423</v>
      </c>
      <c r="F37" s="10">
        <v>41111490.475166529</v>
      </c>
      <c r="G37" s="100">
        <v>39602941.359665014</v>
      </c>
    </row>
    <row r="38" spans="1:7" s="5" customFormat="1" x14ac:dyDescent="0.45">
      <c r="A38" s="42" t="s">
        <v>20</v>
      </c>
      <c r="B38" s="7" t="s">
        <v>31</v>
      </c>
      <c r="C38" s="10">
        <v>46404782.808823116</v>
      </c>
      <c r="D38" s="10">
        <v>32502862.259455603</v>
      </c>
      <c r="E38" s="10">
        <v>25628523.571636003</v>
      </c>
      <c r="F38" s="10">
        <v>19329446.265381224</v>
      </c>
      <c r="G38" s="100">
        <v>18620169.643936701</v>
      </c>
    </row>
    <row r="39" spans="1:7" s="5" customFormat="1" x14ac:dyDescent="0.45">
      <c r="A39" s="42" t="s">
        <v>21</v>
      </c>
      <c r="B39" s="7" t="s">
        <v>31</v>
      </c>
      <c r="C39" s="10">
        <v>18069613.965322778</v>
      </c>
      <c r="D39" s="10">
        <v>23108091.389680199</v>
      </c>
      <c r="E39" s="10">
        <v>25191382.857928008</v>
      </c>
      <c r="F39" s="10">
        <v>27407660.316777691</v>
      </c>
      <c r="G39" s="100">
        <v>26401960.906443346</v>
      </c>
    </row>
    <row r="40" spans="1:7" s="5" customFormat="1" x14ac:dyDescent="0.45">
      <c r="A40" s="42" t="s">
        <v>22</v>
      </c>
      <c r="B40" s="7" t="s">
        <v>31</v>
      </c>
      <c r="C40" s="10">
        <v>21949883.583064113</v>
      </c>
      <c r="D40" s="10">
        <v>16515418.111735824</v>
      </c>
      <c r="E40" s="10">
        <v>13783567.400008783</v>
      </c>
      <c r="F40" s="10">
        <v>11313882.178765832</v>
      </c>
      <c r="G40" s="100">
        <v>10898729.462179812</v>
      </c>
    </row>
    <row r="41" spans="1:7" s="5" customFormat="1" ht="28.5" x14ac:dyDescent="0.45">
      <c r="A41" s="42" t="s">
        <v>23</v>
      </c>
      <c r="B41" s="7" t="s">
        <v>32</v>
      </c>
      <c r="C41" s="10">
        <v>7665</v>
      </c>
      <c r="D41" s="10">
        <v>7665</v>
      </c>
      <c r="E41" s="10">
        <v>7665</v>
      </c>
      <c r="F41" s="10">
        <v>7665</v>
      </c>
      <c r="G41" s="100">
        <v>7665</v>
      </c>
    </row>
    <row r="42" spans="1:7" s="5" customFormat="1" ht="28.5" x14ac:dyDescent="0.45">
      <c r="A42" s="42" t="s">
        <v>24</v>
      </c>
      <c r="B42" s="7" t="s">
        <v>32</v>
      </c>
      <c r="C42" s="10">
        <v>58084.025673684213</v>
      </c>
      <c r="D42" s="10">
        <v>58084.025673684213</v>
      </c>
      <c r="E42" s="10">
        <v>58084.025673684213</v>
      </c>
      <c r="F42" s="10">
        <v>58084.025673684213</v>
      </c>
      <c r="G42" s="100">
        <v>58084.025673684213</v>
      </c>
    </row>
    <row r="43" spans="1:7" s="5" customFormat="1" ht="28.5" x14ac:dyDescent="0.45">
      <c r="A43" s="42" t="s">
        <v>25</v>
      </c>
      <c r="B43" s="7" t="s">
        <v>32</v>
      </c>
      <c r="C43" s="10">
        <v>314633.62762749218</v>
      </c>
      <c r="D43" s="10">
        <v>314633.62762749218</v>
      </c>
      <c r="E43" s="10">
        <v>314633.62762749218</v>
      </c>
      <c r="F43" s="10">
        <v>314633.62762749218</v>
      </c>
      <c r="G43" s="100">
        <v>314633.62762749218</v>
      </c>
    </row>
    <row r="44" spans="1:7" s="5" customFormat="1" x14ac:dyDescent="0.45">
      <c r="A44" s="42" t="s">
        <v>265</v>
      </c>
      <c r="B44" s="7" t="s">
        <v>34</v>
      </c>
      <c r="C44" s="10">
        <v>74332</v>
      </c>
      <c r="D44" s="10">
        <v>74332</v>
      </c>
      <c r="E44" s="10">
        <v>74332</v>
      </c>
      <c r="F44" s="10">
        <v>74332</v>
      </c>
      <c r="G44" s="100">
        <v>74332</v>
      </c>
    </row>
    <row r="45" spans="1:7" s="5" customFormat="1" x14ac:dyDescent="0.45">
      <c r="A45" s="42" t="s">
        <v>494</v>
      </c>
      <c r="B45" s="7" t="s">
        <v>34</v>
      </c>
      <c r="C45" s="10">
        <v>0</v>
      </c>
      <c r="D45" s="10">
        <v>21500</v>
      </c>
      <c r="E45" s="10">
        <v>43000</v>
      </c>
      <c r="F45" s="10">
        <v>43000</v>
      </c>
      <c r="G45" s="100">
        <v>43000</v>
      </c>
    </row>
    <row r="46" spans="1:7" s="5" customFormat="1" x14ac:dyDescent="0.45">
      <c r="A46" s="42" t="s">
        <v>249</v>
      </c>
      <c r="B46" s="7" t="s">
        <v>34</v>
      </c>
      <c r="C46" s="10">
        <v>0</v>
      </c>
      <c r="D46" s="10">
        <v>56500</v>
      </c>
      <c r="E46" s="10">
        <v>113000</v>
      </c>
      <c r="F46" s="10">
        <v>113000</v>
      </c>
      <c r="G46" s="100">
        <v>113000</v>
      </c>
    </row>
    <row r="47" spans="1:7" s="5" customFormat="1" x14ac:dyDescent="0.45">
      <c r="A47" s="42" t="s">
        <v>250</v>
      </c>
      <c r="B47" s="7" t="s">
        <v>34</v>
      </c>
      <c r="C47" s="10">
        <v>0</v>
      </c>
      <c r="D47" s="10">
        <v>12750</v>
      </c>
      <c r="E47" s="10">
        <v>153000</v>
      </c>
      <c r="F47" s="10">
        <v>153000</v>
      </c>
      <c r="G47" s="100">
        <v>153000</v>
      </c>
    </row>
    <row r="48" spans="1:7" s="5" customFormat="1" x14ac:dyDescent="0.45">
      <c r="A48" s="42" t="s">
        <v>251</v>
      </c>
      <c r="B48" s="7" t="s">
        <v>34</v>
      </c>
      <c r="C48" s="10">
        <v>0</v>
      </c>
      <c r="D48" s="10">
        <v>0</v>
      </c>
      <c r="E48" s="10">
        <v>7166.666666666667</v>
      </c>
      <c r="F48" s="10">
        <v>86000</v>
      </c>
      <c r="G48" s="100">
        <v>86000</v>
      </c>
    </row>
    <row r="49" spans="1:7" s="5" customFormat="1" x14ac:dyDescent="0.45">
      <c r="A49" s="42" t="s">
        <v>252</v>
      </c>
      <c r="B49" s="7" t="s">
        <v>34</v>
      </c>
      <c r="C49" s="10">
        <v>0</v>
      </c>
      <c r="D49" s="10">
        <v>34950</v>
      </c>
      <c r="E49" s="10">
        <v>69900</v>
      </c>
      <c r="F49" s="10">
        <v>69900</v>
      </c>
      <c r="G49" s="100">
        <v>69900</v>
      </c>
    </row>
    <row r="50" spans="1:7" s="5" customFormat="1" x14ac:dyDescent="0.45">
      <c r="A50" s="42" t="s">
        <v>253</v>
      </c>
      <c r="B50" s="7" t="s">
        <v>34</v>
      </c>
      <c r="C50" s="10">
        <v>0</v>
      </c>
      <c r="D50" s="10">
        <v>56500</v>
      </c>
      <c r="E50" s="10">
        <v>113000</v>
      </c>
      <c r="F50" s="10">
        <v>113000</v>
      </c>
      <c r="G50" s="100">
        <v>113000</v>
      </c>
    </row>
    <row r="51" spans="1:7" s="5" customFormat="1" x14ac:dyDescent="0.45">
      <c r="A51" s="42" t="s">
        <v>26</v>
      </c>
      <c r="B51" s="7" t="s">
        <v>33</v>
      </c>
      <c r="C51" s="10">
        <v>3573623.3948375452</v>
      </c>
      <c r="D51" s="10">
        <v>4163537.9384323712</v>
      </c>
      <c r="E51" s="10">
        <v>4233307.6466465835</v>
      </c>
      <c r="F51" s="10">
        <v>4256441.8130544536</v>
      </c>
      <c r="G51" s="100">
        <v>4260285.2671560785</v>
      </c>
    </row>
    <row r="52" spans="1:7" s="5" customFormat="1" x14ac:dyDescent="0.45">
      <c r="A52" s="42" t="s">
        <v>27</v>
      </c>
      <c r="B52" s="7" t="s">
        <v>33</v>
      </c>
      <c r="C52" s="10">
        <v>5510461.2182979211</v>
      </c>
      <c r="D52" s="10">
        <v>4346989.3485928345</v>
      </c>
      <c r="E52" s="10">
        <v>4419833.2094982546</v>
      </c>
      <c r="F52" s="10">
        <v>4443986.700219526</v>
      </c>
      <c r="G52" s="100">
        <v>4447999.5023816833</v>
      </c>
    </row>
    <row r="53" spans="1:7" s="5" customFormat="1" x14ac:dyDescent="0.45">
      <c r="A53" s="42" t="s">
        <v>28</v>
      </c>
      <c r="B53" s="7" t="s">
        <v>33</v>
      </c>
      <c r="C53" s="10">
        <v>3260327.6129124612</v>
      </c>
      <c r="D53" s="10">
        <v>3793430.4371757363</v>
      </c>
      <c r="E53" s="10">
        <v>3856998.1381661859</v>
      </c>
      <c r="F53" s="10">
        <v>3878075.8495472297</v>
      </c>
      <c r="G53" s="100">
        <v>3881577.6492158258</v>
      </c>
    </row>
    <row r="54" spans="1:7" s="5" customFormat="1" ht="14.65" thickBot="1" x14ac:dyDescent="0.5">
      <c r="A54" s="28" t="s">
        <v>29</v>
      </c>
      <c r="B54" s="7" t="s">
        <v>33</v>
      </c>
      <c r="C54" s="101">
        <v>370196.42015057744</v>
      </c>
      <c r="D54" s="101">
        <v>919600.12218189077</v>
      </c>
      <c r="E54" s="101">
        <v>935010.14921830618</v>
      </c>
      <c r="F54" s="101">
        <v>940119.78976195981</v>
      </c>
      <c r="G54" s="102">
        <v>940968.69300572004</v>
      </c>
    </row>
    <row r="55" spans="1:7" ht="18.75" customHeight="1" thickBot="1" x14ac:dyDescent="0.5">
      <c r="A55" s="29" t="s">
        <v>7</v>
      </c>
      <c r="B55" s="30"/>
      <c r="C55" s="61">
        <f t="shared" ref="C55:G55" si="3">SUM(C31:C54)</f>
        <v>362540715.31989527</v>
      </c>
      <c r="D55" s="61">
        <f t="shared" si="3"/>
        <v>355545515.63166296</v>
      </c>
      <c r="E55" s="61">
        <f t="shared" si="3"/>
        <v>350160976.97857356</v>
      </c>
      <c r="F55" s="61">
        <f t="shared" si="3"/>
        <v>346483755.39099789</v>
      </c>
      <c r="G55" s="62">
        <f t="shared" si="3"/>
        <v>339538476.43220437</v>
      </c>
    </row>
    <row r="56" spans="1:7" ht="5.0999999999999996" customHeight="1" x14ac:dyDescent="0.45"/>
    <row r="57" spans="1:7" ht="23.25" x14ac:dyDescent="0.45">
      <c r="A57" s="31" t="s">
        <v>81</v>
      </c>
      <c r="B57" s="19"/>
      <c r="C57" s="20"/>
      <c r="D57" s="20"/>
      <c r="E57" s="20"/>
      <c r="F57" s="20"/>
      <c r="G57" s="20"/>
    </row>
    <row r="58" spans="1:7" ht="5.0999999999999996" customHeight="1" thickBot="1" x14ac:dyDescent="0.5"/>
    <row r="59" spans="1:7" ht="15" customHeight="1" x14ac:dyDescent="0.45">
      <c r="A59" s="199" t="s">
        <v>10</v>
      </c>
      <c r="B59" s="197" t="s">
        <v>12</v>
      </c>
      <c r="C59" s="23" t="s">
        <v>11</v>
      </c>
      <c r="D59" s="24"/>
      <c r="E59" s="24"/>
      <c r="F59" s="24"/>
      <c r="G59" s="25"/>
    </row>
    <row r="60" spans="1:7" ht="33" customHeight="1" x14ac:dyDescent="0.45">
      <c r="A60" s="200"/>
      <c r="B60" s="198"/>
      <c r="C60" s="22" t="s">
        <v>58</v>
      </c>
      <c r="D60" s="22" t="s">
        <v>59</v>
      </c>
      <c r="E60" s="22" t="s">
        <v>60</v>
      </c>
      <c r="F60" s="22" t="s">
        <v>61</v>
      </c>
      <c r="G60" s="26" t="s">
        <v>62</v>
      </c>
    </row>
    <row r="61" spans="1:7" s="5" customFormat="1" ht="28.5" x14ac:dyDescent="0.45">
      <c r="A61" s="27" t="s">
        <v>13</v>
      </c>
      <c r="B61" s="4" t="s">
        <v>30</v>
      </c>
      <c r="C61" s="9">
        <v>186168.20865000828</v>
      </c>
      <c r="D61" s="9">
        <v>205203.72225161677</v>
      </c>
      <c r="E61" s="9">
        <v>205203.72225161677</v>
      </c>
      <c r="F61" s="9">
        <v>205203.72225161677</v>
      </c>
      <c r="G61" s="99">
        <v>205203.72225161677</v>
      </c>
    </row>
    <row r="62" spans="1:7" s="5" customFormat="1" ht="28.5" x14ac:dyDescent="0.45">
      <c r="A62" s="42" t="s">
        <v>14</v>
      </c>
      <c r="B62" s="4" t="s">
        <v>30</v>
      </c>
      <c r="C62" s="9">
        <v>224308.45656544864</v>
      </c>
      <c r="D62" s="9">
        <v>229671.95561028004</v>
      </c>
      <c r="E62" s="9">
        <v>229671.95561028004</v>
      </c>
      <c r="F62" s="9">
        <v>229671.95561028004</v>
      </c>
      <c r="G62" s="99">
        <v>229671.95561028004</v>
      </c>
    </row>
    <row r="63" spans="1:7" s="5" customFormat="1" ht="28.5" x14ac:dyDescent="0.45">
      <c r="A63" s="42" t="s">
        <v>15</v>
      </c>
      <c r="B63" s="4" t="s">
        <v>30</v>
      </c>
      <c r="C63" s="9">
        <v>186036.07381411598</v>
      </c>
      <c r="D63" s="9">
        <v>195949.58521016361</v>
      </c>
      <c r="E63" s="9">
        <v>195949.58521016361</v>
      </c>
      <c r="F63" s="9">
        <v>195949.58521016361</v>
      </c>
      <c r="G63" s="99">
        <v>195949.58521016361</v>
      </c>
    </row>
    <row r="64" spans="1:7" s="5" customFormat="1" ht="28.5" x14ac:dyDescent="0.45">
      <c r="A64" s="42" t="s">
        <v>16</v>
      </c>
      <c r="B64" s="4" t="s">
        <v>30</v>
      </c>
      <c r="C64" s="9">
        <v>12329.580441450365</v>
      </c>
      <c r="D64" s="9">
        <v>14081.864911783599</v>
      </c>
      <c r="E64" s="9">
        <v>14081.864911783599</v>
      </c>
      <c r="F64" s="9">
        <v>14081.864911783599</v>
      </c>
      <c r="G64" s="99">
        <v>14081.864911783599</v>
      </c>
    </row>
    <row r="65" spans="1:7" s="5" customFormat="1" x14ac:dyDescent="0.45">
      <c r="A65" s="42" t="s">
        <v>17</v>
      </c>
      <c r="B65" s="7" t="s">
        <v>31</v>
      </c>
      <c r="C65" s="10">
        <v>118027.29879030267</v>
      </c>
      <c r="D65" s="10">
        <v>149885.8815414175</v>
      </c>
      <c r="E65" s="10">
        <v>161461.20589968315</v>
      </c>
      <c r="F65" s="10">
        <v>173975.83162858605</v>
      </c>
      <c r="G65" s="100">
        <v>167591.94518008866</v>
      </c>
    </row>
    <row r="66" spans="1:7" s="5" customFormat="1" x14ac:dyDescent="0.45">
      <c r="A66" s="42" t="s">
        <v>18</v>
      </c>
      <c r="B66" s="7" t="s">
        <v>31</v>
      </c>
      <c r="C66" s="10">
        <v>118387.80309831457</v>
      </c>
      <c r="D66" s="10">
        <v>121922.12783582658</v>
      </c>
      <c r="E66" s="10">
        <v>120588.63206131772</v>
      </c>
      <c r="F66" s="10">
        <v>120444.80651209805</v>
      </c>
      <c r="G66" s="100">
        <v>116025.19281698448</v>
      </c>
    </row>
    <row r="67" spans="1:7" s="5" customFormat="1" x14ac:dyDescent="0.45">
      <c r="A67" s="42" t="s">
        <v>19</v>
      </c>
      <c r="B67" s="7" t="s">
        <v>31</v>
      </c>
      <c r="C67" s="10">
        <v>145479.82706505025</v>
      </c>
      <c r="D67" s="10">
        <v>142368.27791869841</v>
      </c>
      <c r="E67" s="10">
        <v>137334.50409377995</v>
      </c>
      <c r="F67" s="10">
        <v>133827.56279122006</v>
      </c>
      <c r="G67" s="100">
        <v>128916.88090776051</v>
      </c>
    </row>
    <row r="68" spans="1:7" s="5" customFormat="1" x14ac:dyDescent="0.45">
      <c r="A68" s="42" t="s">
        <v>20</v>
      </c>
      <c r="B68" s="7" t="s">
        <v>31</v>
      </c>
      <c r="C68" s="10">
        <v>146919.29597049099</v>
      </c>
      <c r="D68" s="10">
        <v>105804.45490170596</v>
      </c>
      <c r="E68" s="10">
        <v>83426.866987494868</v>
      </c>
      <c r="F68" s="10">
        <v>62921.890058021338</v>
      </c>
      <c r="G68" s="100">
        <v>60613.027973586606</v>
      </c>
    </row>
    <row r="69" spans="1:7" s="5" customFormat="1" x14ac:dyDescent="0.45">
      <c r="A69" s="42" t="s">
        <v>21</v>
      </c>
      <c r="B69" s="7" t="s">
        <v>31</v>
      </c>
      <c r="C69" s="10">
        <v>57209.080649743119</v>
      </c>
      <c r="D69" s="10">
        <v>75222.267927885216</v>
      </c>
      <c r="E69" s="10">
        <v>82003.871235305007</v>
      </c>
      <c r="F69" s="10">
        <v>89218.375194146705</v>
      </c>
      <c r="G69" s="100">
        <v>85944.587271840355</v>
      </c>
    </row>
    <row r="70" spans="1:7" s="5" customFormat="1" x14ac:dyDescent="0.45">
      <c r="A70" s="42" t="s">
        <v>22</v>
      </c>
      <c r="B70" s="7" t="s">
        <v>31</v>
      </c>
      <c r="C70" s="10">
        <v>69494.160891641164</v>
      </c>
      <c r="D70" s="10">
        <v>53761.567114835321</v>
      </c>
      <c r="E70" s="10">
        <v>44868.751056980909</v>
      </c>
      <c r="F70" s="10">
        <v>36829.34528014376</v>
      </c>
      <c r="G70" s="100">
        <v>35477.925625815697</v>
      </c>
    </row>
    <row r="71" spans="1:7" s="5" customFormat="1" ht="28.5" x14ac:dyDescent="0.45">
      <c r="A71" s="42" t="s">
        <v>23</v>
      </c>
      <c r="B71" s="7" t="s">
        <v>32</v>
      </c>
      <c r="C71" s="10">
        <v>27.3</v>
      </c>
      <c r="D71" s="10">
        <v>29.753932584269663</v>
      </c>
      <c r="E71" s="10">
        <v>29.753932584269663</v>
      </c>
      <c r="F71" s="10">
        <v>29.753932584269663</v>
      </c>
      <c r="G71" s="100">
        <v>29.753932584269663</v>
      </c>
    </row>
    <row r="72" spans="1:7" s="5" customFormat="1" ht="28.5" x14ac:dyDescent="0.45">
      <c r="A72" s="42" t="s">
        <v>24</v>
      </c>
      <c r="B72" s="7" t="s">
        <v>32</v>
      </c>
      <c r="C72" s="10">
        <v>568.50046816479392</v>
      </c>
      <c r="D72" s="10">
        <v>619.60163384252826</v>
      </c>
      <c r="E72" s="10">
        <v>619.60163384252826</v>
      </c>
      <c r="F72" s="10">
        <v>619.60163384252826</v>
      </c>
      <c r="G72" s="100">
        <v>619.60163384252826</v>
      </c>
    </row>
    <row r="73" spans="1:7" s="5" customFormat="1" ht="28.5" x14ac:dyDescent="0.45">
      <c r="A73" s="42" t="s">
        <v>25</v>
      </c>
      <c r="B73" s="7" t="s">
        <v>32</v>
      </c>
      <c r="C73" s="10">
        <v>1507.9203363060549</v>
      </c>
      <c r="D73" s="10">
        <v>1497.0639696760859</v>
      </c>
      <c r="E73" s="10">
        <v>1497.0639696760859</v>
      </c>
      <c r="F73" s="10">
        <v>1497.0639696760859</v>
      </c>
      <c r="G73" s="100">
        <v>1497.0639696760859</v>
      </c>
    </row>
    <row r="74" spans="1:7" s="5" customFormat="1" x14ac:dyDescent="0.45">
      <c r="A74" s="42" t="s">
        <v>265</v>
      </c>
      <c r="B74" s="7" t="s">
        <v>34</v>
      </c>
      <c r="C74" s="10">
        <v>335.5675682045856</v>
      </c>
      <c r="D74" s="10">
        <v>343.56779803172884</v>
      </c>
      <c r="E74" s="10">
        <v>343.56779803172884</v>
      </c>
      <c r="F74" s="10">
        <v>343.56779803172884</v>
      </c>
      <c r="G74" s="100">
        <v>343.56779803172884</v>
      </c>
    </row>
    <row r="75" spans="1:7" s="5" customFormat="1" x14ac:dyDescent="0.45">
      <c r="A75" s="42" t="s">
        <v>494</v>
      </c>
      <c r="B75" s="7" t="s">
        <v>34</v>
      </c>
      <c r="C75" s="10">
        <v>0</v>
      </c>
      <c r="D75" s="10">
        <v>117.8082191780822</v>
      </c>
      <c r="E75" s="10">
        <v>117.8082191780822</v>
      </c>
      <c r="F75" s="10">
        <v>117.8082191780822</v>
      </c>
      <c r="G75" s="100">
        <v>117.8082191780822</v>
      </c>
    </row>
    <row r="76" spans="1:7" s="5" customFormat="1" x14ac:dyDescent="0.45">
      <c r="A76" s="42" t="s">
        <v>249</v>
      </c>
      <c r="B76" s="7" t="s">
        <v>34</v>
      </c>
      <c r="C76" s="10">
        <v>0</v>
      </c>
      <c r="D76" s="10">
        <v>309.58904109589042</v>
      </c>
      <c r="E76" s="10">
        <v>309.58904109589042</v>
      </c>
      <c r="F76" s="10">
        <v>309.58904109589042</v>
      </c>
      <c r="G76" s="100">
        <v>309.58904109589042</v>
      </c>
    </row>
    <row r="77" spans="1:7" s="5" customFormat="1" x14ac:dyDescent="0.45">
      <c r="A77" s="42" t="s">
        <v>250</v>
      </c>
      <c r="B77" s="7" t="s">
        <v>34</v>
      </c>
      <c r="C77" s="10">
        <v>0</v>
      </c>
      <c r="D77" s="10">
        <v>419.17808219178085</v>
      </c>
      <c r="E77" s="10">
        <v>419.17808219178085</v>
      </c>
      <c r="F77" s="10">
        <v>419.17808219178085</v>
      </c>
      <c r="G77" s="100">
        <v>419.17808219178085</v>
      </c>
    </row>
    <row r="78" spans="1:7" s="5" customFormat="1" x14ac:dyDescent="0.45">
      <c r="A78" s="42" t="s">
        <v>251</v>
      </c>
      <c r="B78" s="7" t="s">
        <v>34</v>
      </c>
      <c r="C78" s="10">
        <v>0</v>
      </c>
      <c r="D78" s="10">
        <v>0</v>
      </c>
      <c r="E78" s="10">
        <v>235.61643835616439</v>
      </c>
      <c r="F78" s="10">
        <v>235.61643835616439</v>
      </c>
      <c r="G78" s="100">
        <v>235.61643835616439</v>
      </c>
    </row>
    <row r="79" spans="1:7" s="5" customFormat="1" x14ac:dyDescent="0.45">
      <c r="A79" s="42" t="s">
        <v>252</v>
      </c>
      <c r="B79" s="7" t="s">
        <v>34</v>
      </c>
      <c r="C79" s="10">
        <v>0</v>
      </c>
      <c r="D79" s="10">
        <v>191.50684931506851</v>
      </c>
      <c r="E79" s="10">
        <v>191.50684931506851</v>
      </c>
      <c r="F79" s="10">
        <v>191.50684931506851</v>
      </c>
      <c r="G79" s="100">
        <v>191.50684931506851</v>
      </c>
    </row>
    <row r="80" spans="1:7" s="5" customFormat="1" x14ac:dyDescent="0.45">
      <c r="A80" s="42" t="s">
        <v>253</v>
      </c>
      <c r="B80" s="7" t="s">
        <v>34</v>
      </c>
      <c r="C80" s="10">
        <v>0</v>
      </c>
      <c r="D80" s="10">
        <v>309.58904109589042</v>
      </c>
      <c r="E80" s="10">
        <v>309.58904109589042</v>
      </c>
      <c r="F80" s="10">
        <v>309.58904109589042</v>
      </c>
      <c r="G80" s="100">
        <v>309.58904109589042</v>
      </c>
    </row>
    <row r="81" spans="1:7" s="5" customFormat="1" x14ac:dyDescent="0.45">
      <c r="A81" s="42" t="s">
        <v>26</v>
      </c>
      <c r="B81" s="7" t="s">
        <v>33</v>
      </c>
      <c r="C81" s="10">
        <v>17592.29096194687</v>
      </c>
      <c r="D81" s="10">
        <v>20496.331804246103</v>
      </c>
      <c r="E81" s="10">
        <v>20782.855919334506</v>
      </c>
      <c r="F81" s="10">
        <v>20953.680498628655</v>
      </c>
      <c r="G81" s="100">
        <v>20972.60111655173</v>
      </c>
    </row>
    <row r="82" spans="1:7" s="5" customFormat="1" x14ac:dyDescent="0.45">
      <c r="A82" s="42" t="s">
        <v>27</v>
      </c>
      <c r="B82" s="7" t="s">
        <v>33</v>
      </c>
      <c r="C82" s="10">
        <v>26925.941423470937</v>
      </c>
      <c r="D82" s="10">
        <v>21240.831925284165</v>
      </c>
      <c r="E82" s="10">
        <v>21537.763621612026</v>
      </c>
      <c r="F82" s="10">
        <v>21714.793160953443</v>
      </c>
      <c r="G82" s="100">
        <v>21734.4010434304</v>
      </c>
    </row>
    <row r="83" spans="1:7" s="5" customFormat="1" x14ac:dyDescent="0.45">
      <c r="A83" s="42" t="s">
        <v>28</v>
      </c>
      <c r="B83" s="7" t="s">
        <v>33</v>
      </c>
      <c r="C83" s="10">
        <v>15791.119264756227</v>
      </c>
      <c r="D83" s="10">
        <v>18373.157414842528</v>
      </c>
      <c r="E83" s="10">
        <v>18630.001064718308</v>
      </c>
      <c r="F83" s="10">
        <v>18783.130264404932</v>
      </c>
      <c r="G83" s="100">
        <v>18800.090933016603</v>
      </c>
    </row>
    <row r="84" spans="1:7" s="5" customFormat="1" ht="14.65" thickBot="1" x14ac:dyDescent="0.5">
      <c r="A84" s="28" t="s">
        <v>29</v>
      </c>
      <c r="B84" s="7" t="s">
        <v>33</v>
      </c>
      <c r="C84" s="101">
        <v>1870.4233602319055</v>
      </c>
      <c r="D84" s="101">
        <v>4646.2943912355931</v>
      </c>
      <c r="E84" s="101">
        <v>4711.2462763633112</v>
      </c>
      <c r="F84" s="101">
        <v>4749.970341344304</v>
      </c>
      <c r="G84" s="102">
        <v>4754.2594386215269</v>
      </c>
    </row>
    <row r="85" spans="1:7" ht="18.75" customHeight="1" thickBot="1" x14ac:dyDescent="0.5">
      <c r="A85" s="29" t="s">
        <v>7</v>
      </c>
      <c r="B85" s="30"/>
      <c r="C85" s="61">
        <f t="shared" ref="C85:G85" si="4">SUM(C61:C84)</f>
        <v>1328978.8493196473</v>
      </c>
      <c r="D85" s="61">
        <f t="shared" si="4"/>
        <v>1362465.9793268333</v>
      </c>
      <c r="E85" s="61">
        <f t="shared" si="4"/>
        <v>1344326.1012058014</v>
      </c>
      <c r="F85" s="61">
        <f t="shared" si="4"/>
        <v>1332399.7887187593</v>
      </c>
      <c r="G85" s="62">
        <f t="shared" si="4"/>
        <v>1309811.3152969086</v>
      </c>
    </row>
    <row r="86" spans="1:7" ht="9" customHeight="1" x14ac:dyDescent="0.45"/>
    <row r="87" spans="1:7" ht="27.75" customHeight="1" x14ac:dyDescent="0.45">
      <c r="A87" s="91" t="s">
        <v>36</v>
      </c>
      <c r="B87" s="19"/>
      <c r="C87" s="20"/>
      <c r="D87" s="20"/>
      <c r="E87" s="20"/>
      <c r="F87" s="20"/>
      <c r="G87" s="20"/>
    </row>
    <row r="88" spans="1:7" ht="5.0999999999999996" customHeight="1" x14ac:dyDescent="0.45"/>
    <row r="89" spans="1:7" ht="23.25" x14ac:dyDescent="0.45">
      <c r="A89" s="31" t="s">
        <v>82</v>
      </c>
      <c r="B89" s="19"/>
      <c r="C89" s="20"/>
      <c r="D89" s="20"/>
      <c r="E89" s="20"/>
      <c r="F89" s="20"/>
      <c r="G89" s="20"/>
    </row>
    <row r="90" spans="1:7" ht="5.0999999999999996" customHeight="1" thickBot="1" x14ac:dyDescent="0.5"/>
    <row r="91" spans="1:7" ht="15" customHeight="1" x14ac:dyDescent="0.45">
      <c r="A91" s="199" t="s">
        <v>37</v>
      </c>
      <c r="B91" s="197" t="s">
        <v>166</v>
      </c>
      <c r="C91" s="23" t="s">
        <v>11</v>
      </c>
      <c r="D91" s="24"/>
      <c r="E91" s="24"/>
      <c r="F91" s="24"/>
      <c r="G91" s="25"/>
    </row>
    <row r="92" spans="1:7" ht="33" customHeight="1" x14ac:dyDescent="0.45">
      <c r="A92" s="200"/>
      <c r="B92" s="198"/>
      <c r="C92" s="22" t="s">
        <v>58</v>
      </c>
      <c r="D92" s="22" t="s">
        <v>59</v>
      </c>
      <c r="E92" s="22" t="s">
        <v>60</v>
      </c>
      <c r="F92" s="22" t="s">
        <v>61</v>
      </c>
      <c r="G92" s="26" t="s">
        <v>62</v>
      </c>
    </row>
    <row r="93" spans="1:7" s="5" customFormat="1" ht="28.5" x14ac:dyDescent="0.45">
      <c r="A93" s="27" t="s">
        <v>13</v>
      </c>
      <c r="B93" s="4" t="s">
        <v>30</v>
      </c>
      <c r="C93" s="9">
        <v>0</v>
      </c>
      <c r="D93" s="9">
        <v>0</v>
      </c>
      <c r="E93" s="9">
        <v>0</v>
      </c>
      <c r="F93" s="9">
        <v>0</v>
      </c>
      <c r="G93" s="99">
        <v>0</v>
      </c>
    </row>
    <row r="94" spans="1:7" s="5" customFormat="1" ht="28.5" x14ac:dyDescent="0.45">
      <c r="A94" s="27" t="s">
        <v>15</v>
      </c>
      <c r="B94" s="4" t="s">
        <v>30</v>
      </c>
      <c r="C94" s="9">
        <v>9132812.1770363078</v>
      </c>
      <c r="D94" s="9">
        <v>9132812.1770363078</v>
      </c>
      <c r="E94" s="9">
        <v>9132812.1770363078</v>
      </c>
      <c r="F94" s="9">
        <v>9132812.1770363078</v>
      </c>
      <c r="G94" s="99">
        <v>9132812.1770363078</v>
      </c>
    </row>
    <row r="95" spans="1:7" s="5" customFormat="1" ht="28.5" x14ac:dyDescent="0.45">
      <c r="A95" s="42" t="s">
        <v>16</v>
      </c>
      <c r="B95" s="4" t="s">
        <v>30</v>
      </c>
      <c r="C95" s="9">
        <v>4412059.9082575459</v>
      </c>
      <c r="D95" s="9">
        <v>1321295.7269376824</v>
      </c>
      <c r="E95" s="9">
        <v>1342538.9192870101</v>
      </c>
      <c r="F95" s="9">
        <v>1350237.3186141159</v>
      </c>
      <c r="G95" s="99">
        <v>1350237.3186141159</v>
      </c>
    </row>
    <row r="96" spans="1:7" s="5" customFormat="1" ht="30" customHeight="1" x14ac:dyDescent="0.45">
      <c r="A96" s="42" t="s">
        <v>48</v>
      </c>
      <c r="B96" s="4" t="s">
        <v>38</v>
      </c>
      <c r="C96" s="106">
        <f t="shared" ref="C96:G96" si="5">C141</f>
        <v>336024105.98404062</v>
      </c>
      <c r="D96" s="106">
        <f t="shared" si="5"/>
        <v>331903137.85873568</v>
      </c>
      <c r="E96" s="106">
        <f t="shared" si="5"/>
        <v>326845958.2834695</v>
      </c>
      <c r="F96" s="106">
        <f t="shared" si="5"/>
        <v>323493837.39387214</v>
      </c>
      <c r="G96" s="107">
        <f t="shared" si="5"/>
        <v>316857890.37654996</v>
      </c>
    </row>
    <row r="97" spans="1:7" s="5" customFormat="1" ht="15" customHeight="1" x14ac:dyDescent="0.45">
      <c r="A97" s="42" t="s">
        <v>17</v>
      </c>
      <c r="B97" s="7" t="s">
        <v>31</v>
      </c>
      <c r="C97" s="10">
        <v>328595.08908848395</v>
      </c>
      <c r="D97" s="10">
        <v>342170.1693002212</v>
      </c>
      <c r="E97" s="10">
        <v>351294.70714822703</v>
      </c>
      <c r="F97" s="10">
        <v>355856.97607222997</v>
      </c>
      <c r="G97" s="100">
        <v>356769.42985703057</v>
      </c>
    </row>
    <row r="98" spans="1:7" s="5" customFormat="1" ht="15" customHeight="1" x14ac:dyDescent="0.45">
      <c r="A98" s="42" t="s">
        <v>18</v>
      </c>
      <c r="B98" s="7" t="s">
        <v>31</v>
      </c>
      <c r="C98" s="10">
        <v>329598.75473551714</v>
      </c>
      <c r="D98" s="10">
        <v>343215.298870839</v>
      </c>
      <c r="E98" s="10">
        <v>352367.70684072794</v>
      </c>
      <c r="F98" s="10">
        <v>356943.91082567244</v>
      </c>
      <c r="G98" s="100">
        <v>357859.15162266133</v>
      </c>
    </row>
    <row r="99" spans="1:7" s="5" customFormat="1" ht="15" customHeight="1" x14ac:dyDescent="0.45">
      <c r="A99" s="42" t="s">
        <v>19</v>
      </c>
      <c r="B99" s="7" t="s">
        <v>31</v>
      </c>
      <c r="C99" s="10">
        <v>405024.57672906673</v>
      </c>
      <c r="D99" s="10">
        <v>421757.14912408945</v>
      </c>
      <c r="E99" s="10">
        <v>433004.00643406506</v>
      </c>
      <c r="F99" s="10">
        <v>438627.43508905289</v>
      </c>
      <c r="G99" s="100">
        <v>439752.12082005048</v>
      </c>
    </row>
    <row r="100" spans="1:7" s="5" customFormat="1" ht="15" customHeight="1" x14ac:dyDescent="0.45">
      <c r="A100" s="42" t="s">
        <v>20</v>
      </c>
      <c r="B100" s="7" t="s">
        <v>31</v>
      </c>
      <c r="C100" s="10">
        <v>409032.14462286205</v>
      </c>
      <c r="D100" s="10">
        <v>425930.27961275843</v>
      </c>
      <c r="E100" s="10">
        <v>437288.42040243192</v>
      </c>
      <c r="F100" s="10">
        <v>442967.49079726875</v>
      </c>
      <c r="G100" s="100">
        <v>444103.30487623613</v>
      </c>
    </row>
    <row r="101" spans="1:7" s="5" customFormat="1" ht="15" customHeight="1" x14ac:dyDescent="0.45">
      <c r="A101" s="42" t="s">
        <v>21</v>
      </c>
      <c r="B101" s="7" t="s">
        <v>31</v>
      </c>
      <c r="C101" s="10">
        <v>159273.51676642057</v>
      </c>
      <c r="D101" s="10">
        <v>165853.50179208661</v>
      </c>
      <c r="E101" s="10">
        <v>170276.26183987557</v>
      </c>
      <c r="F101" s="10">
        <v>172487.64186377006</v>
      </c>
      <c r="G101" s="100">
        <v>172929.91786854895</v>
      </c>
    </row>
    <row r="102" spans="1:7" s="5" customFormat="1" ht="15" customHeight="1" x14ac:dyDescent="0.45">
      <c r="A102" s="42" t="s">
        <v>22</v>
      </c>
      <c r="B102" s="7" t="s">
        <v>31</v>
      </c>
      <c r="C102" s="10">
        <v>193475.91805764913</v>
      </c>
      <c r="D102" s="10">
        <v>201468.88932802872</v>
      </c>
      <c r="E102" s="10">
        <v>206841.3930434428</v>
      </c>
      <c r="F102" s="10">
        <v>209527.64490114985</v>
      </c>
      <c r="G102" s="100">
        <v>210064.89527269124</v>
      </c>
    </row>
    <row r="103" spans="1:7" s="5" customFormat="1" x14ac:dyDescent="0.45">
      <c r="A103" s="42" t="s">
        <v>26</v>
      </c>
      <c r="B103" s="7" t="s">
        <v>33</v>
      </c>
      <c r="C103" s="10">
        <v>3872157.3164878329</v>
      </c>
      <c r="D103" s="10">
        <v>4048347.9753092811</v>
      </c>
      <c r="E103" s="10">
        <v>4101462.1328783715</v>
      </c>
      <c r="F103" s="10">
        <v>4112399.7149555618</v>
      </c>
      <c r="G103" s="100">
        <v>4113545.9315905101</v>
      </c>
    </row>
    <row r="104" spans="1:7" s="5" customFormat="1" x14ac:dyDescent="0.45">
      <c r="A104" s="42" t="s">
        <v>27</v>
      </c>
      <c r="B104" s="7" t="s">
        <v>33</v>
      </c>
      <c r="C104" s="10">
        <v>4042770.0815393515</v>
      </c>
      <c r="D104" s="10">
        <v>4226723.9516719151</v>
      </c>
      <c r="E104" s="10">
        <v>4282178.3946544249</v>
      </c>
      <c r="F104" s="10">
        <v>4293597.9021723047</v>
      </c>
      <c r="G104" s="100">
        <v>4294794.6227443237</v>
      </c>
    </row>
    <row r="105" spans="1:7" s="5" customFormat="1" x14ac:dyDescent="0.45">
      <c r="A105" s="42" t="s">
        <v>28</v>
      </c>
      <c r="B105" s="7" t="s">
        <v>33</v>
      </c>
      <c r="C105" s="10">
        <v>3527951.3815186182</v>
      </c>
      <c r="D105" s="10">
        <v>3688480.0035229558</v>
      </c>
      <c r="E105" s="10">
        <v>3736872.708224332</v>
      </c>
      <c r="F105" s="10">
        <v>3746838.0207480229</v>
      </c>
      <c r="G105" s="100">
        <v>3747882.347264295</v>
      </c>
    </row>
    <row r="106" spans="1:7" s="5" customFormat="1" ht="14.65" thickBot="1" x14ac:dyDescent="0.5">
      <c r="A106" s="28" t="s">
        <v>29</v>
      </c>
      <c r="B106" s="7" t="s">
        <v>33</v>
      </c>
      <c r="C106" s="101">
        <v>855242.91936449031</v>
      </c>
      <c r="D106" s="101">
        <v>894158.12892314675</v>
      </c>
      <c r="E106" s="101">
        <v>905889.44649786153</v>
      </c>
      <c r="F106" s="101">
        <v>908305.22893176577</v>
      </c>
      <c r="G106" s="102">
        <v>908558.3936616499</v>
      </c>
    </row>
    <row r="107" spans="1:7" ht="18.75" customHeight="1" thickBot="1" x14ac:dyDescent="0.5">
      <c r="A107" s="29" t="s">
        <v>7</v>
      </c>
      <c r="B107" s="30"/>
      <c r="C107" s="61">
        <f>SUM(C93:C106)</f>
        <v>363692099.76824474</v>
      </c>
      <c r="D107" s="61">
        <f t="shared" ref="D107:G107" si="6">SUM(D93:D106)</f>
        <v>357115351.11016488</v>
      </c>
      <c r="E107" s="61">
        <f t="shared" si="6"/>
        <v>352298784.55775666</v>
      </c>
      <c r="F107" s="61">
        <f t="shared" si="6"/>
        <v>349014438.85587943</v>
      </c>
      <c r="G107" s="62">
        <f t="shared" si="6"/>
        <v>342387199.98777831</v>
      </c>
    </row>
    <row r="108" spans="1:7" ht="5.0999999999999996" customHeight="1" x14ac:dyDescent="0.45"/>
    <row r="109" spans="1:7" ht="23.25" x14ac:dyDescent="0.45">
      <c r="A109" s="31" t="s">
        <v>83</v>
      </c>
      <c r="B109" s="19"/>
      <c r="C109" s="20"/>
      <c r="D109" s="20"/>
      <c r="E109" s="20"/>
      <c r="F109" s="20"/>
      <c r="G109" s="20"/>
    </row>
    <row r="110" spans="1:7" ht="5.0999999999999996" customHeight="1" thickBot="1" x14ac:dyDescent="0.5"/>
    <row r="111" spans="1:7" ht="15" customHeight="1" x14ac:dyDescent="0.45">
      <c r="A111" s="199" t="s">
        <v>37</v>
      </c>
      <c r="B111" s="197" t="s">
        <v>166</v>
      </c>
      <c r="C111" s="23" t="s">
        <v>11</v>
      </c>
      <c r="D111" s="24"/>
      <c r="E111" s="24"/>
      <c r="F111" s="24"/>
      <c r="G111" s="25"/>
    </row>
    <row r="112" spans="1:7" ht="33" customHeight="1" x14ac:dyDescent="0.45">
      <c r="A112" s="200"/>
      <c r="B112" s="198"/>
      <c r="C112" s="22" t="s">
        <v>58</v>
      </c>
      <c r="D112" s="22" t="s">
        <v>59</v>
      </c>
      <c r="E112" s="22" t="s">
        <v>60</v>
      </c>
      <c r="F112" s="22" t="s">
        <v>61</v>
      </c>
      <c r="G112" s="26" t="s">
        <v>62</v>
      </c>
    </row>
    <row r="113" spans="1:7" s="5" customFormat="1" ht="28.5" x14ac:dyDescent="0.45">
      <c r="A113" s="27" t="s">
        <v>13</v>
      </c>
      <c r="B113" s="4" t="s">
        <v>30</v>
      </c>
      <c r="C113" s="9">
        <v>0</v>
      </c>
      <c r="D113" s="9">
        <v>0</v>
      </c>
      <c r="E113" s="9">
        <v>0</v>
      </c>
      <c r="F113" s="9">
        <v>0</v>
      </c>
      <c r="G113" s="99">
        <v>0</v>
      </c>
    </row>
    <row r="114" spans="1:7" s="5" customFormat="1" ht="28.5" x14ac:dyDescent="0.45">
      <c r="A114" s="27" t="s">
        <v>15</v>
      </c>
      <c r="B114" s="4" t="s">
        <v>30</v>
      </c>
      <c r="C114" s="9">
        <v>128320.38461899596</v>
      </c>
      <c r="D114" s="9">
        <v>128320.38461899596</v>
      </c>
      <c r="E114" s="9">
        <v>128428.80698989923</v>
      </c>
      <c r="F114" s="9">
        <v>128783.91521056443</v>
      </c>
      <c r="G114" s="99">
        <v>129030.7679668066</v>
      </c>
    </row>
    <row r="115" spans="1:7" s="5" customFormat="1" ht="28.5" x14ac:dyDescent="0.45">
      <c r="A115" s="42" t="s">
        <v>16</v>
      </c>
      <c r="B115" s="4" t="s">
        <v>30</v>
      </c>
      <c r="C115" s="10">
        <v>26312.387782891656</v>
      </c>
      <c r="D115" s="10">
        <v>26312.387782891656</v>
      </c>
      <c r="E115" s="10">
        <v>14860.330694410964</v>
      </c>
      <c r="F115" s="10">
        <v>20114.517768258873</v>
      </c>
      <c r="G115" s="100">
        <v>26215.560201004424</v>
      </c>
    </row>
    <row r="116" spans="1:7" s="5" customFormat="1" ht="30" customHeight="1" x14ac:dyDescent="0.45">
      <c r="A116" s="42" t="s">
        <v>48</v>
      </c>
      <c r="B116" s="4" t="s">
        <v>38</v>
      </c>
      <c r="C116" s="106">
        <f t="shared" ref="C116:G116" si="7">C153</f>
        <v>1437426.1615239426</v>
      </c>
      <c r="D116" s="106">
        <f t="shared" si="7"/>
        <v>1437930.9195659671</v>
      </c>
      <c r="E116" s="106">
        <f t="shared" si="7"/>
        <v>1421281.9117214098</v>
      </c>
      <c r="F116" s="106">
        <f t="shared" si="7"/>
        <v>1409398.3607101608</v>
      </c>
      <c r="G116" s="107">
        <f t="shared" si="7"/>
        <v>1405670.4536777227</v>
      </c>
    </row>
    <row r="117" spans="1:7" s="5" customFormat="1" ht="15" customHeight="1" x14ac:dyDescent="0.45">
      <c r="A117" s="42" t="s">
        <v>17</v>
      </c>
      <c r="B117" s="7" t="s">
        <v>31</v>
      </c>
      <c r="C117" s="10">
        <v>977.86783402399624</v>
      </c>
      <c r="D117" s="10">
        <v>937.45251863074282</v>
      </c>
      <c r="E117" s="10">
        <v>962.45125246089606</v>
      </c>
      <c r="F117" s="10">
        <v>974.95061937597234</v>
      </c>
      <c r="G117" s="100">
        <v>977.45049275898771</v>
      </c>
    </row>
    <row r="118" spans="1:7" s="5" customFormat="1" ht="15" customHeight="1" x14ac:dyDescent="0.45">
      <c r="A118" s="42" t="s">
        <v>18</v>
      </c>
      <c r="B118" s="7" t="s">
        <v>31</v>
      </c>
      <c r="C118" s="10">
        <v>980.8546478411813</v>
      </c>
      <c r="D118" s="10">
        <v>940.31588731736679</v>
      </c>
      <c r="E118" s="10">
        <v>965.39097764583005</v>
      </c>
      <c r="F118" s="10">
        <v>977.92852281006151</v>
      </c>
      <c r="G118" s="100">
        <v>980.43603184290771</v>
      </c>
    </row>
    <row r="119" spans="1:7" s="5" customFormat="1" ht="15" customHeight="1" x14ac:dyDescent="0.45">
      <c r="A119" s="42" t="s">
        <v>19</v>
      </c>
      <c r="B119" s="7" t="s">
        <v>31</v>
      </c>
      <c r="C119" s="10">
        <v>1205.3147436597487</v>
      </c>
      <c r="D119" s="10">
        <v>1155.4990386961351</v>
      </c>
      <c r="E119" s="10">
        <v>1186.3123463946988</v>
      </c>
      <c r="F119" s="10">
        <v>1201.7190002439806</v>
      </c>
      <c r="G119" s="100">
        <v>1204.800331013837</v>
      </c>
    </row>
    <row r="120" spans="1:7" s="5" customFormat="1" ht="15" customHeight="1" x14ac:dyDescent="0.45">
      <c r="A120" s="42" t="s">
        <v>20</v>
      </c>
      <c r="B120" s="7" t="s">
        <v>31</v>
      </c>
      <c r="C120" s="10">
        <v>1217.2408857907242</v>
      </c>
      <c r="D120" s="10">
        <v>1166.932272911667</v>
      </c>
      <c r="E120" s="10">
        <v>1198.0504668559781</v>
      </c>
      <c r="F120" s="10">
        <v>1213.6095638281336</v>
      </c>
      <c r="G120" s="100">
        <v>1216.7213832225648</v>
      </c>
    </row>
    <row r="121" spans="1:7" s="5" customFormat="1" ht="15" customHeight="1" x14ac:dyDescent="0.45">
      <c r="A121" s="42" t="s">
        <v>21</v>
      </c>
      <c r="B121" s="7" t="s">
        <v>31</v>
      </c>
      <c r="C121" s="10">
        <v>473.98288662745188</v>
      </c>
      <c r="D121" s="10">
        <v>454.3931555947579</v>
      </c>
      <c r="E121" s="10">
        <v>466.51030641061806</v>
      </c>
      <c r="F121" s="10">
        <v>472.56888181854816</v>
      </c>
      <c r="G121" s="100">
        <v>473.78059690013413</v>
      </c>
    </row>
    <row r="122" spans="1:7" s="5" customFormat="1" ht="15" customHeight="1" x14ac:dyDescent="0.45">
      <c r="A122" s="42" t="s">
        <v>22</v>
      </c>
      <c r="B122" s="7" t="s">
        <v>31</v>
      </c>
      <c r="C122" s="10">
        <v>575.76599045243643</v>
      </c>
      <c r="D122" s="10">
        <v>551.96955980281848</v>
      </c>
      <c r="E122" s="10">
        <v>566.68874806422696</v>
      </c>
      <c r="F122" s="10">
        <v>574.04834219493114</v>
      </c>
      <c r="G122" s="100">
        <v>575.52026102107197</v>
      </c>
    </row>
    <row r="123" spans="1:7" s="5" customFormat="1" x14ac:dyDescent="0.45">
      <c r="A123" s="42" t="s">
        <v>26</v>
      </c>
      <c r="B123" s="7" t="s">
        <v>33</v>
      </c>
      <c r="C123" s="10">
        <v>18675.338783904972</v>
      </c>
      <c r="D123" s="10">
        <v>19525.102875368713</v>
      </c>
      <c r="E123" s="10">
        <v>19727.224225814691</v>
      </c>
      <c r="F123" s="10">
        <v>19834.023159288827</v>
      </c>
      <c r="G123" s="100">
        <v>19839.551339635804</v>
      </c>
    </row>
    <row r="124" spans="1:7" s="5" customFormat="1" x14ac:dyDescent="0.45">
      <c r="A124" s="42" t="s">
        <v>27</v>
      </c>
      <c r="B124" s="7" t="s">
        <v>33</v>
      </c>
      <c r="C124" s="10">
        <v>19541.464927200384</v>
      </c>
      <c r="D124" s="10">
        <v>20430.639435993999</v>
      </c>
      <c r="E124" s="10">
        <v>20642.134784296995</v>
      </c>
      <c r="F124" s="10">
        <v>20753.886846034467</v>
      </c>
      <c r="G124" s="100">
        <v>20759.671412708827</v>
      </c>
    </row>
    <row r="125" spans="1:7" s="5" customFormat="1" x14ac:dyDescent="0.45">
      <c r="A125" s="42" t="s">
        <v>28</v>
      </c>
      <c r="B125" s="7" t="s">
        <v>33</v>
      </c>
      <c r="C125" s="10">
        <v>17049.372905885724</v>
      </c>
      <c r="D125" s="10">
        <v>17825.152400171675</v>
      </c>
      <c r="E125" s="10">
        <v>18009.676082224749</v>
      </c>
      <c r="F125" s="10">
        <v>18107.176580813863</v>
      </c>
      <c r="G125" s="100">
        <v>18112.223450876958</v>
      </c>
    </row>
    <row r="126" spans="1:7" s="5" customFormat="1" ht="14.65" thickBot="1" x14ac:dyDescent="0.5">
      <c r="A126" s="28" t="s">
        <v>29</v>
      </c>
      <c r="B126" s="7" t="s">
        <v>33</v>
      </c>
      <c r="C126" s="101">
        <v>4168.9605287175755</v>
      </c>
      <c r="D126" s="101">
        <v>4358.6563086456517</v>
      </c>
      <c r="E126" s="101">
        <v>4403.7765574277828</v>
      </c>
      <c r="F126" s="101">
        <v>4427.6176530734765</v>
      </c>
      <c r="G126" s="102">
        <v>4428.8517279102889</v>
      </c>
    </row>
    <row r="127" spans="1:7" ht="18.75" customHeight="1" thickBot="1" x14ac:dyDescent="0.5">
      <c r="A127" s="29" t="s">
        <v>7</v>
      </c>
      <c r="B127" s="30"/>
      <c r="C127" s="61">
        <f>SUM(C113:C126)</f>
        <v>1656925.0980599343</v>
      </c>
      <c r="D127" s="61">
        <f t="shared" ref="D127:G127" si="8">SUM(D113:D126)</f>
        <v>1659909.8054209882</v>
      </c>
      <c r="E127" s="61">
        <f t="shared" si="8"/>
        <v>1632699.2651533168</v>
      </c>
      <c r="F127" s="61">
        <f t="shared" si="8"/>
        <v>1626834.3228584668</v>
      </c>
      <c r="G127" s="62">
        <f t="shared" si="8"/>
        <v>1629485.7888734252</v>
      </c>
    </row>
    <row r="128" spans="1:7" ht="12" customHeight="1" x14ac:dyDescent="0.45"/>
    <row r="129" spans="1:7" ht="27.75" customHeight="1" x14ac:dyDescent="0.45">
      <c r="A129" s="91" t="s">
        <v>47</v>
      </c>
      <c r="B129" s="19"/>
      <c r="C129" s="20"/>
      <c r="D129" s="20"/>
      <c r="E129" s="20"/>
      <c r="F129" s="20"/>
      <c r="G129" s="20"/>
    </row>
    <row r="130" spans="1:7" ht="5.0999999999999996" customHeight="1" x14ac:dyDescent="0.45"/>
    <row r="131" spans="1:7" ht="23.25" x14ac:dyDescent="0.45">
      <c r="A131" s="31" t="s">
        <v>84</v>
      </c>
      <c r="B131" s="19"/>
      <c r="C131" s="20"/>
      <c r="D131" s="20"/>
      <c r="E131" s="20"/>
      <c r="F131" s="20"/>
      <c r="G131" s="20"/>
    </row>
    <row r="132" spans="1:7" ht="5.0999999999999996" customHeight="1" thickBot="1" x14ac:dyDescent="0.5"/>
    <row r="133" spans="1:7" ht="15" customHeight="1" x14ac:dyDescent="0.45">
      <c r="A133" s="199" t="s">
        <v>39</v>
      </c>
      <c r="B133" s="197" t="s">
        <v>44</v>
      </c>
      <c r="C133" s="23" t="s">
        <v>11</v>
      </c>
      <c r="D133" s="24"/>
      <c r="E133" s="24"/>
      <c r="F133" s="24"/>
      <c r="G133" s="25"/>
    </row>
    <row r="134" spans="1:7" ht="33" customHeight="1" x14ac:dyDescent="0.45">
      <c r="A134" s="200"/>
      <c r="B134" s="198"/>
      <c r="C134" s="22" t="s">
        <v>58</v>
      </c>
      <c r="D134" s="22" t="s">
        <v>59</v>
      </c>
      <c r="E134" s="22" t="s">
        <v>60</v>
      </c>
      <c r="F134" s="22" t="s">
        <v>61</v>
      </c>
      <c r="G134" s="26" t="s">
        <v>62</v>
      </c>
    </row>
    <row r="135" spans="1:7" s="5" customFormat="1" x14ac:dyDescent="0.45">
      <c r="A135" s="206" t="s">
        <v>45</v>
      </c>
      <c r="B135" s="4" t="s">
        <v>40</v>
      </c>
      <c r="C135" s="9">
        <v>65243408.363585815</v>
      </c>
      <c r="D135" s="9">
        <v>55761716.274994582</v>
      </c>
      <c r="E135" s="9">
        <v>46024038.136951335</v>
      </c>
      <c r="F135" s="9">
        <v>38984402.796178535</v>
      </c>
      <c r="G135" s="99">
        <v>29012285.207773443</v>
      </c>
    </row>
    <row r="136" spans="1:7" s="5" customFormat="1" x14ac:dyDescent="0.45">
      <c r="A136" s="209"/>
      <c r="B136" s="4" t="s">
        <v>42</v>
      </c>
      <c r="C136" s="10">
        <v>23969.338704157799</v>
      </c>
      <c r="D136" s="10">
        <v>20036.297282557964</v>
      </c>
      <c r="E136" s="10">
        <v>16016.504471694545</v>
      </c>
      <c r="F136" s="10">
        <v>13059.006974643731</v>
      </c>
      <c r="G136" s="100">
        <v>10967.620382801346</v>
      </c>
    </row>
    <row r="137" spans="1:7" s="5" customFormat="1" x14ac:dyDescent="0.45">
      <c r="A137" s="206" t="s">
        <v>46</v>
      </c>
      <c r="B137" s="4" t="s">
        <v>40</v>
      </c>
      <c r="C137" s="10">
        <v>75325433.769256219</v>
      </c>
      <c r="D137" s="10">
        <v>75836474.427300647</v>
      </c>
      <c r="E137" s="10">
        <v>76488500.609914869</v>
      </c>
      <c r="F137" s="10">
        <v>76590406.726568803</v>
      </c>
      <c r="G137" s="100">
        <v>76625724.719002813</v>
      </c>
    </row>
    <row r="138" spans="1:7" s="5" customFormat="1" x14ac:dyDescent="0.45">
      <c r="A138" s="207"/>
      <c r="B138" s="4" t="s">
        <v>41</v>
      </c>
      <c r="C138" s="10">
        <v>35813103.8693197</v>
      </c>
      <c r="D138" s="10">
        <v>35969528.547215015</v>
      </c>
      <c r="E138" s="10">
        <v>36131343.581944071</v>
      </c>
      <c r="F138" s="10">
        <v>36133991.0897737</v>
      </c>
      <c r="G138" s="100">
        <v>36134908.646683589</v>
      </c>
    </row>
    <row r="139" spans="1:7" s="5" customFormat="1" x14ac:dyDescent="0.45">
      <c r="A139" s="207"/>
      <c r="B139" s="4" t="s">
        <v>42</v>
      </c>
      <c r="C139" s="10">
        <v>91341390.029000014</v>
      </c>
      <c r="D139" s="10">
        <v>95371236.814551458</v>
      </c>
      <c r="E139" s="10">
        <v>98633041.054959118</v>
      </c>
      <c r="F139" s="10">
        <v>101788141.99745782</v>
      </c>
      <c r="G139" s="100">
        <v>104817054.32197142</v>
      </c>
    </row>
    <row r="140" spans="1:7" s="5" customFormat="1" ht="14.65" thickBot="1" x14ac:dyDescent="0.5">
      <c r="A140" s="208"/>
      <c r="B140" s="7" t="s">
        <v>43</v>
      </c>
      <c r="C140" s="101">
        <v>68276800.614174694</v>
      </c>
      <c r="D140" s="101">
        <v>68944145.497391388</v>
      </c>
      <c r="E140" s="101">
        <v>69553018.395228431</v>
      </c>
      <c r="F140" s="101">
        <v>69983835.77691862</v>
      </c>
      <c r="G140" s="102">
        <v>70256949.860735923</v>
      </c>
    </row>
    <row r="141" spans="1:7" ht="18.75" customHeight="1" thickBot="1" x14ac:dyDescent="0.5">
      <c r="A141" s="29" t="s">
        <v>7</v>
      </c>
      <c r="B141" s="30"/>
      <c r="C141" s="61">
        <f t="shared" ref="C141:G141" si="9">SUM(C135:C140)</f>
        <v>336024105.98404062</v>
      </c>
      <c r="D141" s="61">
        <f t="shared" si="9"/>
        <v>331903137.85873568</v>
      </c>
      <c r="E141" s="61">
        <f t="shared" si="9"/>
        <v>326845958.2834695</v>
      </c>
      <c r="F141" s="61">
        <f t="shared" si="9"/>
        <v>323493837.39387214</v>
      </c>
      <c r="G141" s="62">
        <f t="shared" si="9"/>
        <v>316857890.37654996</v>
      </c>
    </row>
    <row r="142" spans="1:7" ht="5.0999999999999996" customHeight="1" x14ac:dyDescent="0.45"/>
    <row r="143" spans="1:7" ht="23.25" x14ac:dyDescent="0.45">
      <c r="A143" s="31" t="s">
        <v>85</v>
      </c>
      <c r="B143" s="19"/>
      <c r="C143" s="20"/>
      <c r="D143" s="20"/>
      <c r="E143" s="20"/>
      <c r="F143" s="20"/>
      <c r="G143" s="20"/>
    </row>
    <row r="144" spans="1:7" ht="5.0999999999999996" customHeight="1" thickBot="1" x14ac:dyDescent="0.5"/>
    <row r="145" spans="1:7" ht="15" customHeight="1" x14ac:dyDescent="0.45">
      <c r="A145" s="199" t="s">
        <v>39</v>
      </c>
      <c r="B145" s="197" t="s">
        <v>44</v>
      </c>
      <c r="C145" s="23" t="s">
        <v>11</v>
      </c>
      <c r="D145" s="24"/>
      <c r="E145" s="24"/>
      <c r="F145" s="24"/>
      <c r="G145" s="25"/>
    </row>
    <row r="146" spans="1:7" ht="33" customHeight="1" x14ac:dyDescent="0.45">
      <c r="A146" s="200"/>
      <c r="B146" s="198"/>
      <c r="C146" s="22" t="s">
        <v>58</v>
      </c>
      <c r="D146" s="22" t="s">
        <v>59</v>
      </c>
      <c r="E146" s="22" t="s">
        <v>60</v>
      </c>
      <c r="F146" s="22" t="s">
        <v>61</v>
      </c>
      <c r="G146" s="26" t="s">
        <v>62</v>
      </c>
    </row>
    <row r="147" spans="1:7" s="5" customFormat="1" x14ac:dyDescent="0.45">
      <c r="A147" s="206" t="s">
        <v>45</v>
      </c>
      <c r="B147" s="4" t="s">
        <v>40</v>
      </c>
      <c r="C147" s="9">
        <v>272356.88964936748</v>
      </c>
      <c r="D147" s="9">
        <v>237096.08428318775</v>
      </c>
      <c r="E147" s="9">
        <v>200773.68944905559</v>
      </c>
      <c r="F147" s="9">
        <v>174050.07535667569</v>
      </c>
      <c r="G147" s="99">
        <v>155152.54179862334</v>
      </c>
    </row>
    <row r="148" spans="1:7" s="5" customFormat="1" x14ac:dyDescent="0.45">
      <c r="A148" s="209"/>
      <c r="B148" s="4" t="s">
        <v>42</v>
      </c>
      <c r="C148" s="10">
        <v>366.88411674805161</v>
      </c>
      <c r="D148" s="10">
        <v>74.538775697415971</v>
      </c>
      <c r="E148" s="10">
        <v>59.584394134118426</v>
      </c>
      <c r="F148" s="10">
        <v>48.581949947474975</v>
      </c>
      <c r="G148" s="100">
        <v>40.801600421436149</v>
      </c>
    </row>
    <row r="149" spans="1:7" s="5" customFormat="1" x14ac:dyDescent="0.45">
      <c r="A149" s="206" t="s">
        <v>46</v>
      </c>
      <c r="B149" s="4" t="s">
        <v>40</v>
      </c>
      <c r="C149" s="10">
        <v>236859.29556155184</v>
      </c>
      <c r="D149" s="10">
        <v>240076.92782673344</v>
      </c>
      <c r="E149" s="10">
        <v>242141.05915623874</v>
      </c>
      <c r="F149" s="10">
        <v>242463.66523197974</v>
      </c>
      <c r="G149" s="100">
        <v>242575.47205296659</v>
      </c>
    </row>
    <row r="150" spans="1:7" s="5" customFormat="1" x14ac:dyDescent="0.45">
      <c r="A150" s="207"/>
      <c r="B150" s="4" t="s">
        <v>41</v>
      </c>
      <c r="C150" s="10">
        <v>124156.11123862829</v>
      </c>
      <c r="D150" s="10">
        <v>129013.19629748155</v>
      </c>
      <c r="E150" s="10">
        <v>129593.58407798805</v>
      </c>
      <c r="F150" s="10">
        <v>129603.07998914168</v>
      </c>
      <c r="G150" s="100">
        <v>129606.37102337289</v>
      </c>
    </row>
    <row r="151" spans="1:7" s="5" customFormat="1" x14ac:dyDescent="0.45">
      <c r="A151" s="207"/>
      <c r="B151" s="4" t="s">
        <v>42</v>
      </c>
      <c r="C151" s="10">
        <v>366407.69687227218</v>
      </c>
      <c r="D151" s="10">
        <v>390340.07771166309</v>
      </c>
      <c r="E151" s="10">
        <v>403690.1501570557</v>
      </c>
      <c r="F151" s="10">
        <v>416603.50210904767</v>
      </c>
      <c r="G151" s="100">
        <v>429000.38309352571</v>
      </c>
    </row>
    <row r="152" spans="1:7" s="5" customFormat="1" ht="14.65" thickBot="1" x14ac:dyDescent="0.5">
      <c r="A152" s="208"/>
      <c r="B152" s="7" t="s">
        <v>43</v>
      </c>
      <c r="C152" s="101">
        <v>437279.28408537479</v>
      </c>
      <c r="D152" s="101">
        <v>441330.09467120375</v>
      </c>
      <c r="E152" s="101">
        <v>445023.84448693763</v>
      </c>
      <c r="F152" s="101">
        <v>446629.45607336849</v>
      </c>
      <c r="G152" s="102">
        <v>449294.88410881266</v>
      </c>
    </row>
    <row r="153" spans="1:7" ht="18.75" customHeight="1" thickBot="1" x14ac:dyDescent="0.5">
      <c r="A153" s="29" t="s">
        <v>7</v>
      </c>
      <c r="B153" s="30"/>
      <c r="C153" s="61">
        <f t="shared" ref="C153:G153" si="10">SUM(C147:C152)</f>
        <v>1437426.1615239426</v>
      </c>
      <c r="D153" s="61">
        <f t="shared" si="10"/>
        <v>1437930.9195659671</v>
      </c>
      <c r="E153" s="61">
        <f t="shared" si="10"/>
        <v>1421281.9117214098</v>
      </c>
      <c r="F153" s="61">
        <f t="shared" si="10"/>
        <v>1409398.3607101608</v>
      </c>
      <c r="G153" s="62">
        <f t="shared" si="10"/>
        <v>1405670.4536777227</v>
      </c>
    </row>
    <row r="154" spans="1:7" ht="5.0999999999999996" customHeight="1" x14ac:dyDescent="0.45"/>
    <row r="155" spans="1:7" ht="48" customHeight="1" x14ac:dyDescent="0.45">
      <c r="A155" s="204" t="s">
        <v>223</v>
      </c>
      <c r="B155" s="205"/>
      <c r="C155" s="205"/>
      <c r="D155" s="205"/>
      <c r="E155" s="205"/>
      <c r="F155" s="205"/>
      <c r="G155" s="205"/>
    </row>
    <row r="156" spans="1:7" ht="5.0999999999999996" customHeight="1" x14ac:dyDescent="0.45"/>
    <row r="157" spans="1:7" ht="41.25" customHeight="1" x14ac:dyDescent="0.45">
      <c r="A157" s="204" t="s">
        <v>219</v>
      </c>
      <c r="B157" s="205"/>
      <c r="C157" s="205"/>
      <c r="D157" s="205"/>
      <c r="E157" s="205"/>
      <c r="F157" s="205"/>
      <c r="G157" s="205"/>
    </row>
    <row r="158" spans="1:7" ht="5.0999999999999996" customHeight="1" thickBot="1" x14ac:dyDescent="0.5"/>
    <row r="159" spans="1:7" ht="15" customHeight="1" x14ac:dyDescent="0.45">
      <c r="A159" s="199" t="s">
        <v>39</v>
      </c>
      <c r="B159" s="197" t="s">
        <v>218</v>
      </c>
      <c r="C159" s="23" t="s">
        <v>11</v>
      </c>
      <c r="D159" s="24"/>
      <c r="E159" s="24"/>
      <c r="F159" s="24"/>
      <c r="G159" s="25"/>
    </row>
    <row r="160" spans="1:7" ht="33" customHeight="1" x14ac:dyDescent="0.45">
      <c r="A160" s="200"/>
      <c r="B160" s="198"/>
      <c r="C160" s="22" t="s">
        <v>58</v>
      </c>
      <c r="D160" s="22" t="s">
        <v>59</v>
      </c>
      <c r="E160" s="22" t="s">
        <v>60</v>
      </c>
      <c r="F160" s="22" t="s">
        <v>61</v>
      </c>
      <c r="G160" s="26" t="s">
        <v>62</v>
      </c>
    </row>
    <row r="161" spans="1:7" s="5" customFormat="1" ht="15" customHeight="1" x14ac:dyDescent="0.45">
      <c r="A161" s="4" t="s">
        <v>209</v>
      </c>
      <c r="B161" s="137" t="s">
        <v>226</v>
      </c>
      <c r="C161" s="9">
        <v>68544.192428913331</v>
      </c>
      <c r="D161" s="9">
        <v>68444.075765620015</v>
      </c>
      <c r="E161" s="9">
        <v>68346.060346715836</v>
      </c>
      <c r="F161" s="9">
        <v>68277.090953093008</v>
      </c>
      <c r="G161" s="99">
        <v>68255.134476016465</v>
      </c>
    </row>
    <row r="162" spans="1:7" s="5" customFormat="1" x14ac:dyDescent="0.45">
      <c r="A162" s="4" t="s">
        <v>210</v>
      </c>
      <c r="B162" s="137" t="s">
        <v>227</v>
      </c>
      <c r="C162" s="10">
        <v>149652.74528633684</v>
      </c>
      <c r="D162" s="10">
        <v>150689.71076740028</v>
      </c>
      <c r="E162" s="10">
        <v>151627.28119615486</v>
      </c>
      <c r="F162" s="10">
        <v>152286.00024352426</v>
      </c>
      <c r="G162" s="100">
        <v>152707.93253600522</v>
      </c>
    </row>
    <row r="163" spans="1:7" s="5" customFormat="1" ht="15" customHeight="1" x14ac:dyDescent="0.45">
      <c r="A163" s="4" t="s">
        <v>211</v>
      </c>
      <c r="B163" s="137" t="s">
        <v>199</v>
      </c>
      <c r="C163" s="10">
        <v>54157.008391228585</v>
      </c>
      <c r="D163" s="10">
        <v>54540.816894113006</v>
      </c>
      <c r="E163" s="10">
        <v>54882.395334125657</v>
      </c>
      <c r="F163" s="10">
        <v>55123.100568473579</v>
      </c>
      <c r="G163" s="100">
        <v>55278.123194845495</v>
      </c>
    </row>
    <row r="164" spans="1:7" s="5" customFormat="1" x14ac:dyDescent="0.45">
      <c r="A164" s="4" t="s">
        <v>212</v>
      </c>
      <c r="B164" s="137" t="s">
        <v>200</v>
      </c>
      <c r="C164" s="10">
        <v>45016.952590689281</v>
      </c>
      <c r="D164" s="10">
        <v>45804.404093933204</v>
      </c>
      <c r="E164" s="10">
        <v>46471.509732730708</v>
      </c>
      <c r="F164" s="10">
        <v>46950.466873672267</v>
      </c>
      <c r="G164" s="100">
        <v>47256.767079627585</v>
      </c>
    </row>
    <row r="165" spans="1:7" s="5" customFormat="1" x14ac:dyDescent="0.45">
      <c r="A165" s="4" t="s">
        <v>213</v>
      </c>
      <c r="B165" s="137" t="s">
        <v>201</v>
      </c>
      <c r="C165" s="10">
        <v>79310.947692770307</v>
      </c>
      <c r="D165" s="10">
        <v>80706.549287670976</v>
      </c>
      <c r="E165" s="10">
        <v>81976.227916245727</v>
      </c>
      <c r="F165" s="10">
        <v>82910.461044801079</v>
      </c>
      <c r="G165" s="100">
        <v>83535.745023770156</v>
      </c>
    </row>
    <row r="166" spans="1:7" s="5" customFormat="1" x14ac:dyDescent="0.45">
      <c r="A166" s="4" t="s">
        <v>214</v>
      </c>
      <c r="B166" s="137" t="s">
        <v>202</v>
      </c>
      <c r="C166" s="9">
        <v>31923.780132975986</v>
      </c>
      <c r="D166" s="9">
        <v>33123.210577669102</v>
      </c>
      <c r="E166" s="9">
        <v>33860.330508288178</v>
      </c>
      <c r="F166" s="9">
        <v>34484.342637346512</v>
      </c>
      <c r="G166" s="99">
        <v>35035.621366380372</v>
      </c>
    </row>
    <row r="167" spans="1:7" s="5" customFormat="1" ht="14.65" thickBot="1" x14ac:dyDescent="0.5">
      <c r="A167" s="166" t="s">
        <v>263</v>
      </c>
      <c r="B167" s="167" t="s">
        <v>264</v>
      </c>
      <c r="C167" s="101">
        <v>50164.019895817488</v>
      </c>
      <c r="D167" s="101">
        <v>52855.714096071337</v>
      </c>
      <c r="E167" s="101">
        <v>54344.477364185957</v>
      </c>
      <c r="F167" s="101">
        <v>55239.916314534297</v>
      </c>
      <c r="G167" s="102">
        <v>56975.242868278903</v>
      </c>
    </row>
    <row r="168" spans="1:7" ht="18.75" customHeight="1" thickBot="1" x14ac:dyDescent="0.5">
      <c r="A168" s="29" t="s">
        <v>7</v>
      </c>
      <c r="B168" s="30"/>
      <c r="C168" s="61">
        <f>SUM(C161:C167)</f>
        <v>478769.64641873189</v>
      </c>
      <c r="D168" s="61">
        <f t="shared" ref="D168:G168" si="11">SUM(D161:D167)</f>
        <v>486164.48148247786</v>
      </c>
      <c r="E168" s="61">
        <f t="shared" si="11"/>
        <v>491508.28239844687</v>
      </c>
      <c r="F168" s="61">
        <f t="shared" si="11"/>
        <v>495271.37863544503</v>
      </c>
      <c r="G168" s="62">
        <f t="shared" si="11"/>
        <v>499044.56654492416</v>
      </c>
    </row>
    <row r="169" spans="1:7" ht="5.0999999999999996" customHeight="1" x14ac:dyDescent="0.45"/>
    <row r="170" spans="1:7" ht="23.25" x14ac:dyDescent="0.45">
      <c r="A170" s="31" t="s">
        <v>217</v>
      </c>
      <c r="B170" s="19"/>
      <c r="C170" s="20"/>
      <c r="D170" s="20"/>
      <c r="E170" s="20"/>
      <c r="F170" s="20"/>
      <c r="G170" s="20"/>
    </row>
    <row r="171" spans="1:7" ht="5.0999999999999996" customHeight="1" thickBot="1" x14ac:dyDescent="0.5"/>
    <row r="172" spans="1:7" ht="15" customHeight="1" x14ac:dyDescent="0.45">
      <c r="A172" s="199" t="s">
        <v>39</v>
      </c>
      <c r="B172" s="197" t="s">
        <v>218</v>
      </c>
      <c r="C172" s="23" t="s">
        <v>11</v>
      </c>
      <c r="D172" s="24"/>
      <c r="E172" s="24"/>
      <c r="F172" s="24"/>
      <c r="G172" s="25"/>
    </row>
    <row r="173" spans="1:7" ht="33" customHeight="1" x14ac:dyDescent="0.45">
      <c r="A173" s="200"/>
      <c r="B173" s="198"/>
      <c r="C173" s="22" t="s">
        <v>58</v>
      </c>
      <c r="D173" s="22" t="s">
        <v>59</v>
      </c>
      <c r="E173" s="22" t="s">
        <v>60</v>
      </c>
      <c r="F173" s="22" t="s">
        <v>61</v>
      </c>
      <c r="G173" s="26" t="s">
        <v>62</v>
      </c>
    </row>
    <row r="174" spans="1:7" s="5" customFormat="1" ht="15" customHeight="1" x14ac:dyDescent="0.45">
      <c r="A174" s="4" t="s">
        <v>209</v>
      </c>
      <c r="B174" s="137" t="s">
        <v>226</v>
      </c>
      <c r="C174" s="9">
        <v>4519889.2332342565</v>
      </c>
      <c r="D174" s="9">
        <v>4512436.5061198147</v>
      </c>
      <c r="E174" s="9">
        <v>4505721.7613662472</v>
      </c>
      <c r="F174" s="9">
        <v>4500952.95866952</v>
      </c>
      <c r="G174" s="99">
        <v>4499256.0714530861</v>
      </c>
    </row>
    <row r="175" spans="1:7" s="5" customFormat="1" x14ac:dyDescent="0.45">
      <c r="A175" s="4" t="s">
        <v>210</v>
      </c>
      <c r="B175" s="137" t="s">
        <v>227</v>
      </c>
      <c r="C175" s="10">
        <v>2856328.2761052116</v>
      </c>
      <c r="D175" s="10">
        <v>2876078.5236959863</v>
      </c>
      <c r="E175" s="10">
        <v>2893962.1262474032</v>
      </c>
      <c r="F175" s="10">
        <v>2906523.3107296177</v>
      </c>
      <c r="G175" s="100">
        <v>2914565.0998260458</v>
      </c>
    </row>
    <row r="176" spans="1:7" s="5" customFormat="1" ht="15" customHeight="1" x14ac:dyDescent="0.45">
      <c r="A176" s="4" t="s">
        <v>211</v>
      </c>
      <c r="B176" s="137" t="s">
        <v>199</v>
      </c>
      <c r="C176" s="10">
        <v>400269.97575563926</v>
      </c>
      <c r="D176" s="10">
        <v>403037.89027209923</v>
      </c>
      <c r="E176" s="10">
        <v>405544.27836060961</v>
      </c>
      <c r="F176" s="10">
        <v>407304.95530954597</v>
      </c>
      <c r="G176" s="100">
        <v>408432.43186990137</v>
      </c>
    </row>
    <row r="177" spans="1:7" s="5" customFormat="1" x14ac:dyDescent="0.45">
      <c r="A177" s="4" t="s">
        <v>212</v>
      </c>
      <c r="B177" s="137" t="s">
        <v>200</v>
      </c>
      <c r="C177" s="10">
        <v>57861.202059234878</v>
      </c>
      <c r="D177" s="10">
        <v>58730.585803697766</v>
      </c>
      <c r="E177" s="10">
        <v>59524.917956325706</v>
      </c>
      <c r="F177" s="10">
        <v>60088.958060324585</v>
      </c>
      <c r="G177" s="100">
        <v>60441.135206353647</v>
      </c>
    </row>
    <row r="178" spans="1:7" s="5" customFormat="1" x14ac:dyDescent="0.45">
      <c r="A178" s="4" t="s">
        <v>213</v>
      </c>
      <c r="B178" s="137" t="s">
        <v>201</v>
      </c>
      <c r="C178" s="10">
        <v>21344.89503570689</v>
      </c>
      <c r="D178" s="10">
        <v>21691.279265629586</v>
      </c>
      <c r="E178" s="10">
        <v>22008.760210025492</v>
      </c>
      <c r="F178" s="10">
        <v>22236.376000347886</v>
      </c>
      <c r="G178" s="100">
        <v>22380.520344530229</v>
      </c>
    </row>
    <row r="179" spans="1:7" s="5" customFormat="1" x14ac:dyDescent="0.45">
      <c r="A179" s="4" t="s">
        <v>214</v>
      </c>
      <c r="B179" s="137" t="s">
        <v>202</v>
      </c>
      <c r="C179" s="9">
        <v>2234.0830759288183</v>
      </c>
      <c r="D179" s="9">
        <v>2265.5415473799794</v>
      </c>
      <c r="E179" s="9">
        <v>2295.0978531971014</v>
      </c>
      <c r="F179" s="9">
        <v>2318.5768598665991</v>
      </c>
      <c r="G179" s="99">
        <v>2336.4177921876471</v>
      </c>
    </row>
    <row r="180" spans="1:7" s="5" customFormat="1" ht="14.65" thickBot="1" x14ac:dyDescent="0.5">
      <c r="A180" s="6" t="s">
        <v>263</v>
      </c>
      <c r="B180" s="139" t="s">
        <v>264</v>
      </c>
      <c r="C180" s="101">
        <v>987.34139519788732</v>
      </c>
      <c r="D180" s="101">
        <v>999.78238244604836</v>
      </c>
      <c r="E180" s="101">
        <v>1011.8149983753603</v>
      </c>
      <c r="F180" s="101">
        <v>1022.4125657698864</v>
      </c>
      <c r="G180" s="102">
        <v>1031.6982002606987</v>
      </c>
    </row>
    <row r="181" spans="1:7" ht="18.75" customHeight="1" thickBot="1" x14ac:dyDescent="0.5">
      <c r="A181" s="29" t="s">
        <v>7</v>
      </c>
      <c r="B181" s="30"/>
      <c r="C181" s="61">
        <f t="shared" ref="C181:G181" si="12">SUM(C174:C179)</f>
        <v>7857927.6652659774</v>
      </c>
      <c r="D181" s="61">
        <f t="shared" si="12"/>
        <v>7874240.3267046073</v>
      </c>
      <c r="E181" s="61">
        <f t="shared" si="12"/>
        <v>7889056.9419938084</v>
      </c>
      <c r="F181" s="61">
        <f t="shared" si="12"/>
        <v>7899425.1356292218</v>
      </c>
      <c r="G181" s="62">
        <f t="shared" si="12"/>
        <v>7907411.6764921062</v>
      </c>
    </row>
    <row r="182" spans="1:7" ht="5.0999999999999996" customHeight="1" x14ac:dyDescent="0.45"/>
    <row r="183" spans="1:7" ht="27.75" customHeight="1" x14ac:dyDescent="0.45">
      <c r="A183" s="91" t="s">
        <v>194</v>
      </c>
      <c r="B183" s="19"/>
      <c r="C183" s="20"/>
      <c r="D183" s="20"/>
      <c r="E183" s="20"/>
      <c r="F183" s="20"/>
      <c r="G183" s="20"/>
    </row>
    <row r="184" spans="1:7" ht="5.0999999999999996" customHeight="1" x14ac:dyDescent="0.45"/>
    <row r="185" spans="1:7" ht="23.25" x14ac:dyDescent="0.45">
      <c r="A185" s="31" t="s">
        <v>195</v>
      </c>
      <c r="B185" s="19"/>
      <c r="C185" s="20"/>
      <c r="D185" s="20"/>
      <c r="E185" s="20"/>
      <c r="F185" s="20"/>
      <c r="G185" s="20"/>
    </row>
    <row r="186" spans="1:7" ht="5.0999999999999996" customHeight="1" thickBot="1" x14ac:dyDescent="0.5"/>
    <row r="187" spans="1:7" x14ac:dyDescent="0.45">
      <c r="A187" s="190"/>
      <c r="B187" s="192"/>
      <c r="C187" s="23" t="s">
        <v>11</v>
      </c>
      <c r="D187" s="24"/>
      <c r="E187" s="24"/>
      <c r="F187" s="24"/>
      <c r="G187" s="25"/>
    </row>
    <row r="188" spans="1:7" ht="33" customHeight="1" x14ac:dyDescent="0.45">
      <c r="A188" s="210"/>
      <c r="B188" s="201"/>
      <c r="C188" s="155" t="s">
        <v>58</v>
      </c>
      <c r="D188" s="155" t="s">
        <v>59</v>
      </c>
      <c r="E188" s="155" t="s">
        <v>60</v>
      </c>
      <c r="F188" s="155" t="s">
        <v>61</v>
      </c>
      <c r="G188" s="156" t="s">
        <v>62</v>
      </c>
    </row>
    <row r="189" spans="1:7" s="5" customFormat="1" ht="15" customHeight="1" x14ac:dyDescent="0.45">
      <c r="A189" s="168" t="s">
        <v>49</v>
      </c>
      <c r="B189" s="169" t="s">
        <v>50</v>
      </c>
      <c r="C189" s="170">
        <v>0.3</v>
      </c>
      <c r="D189" s="170">
        <v>0.35</v>
      </c>
      <c r="E189" s="170">
        <v>0.4</v>
      </c>
      <c r="F189" s="170">
        <v>0.45</v>
      </c>
      <c r="G189" s="171">
        <v>0.5</v>
      </c>
    </row>
    <row r="190" spans="1:7" s="5" customFormat="1" ht="14.65" thickBot="1" x14ac:dyDescent="0.5">
      <c r="A190" s="43" t="s">
        <v>51</v>
      </c>
      <c r="B190" s="11" t="s">
        <v>52</v>
      </c>
      <c r="C190" s="109">
        <f t="shared" ref="C190:G190" si="13">1-C189</f>
        <v>0.7</v>
      </c>
      <c r="D190" s="109">
        <f t="shared" si="13"/>
        <v>0.65</v>
      </c>
      <c r="E190" s="109">
        <f t="shared" si="13"/>
        <v>0.6</v>
      </c>
      <c r="F190" s="109">
        <f t="shared" si="13"/>
        <v>0.55000000000000004</v>
      </c>
      <c r="G190" s="110">
        <f t="shared" si="13"/>
        <v>0.5</v>
      </c>
    </row>
    <row r="191" spans="1:7" ht="18.75" customHeight="1" thickBot="1" x14ac:dyDescent="0.5">
      <c r="A191" s="29" t="s">
        <v>7</v>
      </c>
      <c r="B191" s="30"/>
      <c r="C191" s="111">
        <f t="shared" ref="C191:G191" si="14">SUM(C189:C190)</f>
        <v>1</v>
      </c>
      <c r="D191" s="111">
        <f t="shared" si="14"/>
        <v>1</v>
      </c>
      <c r="E191" s="111">
        <f t="shared" si="14"/>
        <v>1</v>
      </c>
      <c r="F191" s="111">
        <f t="shared" si="14"/>
        <v>1</v>
      </c>
      <c r="G191" s="112">
        <f t="shared" si="14"/>
        <v>1</v>
      </c>
    </row>
    <row r="192" spans="1:7" ht="5.0999999999999996" customHeight="1" x14ac:dyDescent="0.45"/>
    <row r="193" spans="1:7" ht="23.25" x14ac:dyDescent="0.45">
      <c r="A193" s="31" t="s">
        <v>196</v>
      </c>
      <c r="B193" s="19"/>
      <c r="C193" s="20"/>
      <c r="D193" s="20"/>
      <c r="E193" s="20"/>
      <c r="F193" s="20"/>
      <c r="G193" s="20"/>
    </row>
    <row r="194" spans="1:7" ht="5.0999999999999996" customHeight="1" thickBot="1" x14ac:dyDescent="0.5"/>
    <row r="195" spans="1:7" x14ac:dyDescent="0.45">
      <c r="A195" s="199"/>
      <c r="B195" s="197" t="s">
        <v>57</v>
      </c>
      <c r="C195" s="23" t="s">
        <v>11</v>
      </c>
      <c r="D195" s="24"/>
      <c r="E195" s="24"/>
      <c r="F195" s="24"/>
      <c r="G195" s="25"/>
    </row>
    <row r="196" spans="1:7" ht="33" customHeight="1" x14ac:dyDescent="0.45">
      <c r="A196" s="202"/>
      <c r="B196" s="203"/>
      <c r="C196" s="155" t="s">
        <v>58</v>
      </c>
      <c r="D196" s="155" t="s">
        <v>59</v>
      </c>
      <c r="E196" s="155" t="s">
        <v>60</v>
      </c>
      <c r="F196" s="155" t="s">
        <v>61</v>
      </c>
      <c r="G196" s="156" t="s">
        <v>62</v>
      </c>
    </row>
    <row r="197" spans="1:7" s="5" customFormat="1" ht="15" customHeight="1" x14ac:dyDescent="0.45">
      <c r="A197" s="194" t="s">
        <v>146</v>
      </c>
      <c r="B197" s="172" t="s">
        <v>53</v>
      </c>
      <c r="C197" s="173">
        <v>55</v>
      </c>
      <c r="D197" s="173">
        <v>55</v>
      </c>
      <c r="E197" s="173">
        <v>55</v>
      </c>
      <c r="F197" s="173">
        <v>55</v>
      </c>
      <c r="G197" s="174">
        <v>55</v>
      </c>
    </row>
    <row r="198" spans="1:7" s="5" customFormat="1" x14ac:dyDescent="0.45">
      <c r="A198" s="194"/>
      <c r="B198" s="16" t="s">
        <v>54</v>
      </c>
      <c r="C198" s="17">
        <v>25</v>
      </c>
      <c r="D198" s="17">
        <v>25</v>
      </c>
      <c r="E198" s="17">
        <v>25</v>
      </c>
      <c r="F198" s="17">
        <v>25</v>
      </c>
      <c r="G198" s="114">
        <v>25</v>
      </c>
    </row>
    <row r="199" spans="1:7" ht="18.75" customHeight="1" x14ac:dyDescent="0.45">
      <c r="A199" s="44" t="s">
        <v>7</v>
      </c>
      <c r="B199" s="32"/>
      <c r="C199" s="115">
        <f t="shared" ref="C199:G199" si="15">SUM(C197:C198)</f>
        <v>80</v>
      </c>
      <c r="D199" s="115">
        <f t="shared" si="15"/>
        <v>80</v>
      </c>
      <c r="E199" s="115">
        <f t="shared" si="15"/>
        <v>80</v>
      </c>
      <c r="F199" s="115">
        <f t="shared" si="15"/>
        <v>80</v>
      </c>
      <c r="G199" s="116">
        <f t="shared" si="15"/>
        <v>80</v>
      </c>
    </row>
    <row r="200" spans="1:7" s="5" customFormat="1" ht="15" customHeight="1" x14ac:dyDescent="0.45">
      <c r="A200" s="195" t="s">
        <v>147</v>
      </c>
      <c r="B200" s="13" t="s">
        <v>53</v>
      </c>
      <c r="C200" s="15">
        <v>134</v>
      </c>
      <c r="D200" s="15">
        <v>134</v>
      </c>
      <c r="E200" s="15">
        <v>134</v>
      </c>
      <c r="F200" s="15">
        <v>134</v>
      </c>
      <c r="G200" s="117">
        <v>134</v>
      </c>
    </row>
    <row r="201" spans="1:7" s="5" customFormat="1" x14ac:dyDescent="0.45">
      <c r="A201" s="194"/>
      <c r="B201" s="16" t="s">
        <v>54</v>
      </c>
      <c r="C201" s="17">
        <v>10</v>
      </c>
      <c r="D201" s="17">
        <v>10</v>
      </c>
      <c r="E201" s="17">
        <v>10</v>
      </c>
      <c r="F201" s="17">
        <v>10</v>
      </c>
      <c r="G201" s="114">
        <v>10</v>
      </c>
    </row>
    <row r="202" spans="1:7" ht="18.75" customHeight="1" thickBot="1" x14ac:dyDescent="0.5">
      <c r="A202" s="45" t="s">
        <v>7</v>
      </c>
      <c r="B202" s="46"/>
      <c r="C202" s="118">
        <f t="shared" ref="C202:G202" si="16">SUM(C200:C201)</f>
        <v>144</v>
      </c>
      <c r="D202" s="118">
        <f t="shared" si="16"/>
        <v>144</v>
      </c>
      <c r="E202" s="118">
        <f t="shared" si="16"/>
        <v>144</v>
      </c>
      <c r="F202" s="118">
        <f t="shared" si="16"/>
        <v>144</v>
      </c>
      <c r="G202" s="119">
        <f t="shared" si="16"/>
        <v>144</v>
      </c>
    </row>
    <row r="203" spans="1:7" ht="5.0999999999999996" customHeight="1" x14ac:dyDescent="0.45"/>
    <row r="204" spans="1:7" ht="23.25" x14ac:dyDescent="0.45">
      <c r="A204" s="31" t="s">
        <v>197</v>
      </c>
      <c r="B204" s="19"/>
      <c r="C204" s="20"/>
      <c r="D204" s="20"/>
      <c r="E204" s="20"/>
      <c r="F204" s="20"/>
      <c r="G204" s="20"/>
    </row>
    <row r="205" spans="1:7" ht="5.0999999999999996" customHeight="1" thickBot="1" x14ac:dyDescent="0.5"/>
    <row r="206" spans="1:7" x14ac:dyDescent="0.45">
      <c r="A206" s="199"/>
      <c r="B206" s="197" t="s">
        <v>57</v>
      </c>
      <c r="C206" s="23" t="s">
        <v>11</v>
      </c>
      <c r="D206" s="24"/>
      <c r="E206" s="24"/>
      <c r="F206" s="24"/>
      <c r="G206" s="25"/>
    </row>
    <row r="207" spans="1:7" ht="33" customHeight="1" x14ac:dyDescent="0.45">
      <c r="A207" s="200"/>
      <c r="B207" s="198"/>
      <c r="C207" s="22" t="s">
        <v>58</v>
      </c>
      <c r="D207" s="22" t="s">
        <v>59</v>
      </c>
      <c r="E207" s="22" t="s">
        <v>60</v>
      </c>
      <c r="F207" s="22" t="s">
        <v>61</v>
      </c>
      <c r="G207" s="26" t="s">
        <v>62</v>
      </c>
    </row>
    <row r="208" spans="1:7" s="5" customFormat="1" ht="15" customHeight="1" x14ac:dyDescent="0.45">
      <c r="A208" s="196" t="s">
        <v>146</v>
      </c>
      <c r="B208" s="12" t="s">
        <v>55</v>
      </c>
      <c r="C208" s="14">
        <v>60</v>
      </c>
      <c r="D208" s="14">
        <v>60</v>
      </c>
      <c r="E208" s="14">
        <v>60</v>
      </c>
      <c r="F208" s="14">
        <v>60</v>
      </c>
      <c r="G208" s="113">
        <v>60</v>
      </c>
    </row>
    <row r="209" spans="1:7" s="5" customFormat="1" x14ac:dyDescent="0.45">
      <c r="A209" s="194"/>
      <c r="B209" s="16" t="s">
        <v>56</v>
      </c>
      <c r="C209" s="17">
        <v>165</v>
      </c>
      <c r="D209" s="17">
        <v>165</v>
      </c>
      <c r="E209" s="17">
        <v>165</v>
      </c>
      <c r="F209" s="17">
        <v>165</v>
      </c>
      <c r="G209" s="114">
        <v>165</v>
      </c>
    </row>
    <row r="210" spans="1:7" ht="18.75" customHeight="1" x14ac:dyDescent="0.45">
      <c r="A210" s="44" t="s">
        <v>7</v>
      </c>
      <c r="B210" s="32"/>
      <c r="C210" s="115">
        <f t="shared" ref="C210:G210" si="17">SUM(C208:C209)</f>
        <v>225</v>
      </c>
      <c r="D210" s="115">
        <f t="shared" si="17"/>
        <v>225</v>
      </c>
      <c r="E210" s="115">
        <f t="shared" si="17"/>
        <v>225</v>
      </c>
      <c r="F210" s="115">
        <f t="shared" si="17"/>
        <v>225</v>
      </c>
      <c r="G210" s="116">
        <f t="shared" si="17"/>
        <v>225</v>
      </c>
    </row>
    <row r="211" spans="1:7" s="5" customFormat="1" ht="15" customHeight="1" x14ac:dyDescent="0.45">
      <c r="A211" s="195" t="s">
        <v>147</v>
      </c>
      <c r="B211" s="13" t="s">
        <v>55</v>
      </c>
      <c r="C211" s="15">
        <v>60</v>
      </c>
      <c r="D211" s="15">
        <v>60</v>
      </c>
      <c r="E211" s="15">
        <v>60</v>
      </c>
      <c r="F211" s="15">
        <v>60</v>
      </c>
      <c r="G211" s="117">
        <v>60</v>
      </c>
    </row>
    <row r="212" spans="1:7" s="5" customFormat="1" x14ac:dyDescent="0.45">
      <c r="A212" s="194"/>
      <c r="B212" s="16" t="s">
        <v>56</v>
      </c>
      <c r="C212" s="17">
        <v>165</v>
      </c>
      <c r="D212" s="17">
        <v>165</v>
      </c>
      <c r="E212" s="17">
        <v>165</v>
      </c>
      <c r="F212" s="17">
        <v>165</v>
      </c>
      <c r="G212" s="114">
        <v>165</v>
      </c>
    </row>
    <row r="213" spans="1:7" ht="18.75" customHeight="1" thickBot="1" x14ac:dyDescent="0.5">
      <c r="A213" s="45" t="s">
        <v>7</v>
      </c>
      <c r="B213" s="46"/>
      <c r="C213" s="118">
        <f t="shared" ref="C213:G213" si="18">SUM(C211:C212)</f>
        <v>225</v>
      </c>
      <c r="D213" s="118">
        <f t="shared" si="18"/>
        <v>225</v>
      </c>
      <c r="E213" s="118">
        <f t="shared" si="18"/>
        <v>225</v>
      </c>
      <c r="F213" s="118">
        <f t="shared" si="18"/>
        <v>225</v>
      </c>
      <c r="G213" s="119">
        <f t="shared" si="18"/>
        <v>225</v>
      </c>
    </row>
    <row r="214" spans="1:7" ht="5.0999999999999996" customHeight="1" x14ac:dyDescent="0.45"/>
    <row r="215" spans="1:7" ht="23.25" x14ac:dyDescent="0.45">
      <c r="A215" s="31" t="s">
        <v>198</v>
      </c>
      <c r="B215" s="19"/>
      <c r="C215" s="20"/>
      <c r="D215" s="20"/>
      <c r="E215" s="20"/>
      <c r="F215" s="20"/>
      <c r="G215" s="20"/>
    </row>
    <row r="216" spans="1:7" ht="5.0999999999999996" customHeight="1" thickBot="1" x14ac:dyDescent="0.5"/>
    <row r="217" spans="1:7" x14ac:dyDescent="0.45">
      <c r="A217" s="190"/>
      <c r="B217" s="192"/>
      <c r="C217" s="23" t="s">
        <v>11</v>
      </c>
      <c r="D217" s="24"/>
      <c r="E217" s="24"/>
      <c r="F217" s="24"/>
      <c r="G217" s="25"/>
    </row>
    <row r="218" spans="1:7" ht="33" customHeight="1" x14ac:dyDescent="0.45">
      <c r="A218" s="191"/>
      <c r="B218" s="193"/>
      <c r="C218" s="22" t="s">
        <v>58</v>
      </c>
      <c r="D218" s="22" t="s">
        <v>59</v>
      </c>
      <c r="E218" s="22" t="s">
        <v>60</v>
      </c>
      <c r="F218" s="22" t="s">
        <v>61</v>
      </c>
      <c r="G218" s="26" t="s">
        <v>62</v>
      </c>
    </row>
    <row r="219" spans="1:7" s="5" customFormat="1" ht="15" customHeight="1" x14ac:dyDescent="0.45">
      <c r="A219" s="130" t="s">
        <v>146</v>
      </c>
      <c r="B219" s="12"/>
      <c r="C219" s="78">
        <v>1</v>
      </c>
      <c r="D219" s="78">
        <v>1</v>
      </c>
      <c r="E219" s="78">
        <v>1</v>
      </c>
      <c r="F219" s="78">
        <v>1</v>
      </c>
      <c r="G219" s="79">
        <v>1</v>
      </c>
    </row>
    <row r="220" spans="1:7" s="5" customFormat="1" ht="15" customHeight="1" thickBot="1" x14ac:dyDescent="0.5">
      <c r="A220" s="131" t="s">
        <v>147</v>
      </c>
      <c r="B220" s="77"/>
      <c r="C220" s="80">
        <v>1</v>
      </c>
      <c r="D220" s="80">
        <v>1</v>
      </c>
      <c r="E220" s="80">
        <v>1</v>
      </c>
      <c r="F220" s="80">
        <v>1</v>
      </c>
      <c r="G220" s="81">
        <v>1</v>
      </c>
    </row>
    <row r="221" spans="1:7" ht="5.0999999999999996" customHeight="1" x14ac:dyDescent="0.45"/>
    <row r="222" spans="1:7" ht="23.25" x14ac:dyDescent="0.45">
      <c r="A222" s="31" t="s">
        <v>225</v>
      </c>
      <c r="B222" s="19"/>
      <c r="C222" s="20"/>
      <c r="D222" s="20"/>
      <c r="E222" s="20"/>
      <c r="F222" s="20"/>
      <c r="G222" s="20"/>
    </row>
    <row r="223" spans="1:7" ht="5.0999999999999996" customHeight="1" thickBot="1" x14ac:dyDescent="0.5"/>
    <row r="224" spans="1:7" x14ac:dyDescent="0.45">
      <c r="A224" s="190"/>
      <c r="B224" s="192"/>
      <c r="C224" s="23" t="s">
        <v>11</v>
      </c>
      <c r="D224" s="24"/>
      <c r="E224" s="24"/>
      <c r="F224" s="24"/>
      <c r="G224" s="25"/>
    </row>
    <row r="225" spans="1:7" ht="33" customHeight="1" x14ac:dyDescent="0.45">
      <c r="A225" s="191"/>
      <c r="B225" s="193"/>
      <c r="C225" s="22" t="s">
        <v>58</v>
      </c>
      <c r="D225" s="22" t="s">
        <v>59</v>
      </c>
      <c r="E225" s="22" t="s">
        <v>60</v>
      </c>
      <c r="F225" s="22" t="s">
        <v>61</v>
      </c>
      <c r="G225" s="26" t="s">
        <v>62</v>
      </c>
    </row>
    <row r="226" spans="1:7" s="5" customFormat="1" ht="15" customHeight="1" thickBot="1" x14ac:dyDescent="0.5">
      <c r="A226" s="148" t="s">
        <v>146</v>
      </c>
      <c r="B226" s="149"/>
      <c r="C226" s="109">
        <v>0.13900000000000001</v>
      </c>
      <c r="D226" s="109">
        <v>0.13900000000000001</v>
      </c>
      <c r="E226" s="109">
        <v>0.13900000000000001</v>
      </c>
      <c r="F226" s="109">
        <v>0.13900000000000001</v>
      </c>
      <c r="G226" s="110">
        <v>0.13900000000000001</v>
      </c>
    </row>
  </sheetData>
  <mergeCells count="37">
    <mergeCell ref="A224:A225"/>
    <mergeCell ref="B224:B225"/>
    <mergeCell ref="A10:B11"/>
    <mergeCell ref="A29:A30"/>
    <mergeCell ref="B29:B30"/>
    <mergeCell ref="A149:A152"/>
    <mergeCell ref="A111:A112"/>
    <mergeCell ref="B111:B112"/>
    <mergeCell ref="A133:A134"/>
    <mergeCell ref="B133:B134"/>
    <mergeCell ref="A135:A136"/>
    <mergeCell ref="A137:A140"/>
    <mergeCell ref="A145:A146"/>
    <mergeCell ref="B145:B146"/>
    <mergeCell ref="A147:A148"/>
    <mergeCell ref="A187:A188"/>
    <mergeCell ref="B187:B188"/>
    <mergeCell ref="A195:A196"/>
    <mergeCell ref="B195:B196"/>
    <mergeCell ref="A59:A60"/>
    <mergeCell ref="B59:B60"/>
    <mergeCell ref="A91:A92"/>
    <mergeCell ref="B91:B92"/>
    <mergeCell ref="A155:G155"/>
    <mergeCell ref="A159:A160"/>
    <mergeCell ref="B159:B160"/>
    <mergeCell ref="A172:A173"/>
    <mergeCell ref="B172:B173"/>
    <mergeCell ref="A157:G157"/>
    <mergeCell ref="A217:A218"/>
    <mergeCell ref="B217:B218"/>
    <mergeCell ref="A197:A198"/>
    <mergeCell ref="A200:A201"/>
    <mergeCell ref="A211:A212"/>
    <mergeCell ref="A208:A209"/>
    <mergeCell ref="B206:B207"/>
    <mergeCell ref="A206:A207"/>
  </mergeCells>
  <pageMargins left="0.23622047244094491" right="0.23622047244094491" top="0.74803149606299213" bottom="0.74803149606299213" header="0.31496062992125984" footer="0.31496062992125984"/>
  <pageSetup paperSize="9" scale="89" fitToHeight="0" orientation="landscape" verticalDpi="0" r:id="rId1"/>
  <headerFooter>
    <oddFooter>&amp;L&amp;D&amp;RPágina &amp;P de &amp;N</oddFooter>
  </headerFooter>
  <rowBreaks count="4" manualBreakCount="4">
    <brk id="24" max="16383" man="1"/>
    <brk id="86" max="16383" man="1"/>
    <brk id="128" max="16383" man="1"/>
    <brk id="182"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H245"/>
  <sheetViews>
    <sheetView showGridLines="0" zoomScaleNormal="100" workbookViewId="0">
      <selection activeCell="A12" sqref="A12"/>
    </sheetView>
  </sheetViews>
  <sheetFormatPr baseColWidth="10" defaultColWidth="11.46484375" defaultRowHeight="14.25" x14ac:dyDescent="0.45"/>
  <cols>
    <col min="1" max="1" width="26.33203125" style="1" customWidth="1"/>
    <col min="2" max="2" width="31.6640625" style="1" customWidth="1"/>
    <col min="3" max="6" width="14.53125" style="5" bestFit="1" customWidth="1"/>
    <col min="7" max="7" width="14.53125" style="5" customWidth="1"/>
    <col min="8" max="8" width="14.53125" style="5" bestFit="1" customWidth="1"/>
    <col min="9" max="16384" width="11.46484375" style="1"/>
  </cols>
  <sheetData>
    <row r="1" spans="1:8" ht="5.0999999999999996" customHeight="1" x14ac:dyDescent="0.45">
      <c r="A1" s="18"/>
      <c r="B1" s="18"/>
      <c r="C1" s="108"/>
      <c r="D1" s="108"/>
      <c r="E1" s="108"/>
      <c r="F1" s="108"/>
      <c r="G1" s="108"/>
      <c r="H1" s="108"/>
    </row>
    <row r="2" spans="1:8" x14ac:dyDescent="0.45">
      <c r="A2" s="18"/>
      <c r="B2" s="18"/>
      <c r="C2" s="108"/>
      <c r="D2" s="108"/>
      <c r="E2" s="108"/>
      <c r="F2" s="108"/>
      <c r="G2" s="108"/>
      <c r="H2" s="108"/>
    </row>
    <row r="3" spans="1:8" x14ac:dyDescent="0.45">
      <c r="A3" s="18"/>
      <c r="B3" s="18"/>
      <c r="C3" s="108"/>
      <c r="D3" s="108"/>
      <c r="E3" s="108"/>
      <c r="F3" s="108"/>
      <c r="G3" s="108"/>
      <c r="H3" s="108"/>
    </row>
    <row r="4" spans="1:8" x14ac:dyDescent="0.45">
      <c r="A4" s="18"/>
      <c r="B4" s="18"/>
      <c r="C4" s="108"/>
      <c r="D4" s="108"/>
      <c r="E4" s="108"/>
      <c r="F4" s="108"/>
      <c r="G4" s="108"/>
      <c r="H4" s="108"/>
    </row>
    <row r="5" spans="1:8" ht="5.0999999999999996" customHeight="1" thickBot="1" x14ac:dyDescent="0.5">
      <c r="A5" s="18"/>
      <c r="B5" s="18"/>
      <c r="C5" s="108"/>
      <c r="D5" s="108"/>
      <c r="E5" s="108"/>
      <c r="F5" s="108"/>
      <c r="G5" s="108"/>
      <c r="H5" s="108"/>
    </row>
    <row r="6" spans="1:8" ht="51.75" customHeight="1" thickBot="1" x14ac:dyDescent="0.5">
      <c r="A6" s="33" t="s">
        <v>141</v>
      </c>
      <c r="B6" s="34"/>
      <c r="C6" s="35"/>
      <c r="D6" s="35"/>
      <c r="E6" s="35"/>
      <c r="F6" s="35"/>
      <c r="G6" s="35"/>
      <c r="H6" s="36"/>
    </row>
    <row r="7" spans="1:8" ht="5.0999999999999996" customHeight="1" x14ac:dyDescent="0.45"/>
    <row r="8" spans="1:8" ht="50.25" customHeight="1" x14ac:dyDescent="0.45">
      <c r="A8" s="211" t="s">
        <v>142</v>
      </c>
      <c r="B8" s="211"/>
      <c r="C8" s="211"/>
      <c r="D8" s="211"/>
      <c r="E8" s="211"/>
      <c r="F8" s="211"/>
      <c r="G8" s="211"/>
      <c r="H8" s="211"/>
    </row>
    <row r="9" spans="1:8" ht="5.0999999999999996" customHeight="1" thickBot="1" x14ac:dyDescent="0.5"/>
    <row r="10" spans="1:8" ht="30" customHeight="1" x14ac:dyDescent="0.45">
      <c r="A10" s="199" t="s">
        <v>37</v>
      </c>
      <c r="B10" s="197" t="s">
        <v>166</v>
      </c>
      <c r="C10" s="23" t="s">
        <v>183</v>
      </c>
      <c r="D10" s="23"/>
      <c r="E10" s="24" t="s">
        <v>46</v>
      </c>
      <c r="F10" s="24"/>
      <c r="G10" s="24"/>
      <c r="H10" s="25"/>
    </row>
    <row r="11" spans="1:8" ht="33" customHeight="1" x14ac:dyDescent="0.45">
      <c r="A11" s="200"/>
      <c r="B11" s="198"/>
      <c r="C11" s="21" t="s">
        <v>40</v>
      </c>
      <c r="D11" s="22" t="s">
        <v>42</v>
      </c>
      <c r="E11" s="22" t="s">
        <v>40</v>
      </c>
      <c r="F11" s="22" t="s">
        <v>41</v>
      </c>
      <c r="G11" s="22" t="s">
        <v>42</v>
      </c>
      <c r="H11" s="26" t="s">
        <v>43</v>
      </c>
    </row>
    <row r="12" spans="1:8" s="5" customFormat="1" ht="15" customHeight="1" x14ac:dyDescent="0.45">
      <c r="A12" s="49" t="s">
        <v>267</v>
      </c>
      <c r="B12" s="4" t="s">
        <v>64</v>
      </c>
      <c r="C12" s="50">
        <v>2.0958351771743135E-2</v>
      </c>
      <c r="D12" s="50">
        <v>0</v>
      </c>
      <c r="E12" s="50">
        <v>0</v>
      </c>
      <c r="F12" s="50">
        <v>0</v>
      </c>
      <c r="G12" s="50">
        <v>0</v>
      </c>
      <c r="H12" s="120">
        <v>0</v>
      </c>
    </row>
    <row r="13" spans="1:8" s="5" customFormat="1" ht="15" customHeight="1" x14ac:dyDescent="0.45">
      <c r="A13" s="163" t="s">
        <v>268</v>
      </c>
      <c r="B13" s="4" t="s">
        <v>64</v>
      </c>
      <c r="C13" s="50">
        <v>4.3754534424489178E-2</v>
      </c>
      <c r="D13" s="51">
        <v>0</v>
      </c>
      <c r="E13" s="51">
        <v>0</v>
      </c>
      <c r="F13" s="51">
        <v>0</v>
      </c>
      <c r="G13" s="51">
        <v>0</v>
      </c>
      <c r="H13" s="121">
        <v>1.1419057598077095E-4</v>
      </c>
    </row>
    <row r="14" spans="1:8" s="5" customFormat="1" ht="15" customHeight="1" x14ac:dyDescent="0.45">
      <c r="A14" s="163" t="s">
        <v>269</v>
      </c>
      <c r="B14" s="4" t="s">
        <v>64</v>
      </c>
      <c r="C14" s="50">
        <v>1.1445108541788555E-4</v>
      </c>
      <c r="D14" s="51">
        <v>0</v>
      </c>
      <c r="E14" s="51">
        <v>0</v>
      </c>
      <c r="F14" s="51">
        <v>9.5172427022335693E-2</v>
      </c>
      <c r="G14" s="51">
        <v>6.0027746167492201E-3</v>
      </c>
      <c r="H14" s="121">
        <v>9.4438469280441447E-4</v>
      </c>
    </row>
    <row r="15" spans="1:8" s="5" customFormat="1" ht="15" customHeight="1" x14ac:dyDescent="0.45">
      <c r="A15" s="163" t="s">
        <v>270</v>
      </c>
      <c r="B15" s="4" t="s">
        <v>64</v>
      </c>
      <c r="C15" s="50">
        <v>0</v>
      </c>
      <c r="D15" s="51">
        <v>0</v>
      </c>
      <c r="E15" s="51">
        <v>2.5458544746305564E-3</v>
      </c>
      <c r="F15" s="51">
        <v>0</v>
      </c>
      <c r="G15" s="51">
        <v>0</v>
      </c>
      <c r="H15" s="121">
        <v>0</v>
      </c>
    </row>
    <row r="16" spans="1:8" s="5" customFormat="1" ht="15" customHeight="1" x14ac:dyDescent="0.45">
      <c r="A16" s="163" t="s">
        <v>271</v>
      </c>
      <c r="B16" s="4" t="s">
        <v>64</v>
      </c>
      <c r="C16" s="50">
        <v>0</v>
      </c>
      <c r="D16" s="51">
        <v>0</v>
      </c>
      <c r="E16" s="51">
        <v>0</v>
      </c>
      <c r="F16" s="51">
        <v>0</v>
      </c>
      <c r="G16" s="51">
        <v>9.650397947866733E-5</v>
      </c>
      <c r="H16" s="121">
        <v>0</v>
      </c>
    </row>
    <row r="17" spans="1:8" s="5" customFormat="1" ht="15" customHeight="1" x14ac:dyDescent="0.45">
      <c r="A17" s="163" t="s">
        <v>272</v>
      </c>
      <c r="B17" s="4" t="s">
        <v>64</v>
      </c>
      <c r="C17" s="50">
        <v>3.5199713406106124E-3</v>
      </c>
      <c r="D17" s="51">
        <v>0</v>
      </c>
      <c r="E17" s="51">
        <v>0</v>
      </c>
      <c r="F17" s="51">
        <v>0.29680620870899899</v>
      </c>
      <c r="G17" s="51">
        <v>5.6247713742035898E-3</v>
      </c>
      <c r="H17" s="121">
        <v>1.3391920314215345E-2</v>
      </c>
    </row>
    <row r="18" spans="1:8" s="5" customFormat="1" ht="15" customHeight="1" x14ac:dyDescent="0.45">
      <c r="A18" s="163" t="s">
        <v>273</v>
      </c>
      <c r="B18" s="4" t="s">
        <v>64</v>
      </c>
      <c r="C18" s="50">
        <v>8.8460629166176225E-4</v>
      </c>
      <c r="D18" s="51">
        <v>0</v>
      </c>
      <c r="E18" s="51">
        <v>0</v>
      </c>
      <c r="F18" s="51">
        <v>7.4590561746650103E-2</v>
      </c>
      <c r="G18" s="51">
        <v>1.4135649598545684E-3</v>
      </c>
      <c r="H18" s="121">
        <v>3.3655322220131553E-3</v>
      </c>
    </row>
    <row r="19" spans="1:8" s="5" customFormat="1" ht="15" customHeight="1" x14ac:dyDescent="0.45">
      <c r="A19" s="163" t="s">
        <v>274</v>
      </c>
      <c r="B19" s="4" t="s">
        <v>64</v>
      </c>
      <c r="C19" s="50">
        <v>1.9062598745177219E-5</v>
      </c>
      <c r="D19" s="51">
        <v>0</v>
      </c>
      <c r="E19" s="51">
        <v>0</v>
      </c>
      <c r="F19" s="51">
        <v>1.6073703772586656E-3</v>
      </c>
      <c r="G19" s="51">
        <v>3.0461259301390244E-5</v>
      </c>
      <c r="H19" s="121">
        <v>7.2524682355223457E-5</v>
      </c>
    </row>
    <row r="20" spans="1:8" s="5" customFormat="1" ht="15" customHeight="1" x14ac:dyDescent="0.45">
      <c r="A20" s="163" t="s">
        <v>275</v>
      </c>
      <c r="B20" s="4" t="s">
        <v>64</v>
      </c>
      <c r="C20" s="50">
        <v>4.760401645701711E-7</v>
      </c>
      <c r="D20" s="51">
        <v>0</v>
      </c>
      <c r="E20" s="51">
        <v>0</v>
      </c>
      <c r="F20" s="51">
        <v>4.0140007621417297E-5</v>
      </c>
      <c r="G20" s="51">
        <v>7.6069286694276772E-7</v>
      </c>
      <c r="H20" s="121">
        <v>1.8111204136064923E-6</v>
      </c>
    </row>
    <row r="21" spans="1:8" s="5" customFormat="1" ht="15" customHeight="1" x14ac:dyDescent="0.45">
      <c r="A21" s="163" t="s">
        <v>276</v>
      </c>
      <c r="B21" s="4" t="s">
        <v>64</v>
      </c>
      <c r="C21" s="50">
        <v>0</v>
      </c>
      <c r="D21" s="51">
        <v>0</v>
      </c>
      <c r="E21" s="51">
        <v>1.2838699136682706E-6</v>
      </c>
      <c r="F21" s="51">
        <v>0</v>
      </c>
      <c r="G21" s="51">
        <v>0</v>
      </c>
      <c r="H21" s="121">
        <v>3.4097463395462785E-5</v>
      </c>
    </row>
    <row r="22" spans="1:8" s="5" customFormat="1" ht="15" customHeight="1" x14ac:dyDescent="0.45">
      <c r="A22" s="163" t="s">
        <v>277</v>
      </c>
      <c r="B22" s="4" t="s">
        <v>64</v>
      </c>
      <c r="C22" s="50">
        <v>0</v>
      </c>
      <c r="D22" s="51">
        <v>0</v>
      </c>
      <c r="E22" s="51">
        <v>0</v>
      </c>
      <c r="F22" s="51">
        <v>0</v>
      </c>
      <c r="G22" s="51">
        <v>1.1745314461902833E-2</v>
      </c>
      <c r="H22" s="121">
        <v>1.9005797932824747E-4</v>
      </c>
    </row>
    <row r="23" spans="1:8" s="5" customFormat="1" ht="15" customHeight="1" x14ac:dyDescent="0.45">
      <c r="A23" s="163" t="s">
        <v>493</v>
      </c>
      <c r="B23" s="4" t="s">
        <v>64</v>
      </c>
      <c r="C23" s="50">
        <v>0</v>
      </c>
      <c r="D23" s="51">
        <v>0</v>
      </c>
      <c r="E23" s="51">
        <v>0</v>
      </c>
      <c r="F23" s="51">
        <v>0</v>
      </c>
      <c r="G23" s="51">
        <v>7.3950495794948047E-4</v>
      </c>
      <c r="H23" s="121">
        <v>0</v>
      </c>
    </row>
    <row r="24" spans="1:8" s="5" customFormat="1" ht="15" customHeight="1" x14ac:dyDescent="0.45">
      <c r="A24" s="163" t="s">
        <v>278</v>
      </c>
      <c r="B24" s="4" t="s">
        <v>64</v>
      </c>
      <c r="C24" s="50">
        <v>0</v>
      </c>
      <c r="D24" s="51">
        <v>0</v>
      </c>
      <c r="E24" s="51">
        <v>0</v>
      </c>
      <c r="F24" s="51">
        <v>0</v>
      </c>
      <c r="G24" s="51">
        <v>0</v>
      </c>
      <c r="H24" s="121">
        <v>0</v>
      </c>
    </row>
    <row r="25" spans="1:8" s="5" customFormat="1" ht="15" customHeight="1" x14ac:dyDescent="0.45">
      <c r="A25" s="163" t="s">
        <v>279</v>
      </c>
      <c r="B25" s="4" t="s">
        <v>64</v>
      </c>
      <c r="C25" s="50">
        <v>0</v>
      </c>
      <c r="D25" s="51">
        <v>0</v>
      </c>
      <c r="E25" s="51">
        <v>0</v>
      </c>
      <c r="F25" s="51">
        <v>0</v>
      </c>
      <c r="G25" s="51">
        <v>2.0237288890628761E-2</v>
      </c>
      <c r="H25" s="121">
        <v>7.1718224148974944E-4</v>
      </c>
    </row>
    <row r="26" spans="1:8" s="5" customFormat="1" ht="15" customHeight="1" x14ac:dyDescent="0.45">
      <c r="A26" s="163" t="s">
        <v>280</v>
      </c>
      <c r="B26" s="4" t="s">
        <v>64</v>
      </c>
      <c r="C26" s="50">
        <v>0</v>
      </c>
      <c r="D26" s="51">
        <v>0</v>
      </c>
      <c r="E26" s="51">
        <v>0</v>
      </c>
      <c r="F26" s="51">
        <v>0</v>
      </c>
      <c r="G26" s="51">
        <v>0</v>
      </c>
      <c r="H26" s="121">
        <v>0</v>
      </c>
    </row>
    <row r="27" spans="1:8" s="5" customFormat="1" ht="15" customHeight="1" x14ac:dyDescent="0.45">
      <c r="A27" s="163" t="s">
        <v>281</v>
      </c>
      <c r="B27" s="4" t="s">
        <v>64</v>
      </c>
      <c r="C27" s="50">
        <v>0</v>
      </c>
      <c r="D27" s="51">
        <v>0</v>
      </c>
      <c r="E27" s="51">
        <v>0</v>
      </c>
      <c r="F27" s="51">
        <v>0</v>
      </c>
      <c r="G27" s="51">
        <v>0</v>
      </c>
      <c r="H27" s="121">
        <v>0</v>
      </c>
    </row>
    <row r="28" spans="1:8" s="5" customFormat="1" ht="15" customHeight="1" x14ac:dyDescent="0.45">
      <c r="A28" s="163" t="s">
        <v>282</v>
      </c>
      <c r="B28" s="4" t="s">
        <v>64</v>
      </c>
      <c r="C28" s="50">
        <v>0</v>
      </c>
      <c r="D28" s="51">
        <v>0</v>
      </c>
      <c r="E28" s="51">
        <v>0</v>
      </c>
      <c r="F28" s="51">
        <v>0</v>
      </c>
      <c r="G28" s="51">
        <v>0.12328276737847926</v>
      </c>
      <c r="H28" s="121">
        <v>0</v>
      </c>
    </row>
    <row r="29" spans="1:8" s="5" customFormat="1" ht="15" customHeight="1" x14ac:dyDescent="0.45">
      <c r="A29" s="163" t="s">
        <v>283</v>
      </c>
      <c r="B29" s="4" t="s">
        <v>64</v>
      </c>
      <c r="C29" s="50">
        <v>3.6421030059826554E-2</v>
      </c>
      <c r="D29" s="51">
        <v>0</v>
      </c>
      <c r="E29" s="51">
        <v>3.3447098106281527E-2</v>
      </c>
      <c r="F29" s="51">
        <v>0</v>
      </c>
      <c r="G29" s="51">
        <v>0</v>
      </c>
      <c r="H29" s="121">
        <v>3.6105803399654364E-3</v>
      </c>
    </row>
    <row r="30" spans="1:8" s="5" customFormat="1" ht="15" customHeight="1" x14ac:dyDescent="0.45">
      <c r="A30" s="163" t="s">
        <v>284</v>
      </c>
      <c r="B30" s="4" t="s">
        <v>64</v>
      </c>
      <c r="C30" s="50">
        <v>0</v>
      </c>
      <c r="D30" s="51">
        <v>0</v>
      </c>
      <c r="E30" s="51">
        <v>7.3094650283668959E-3</v>
      </c>
      <c r="F30" s="51">
        <v>0</v>
      </c>
      <c r="G30" s="51">
        <v>1.0145950166535076E-2</v>
      </c>
      <c r="H30" s="121">
        <v>0</v>
      </c>
    </row>
    <row r="31" spans="1:8" s="5" customFormat="1" ht="15" customHeight="1" x14ac:dyDescent="0.45">
      <c r="A31" s="163" t="s">
        <v>285</v>
      </c>
      <c r="B31" s="4" t="s">
        <v>64</v>
      </c>
      <c r="C31" s="50">
        <v>0</v>
      </c>
      <c r="D31" s="51">
        <v>0</v>
      </c>
      <c r="E31" s="51">
        <v>1.166569269647299E-2</v>
      </c>
      <c r="F31" s="51">
        <v>0</v>
      </c>
      <c r="G31" s="51">
        <v>2.4421977352209225E-3</v>
      </c>
      <c r="H31" s="121">
        <v>0</v>
      </c>
    </row>
    <row r="32" spans="1:8" s="5" customFormat="1" ht="15" customHeight="1" x14ac:dyDescent="0.45">
      <c r="A32" s="163" t="s">
        <v>286</v>
      </c>
      <c r="B32" s="4" t="s">
        <v>64</v>
      </c>
      <c r="C32" s="50">
        <v>0</v>
      </c>
      <c r="D32" s="51">
        <v>0</v>
      </c>
      <c r="E32" s="51">
        <v>3.8759217542261439E-5</v>
      </c>
      <c r="F32" s="51">
        <v>0</v>
      </c>
      <c r="G32" s="51">
        <v>1.7468566936067341E-3</v>
      </c>
      <c r="H32" s="121">
        <v>0</v>
      </c>
    </row>
    <row r="33" spans="1:8" s="5" customFormat="1" ht="15" customHeight="1" x14ac:dyDescent="0.45">
      <c r="A33" s="163" t="s">
        <v>259</v>
      </c>
      <c r="B33" s="4" t="s">
        <v>64</v>
      </c>
      <c r="C33" s="50">
        <v>0</v>
      </c>
      <c r="D33" s="51">
        <v>0</v>
      </c>
      <c r="E33" s="51">
        <v>0</v>
      </c>
      <c r="F33" s="51">
        <v>3.2992979834842055E-2</v>
      </c>
      <c r="G33" s="51">
        <v>0</v>
      </c>
      <c r="H33" s="121">
        <v>1.2617993971953657E-3</v>
      </c>
    </row>
    <row r="34" spans="1:8" s="5" customFormat="1" ht="15" customHeight="1" x14ac:dyDescent="0.45">
      <c r="A34" s="163" t="s">
        <v>287</v>
      </c>
      <c r="B34" s="4" t="s">
        <v>64</v>
      </c>
      <c r="C34" s="50">
        <v>0</v>
      </c>
      <c r="D34" s="51">
        <v>0</v>
      </c>
      <c r="E34" s="51">
        <v>0</v>
      </c>
      <c r="F34" s="51">
        <v>0</v>
      </c>
      <c r="G34" s="51">
        <v>0</v>
      </c>
      <c r="H34" s="121">
        <v>0</v>
      </c>
    </row>
    <row r="35" spans="1:8" s="5" customFormat="1" ht="15" customHeight="1" x14ac:dyDescent="0.45">
      <c r="A35" s="163" t="s">
        <v>288</v>
      </c>
      <c r="B35" s="4" t="s">
        <v>64</v>
      </c>
      <c r="C35" s="50">
        <v>0</v>
      </c>
      <c r="D35" s="51">
        <v>0</v>
      </c>
      <c r="E35" s="51">
        <v>1.67246038251196E-6</v>
      </c>
      <c r="F35" s="51">
        <v>0</v>
      </c>
      <c r="G35" s="51">
        <v>2.1268856912857532E-2</v>
      </c>
      <c r="H35" s="121">
        <v>3.7944547292243116E-3</v>
      </c>
    </row>
    <row r="36" spans="1:8" s="5" customFormat="1" ht="15" customHeight="1" x14ac:dyDescent="0.45">
      <c r="A36" s="163" t="s">
        <v>289</v>
      </c>
      <c r="B36" s="4" t="s">
        <v>64</v>
      </c>
      <c r="C36" s="50">
        <v>0</v>
      </c>
      <c r="D36" s="51">
        <v>0</v>
      </c>
      <c r="E36" s="51">
        <v>3.0702707064081771E-8</v>
      </c>
      <c r="F36" s="51">
        <v>0</v>
      </c>
      <c r="G36" s="51">
        <v>3.9044959761769759E-4</v>
      </c>
      <c r="H36" s="121">
        <v>6.9657872459923955E-5</v>
      </c>
    </row>
    <row r="37" spans="1:8" s="5" customFormat="1" ht="15" customHeight="1" x14ac:dyDescent="0.45">
      <c r="A37" s="163" t="s">
        <v>290</v>
      </c>
      <c r="B37" s="4" t="s">
        <v>64</v>
      </c>
      <c r="C37" s="50">
        <v>0</v>
      </c>
      <c r="D37" s="51">
        <v>0</v>
      </c>
      <c r="E37" s="51">
        <v>1.1771737607529363E-2</v>
      </c>
      <c r="F37" s="51">
        <v>0</v>
      </c>
      <c r="G37" s="51">
        <v>0</v>
      </c>
      <c r="H37" s="121">
        <v>0</v>
      </c>
    </row>
    <row r="38" spans="1:8" s="5" customFormat="1" ht="15" customHeight="1" x14ac:dyDescent="0.45">
      <c r="A38" s="163" t="s">
        <v>291</v>
      </c>
      <c r="B38" s="4" t="s">
        <v>64</v>
      </c>
      <c r="C38" s="50">
        <v>0</v>
      </c>
      <c r="D38" s="51">
        <v>0</v>
      </c>
      <c r="E38" s="51">
        <v>0</v>
      </c>
      <c r="F38" s="51">
        <v>3.9481838575715286E-3</v>
      </c>
      <c r="G38" s="51">
        <v>1.9593551953825086E-3</v>
      </c>
      <c r="H38" s="121">
        <v>4.3601968736243215E-3</v>
      </c>
    </row>
    <row r="39" spans="1:8" s="5" customFormat="1" ht="15" customHeight="1" x14ac:dyDescent="0.45">
      <c r="A39" s="163" t="s">
        <v>292</v>
      </c>
      <c r="B39" s="4" t="s">
        <v>64</v>
      </c>
      <c r="C39" s="50">
        <v>0</v>
      </c>
      <c r="D39" s="51">
        <v>0</v>
      </c>
      <c r="E39" s="51">
        <v>0</v>
      </c>
      <c r="F39" s="51">
        <v>0</v>
      </c>
      <c r="G39" s="51">
        <v>2.9186898581663239E-3</v>
      </c>
      <c r="H39" s="121">
        <v>0</v>
      </c>
    </row>
    <row r="40" spans="1:8" s="5" customFormat="1" ht="15" customHeight="1" x14ac:dyDescent="0.45">
      <c r="A40" s="163" t="s">
        <v>293</v>
      </c>
      <c r="B40" s="4" t="s">
        <v>64</v>
      </c>
      <c r="C40" s="50">
        <v>0</v>
      </c>
      <c r="D40" s="51">
        <v>0</v>
      </c>
      <c r="E40" s="51">
        <v>0</v>
      </c>
      <c r="F40" s="51">
        <v>0</v>
      </c>
      <c r="G40" s="51">
        <v>0</v>
      </c>
      <c r="H40" s="121">
        <v>0</v>
      </c>
    </row>
    <row r="41" spans="1:8" s="5" customFormat="1" ht="15" customHeight="1" x14ac:dyDescent="0.45">
      <c r="A41" s="163" t="s">
        <v>294</v>
      </c>
      <c r="B41" s="4" t="s">
        <v>64</v>
      </c>
      <c r="C41" s="50">
        <v>0</v>
      </c>
      <c r="D41" s="51">
        <v>0</v>
      </c>
      <c r="E41" s="51">
        <v>0</v>
      </c>
      <c r="F41" s="51">
        <v>7.21869702521564E-3</v>
      </c>
      <c r="G41" s="51">
        <v>3.5824044751928785E-3</v>
      </c>
      <c r="H41" s="121">
        <v>7.972004682767285E-3</v>
      </c>
    </row>
    <row r="42" spans="1:8" s="5" customFormat="1" ht="15" customHeight="1" x14ac:dyDescent="0.45">
      <c r="A42" s="163" t="s">
        <v>295</v>
      </c>
      <c r="B42" s="4" t="s">
        <v>64</v>
      </c>
      <c r="C42" s="50">
        <v>0</v>
      </c>
      <c r="D42" s="51">
        <v>0</v>
      </c>
      <c r="E42" s="51">
        <v>4.4660617605525891E-4</v>
      </c>
      <c r="F42" s="51">
        <v>0</v>
      </c>
      <c r="G42" s="51">
        <v>1.0644061844522696E-2</v>
      </c>
      <c r="H42" s="121">
        <v>0</v>
      </c>
    </row>
    <row r="43" spans="1:8" s="5" customFormat="1" ht="15" customHeight="1" x14ac:dyDescent="0.45">
      <c r="A43" s="163" t="s">
        <v>296</v>
      </c>
      <c r="B43" s="4" t="s">
        <v>64</v>
      </c>
      <c r="C43" s="50">
        <v>0</v>
      </c>
      <c r="D43" s="51">
        <v>0</v>
      </c>
      <c r="E43" s="51">
        <v>0</v>
      </c>
      <c r="F43" s="51">
        <v>0</v>
      </c>
      <c r="G43" s="51">
        <v>4.2991805104759875E-3</v>
      </c>
      <c r="H43" s="121">
        <v>1.9783639611534217E-4</v>
      </c>
    </row>
    <row r="44" spans="1:8" s="5" customFormat="1" ht="15" customHeight="1" x14ac:dyDescent="0.45">
      <c r="A44" s="163" t="s">
        <v>297</v>
      </c>
      <c r="B44" s="4" t="s">
        <v>64</v>
      </c>
      <c r="C44" s="50">
        <v>0</v>
      </c>
      <c r="D44" s="51">
        <v>0</v>
      </c>
      <c r="E44" s="51">
        <v>0</v>
      </c>
      <c r="F44" s="51">
        <v>0</v>
      </c>
      <c r="G44" s="51">
        <v>3.1266594116623685E-4</v>
      </c>
      <c r="H44" s="121">
        <v>1.4361763492499542E-3</v>
      </c>
    </row>
    <row r="45" spans="1:8" s="5" customFormat="1" ht="15" customHeight="1" x14ac:dyDescent="0.45">
      <c r="A45" s="163" t="s">
        <v>298</v>
      </c>
      <c r="B45" s="4" t="s">
        <v>64</v>
      </c>
      <c r="C45" s="50">
        <v>0</v>
      </c>
      <c r="D45" s="51">
        <v>0</v>
      </c>
      <c r="E45" s="51">
        <v>0</v>
      </c>
      <c r="F45" s="51">
        <v>0</v>
      </c>
      <c r="G45" s="51">
        <v>5.0047517250147177E-5</v>
      </c>
      <c r="H45" s="121">
        <v>1.3935673691145984E-4</v>
      </c>
    </row>
    <row r="46" spans="1:8" s="5" customFormat="1" ht="15" customHeight="1" x14ac:dyDescent="0.45">
      <c r="A46" s="163" t="s">
        <v>299</v>
      </c>
      <c r="B46" s="4" t="s">
        <v>64</v>
      </c>
      <c r="C46" s="50">
        <v>0</v>
      </c>
      <c r="D46" s="51">
        <v>0</v>
      </c>
      <c r="E46" s="51">
        <v>1.8160835229069109E-7</v>
      </c>
      <c r="F46" s="51">
        <v>0</v>
      </c>
      <c r="G46" s="51">
        <v>6.067387750093212E-3</v>
      </c>
      <c r="H46" s="121">
        <v>2.6464132691398461E-3</v>
      </c>
    </row>
    <row r="47" spans="1:8" s="5" customFormat="1" ht="15" customHeight="1" x14ac:dyDescent="0.45">
      <c r="A47" s="163" t="s">
        <v>300</v>
      </c>
      <c r="B47" s="4" t="s">
        <v>64</v>
      </c>
      <c r="C47" s="50">
        <v>0</v>
      </c>
      <c r="D47" s="51">
        <v>0</v>
      </c>
      <c r="E47" s="51">
        <v>2.6245795253197447E-8</v>
      </c>
      <c r="F47" s="51">
        <v>0</v>
      </c>
      <c r="G47" s="51">
        <v>8.7685073181993341E-4</v>
      </c>
      <c r="H47" s="121">
        <v>3.8245609269122561E-4</v>
      </c>
    </row>
    <row r="48" spans="1:8" s="5" customFormat="1" ht="15" customHeight="1" x14ac:dyDescent="0.45">
      <c r="A48" s="163" t="s">
        <v>301</v>
      </c>
      <c r="B48" s="4" t="s">
        <v>64</v>
      </c>
      <c r="C48" s="50">
        <v>0</v>
      </c>
      <c r="D48" s="51">
        <v>0</v>
      </c>
      <c r="E48" s="51">
        <v>0</v>
      </c>
      <c r="F48" s="51">
        <v>0</v>
      </c>
      <c r="G48" s="51">
        <v>1.5612982509228201E-3</v>
      </c>
      <c r="H48" s="121">
        <v>1.2556661661815408E-4</v>
      </c>
    </row>
    <row r="49" spans="1:8" s="5" customFormat="1" ht="15" customHeight="1" x14ac:dyDescent="0.45">
      <c r="A49" s="163" t="s">
        <v>302</v>
      </c>
      <c r="B49" s="4" t="s">
        <v>64</v>
      </c>
      <c r="C49" s="50">
        <v>0</v>
      </c>
      <c r="D49" s="51">
        <v>0</v>
      </c>
      <c r="E49" s="51">
        <v>0</v>
      </c>
      <c r="F49" s="51">
        <v>1.2895960118974575E-3</v>
      </c>
      <c r="G49" s="51">
        <v>5.9524235974301701E-4</v>
      </c>
      <c r="H49" s="121">
        <v>3.582362585629407E-4</v>
      </c>
    </row>
    <row r="50" spans="1:8" s="5" customFormat="1" ht="15" customHeight="1" x14ac:dyDescent="0.45">
      <c r="A50" s="163" t="s">
        <v>303</v>
      </c>
      <c r="B50" s="4" t="s">
        <v>64</v>
      </c>
      <c r="C50" s="50">
        <v>1.7966157146946767E-2</v>
      </c>
      <c r="D50" s="51">
        <v>0</v>
      </c>
      <c r="E50" s="51">
        <v>1.9715764771698105E-2</v>
      </c>
      <c r="F50" s="51">
        <v>0</v>
      </c>
      <c r="G50" s="51">
        <v>1.0210137485575561E-4</v>
      </c>
      <c r="H50" s="121">
        <v>1.1528525696219564E-4</v>
      </c>
    </row>
    <row r="51" spans="1:8" s="5" customFormat="1" ht="15" customHeight="1" x14ac:dyDescent="0.45">
      <c r="A51" s="163" t="s">
        <v>304</v>
      </c>
      <c r="B51" s="4" t="s">
        <v>64</v>
      </c>
      <c r="C51" s="50">
        <v>0</v>
      </c>
      <c r="D51" s="51">
        <v>0</v>
      </c>
      <c r="E51" s="51">
        <v>0</v>
      </c>
      <c r="F51" s="51">
        <v>0</v>
      </c>
      <c r="G51" s="51">
        <v>0</v>
      </c>
      <c r="H51" s="121">
        <v>0</v>
      </c>
    </row>
    <row r="52" spans="1:8" s="5" customFormat="1" ht="15" customHeight="1" x14ac:dyDescent="0.45">
      <c r="A52" s="163" t="s">
        <v>305</v>
      </c>
      <c r="B52" s="4" t="s">
        <v>64</v>
      </c>
      <c r="C52" s="50">
        <v>0</v>
      </c>
      <c r="D52" s="51">
        <v>0</v>
      </c>
      <c r="E52" s="51">
        <v>0</v>
      </c>
      <c r="F52" s="51">
        <v>1.7831378605114495E-2</v>
      </c>
      <c r="G52" s="51">
        <v>1.3257014711689472E-2</v>
      </c>
      <c r="H52" s="121">
        <v>5.2062056845843729E-3</v>
      </c>
    </row>
    <row r="53" spans="1:8" s="5" customFormat="1" ht="15" customHeight="1" x14ac:dyDescent="0.45">
      <c r="A53" s="163" t="s">
        <v>306</v>
      </c>
      <c r="B53" s="4" t="s">
        <v>64</v>
      </c>
      <c r="C53" s="50">
        <v>0</v>
      </c>
      <c r="D53" s="51">
        <v>0</v>
      </c>
      <c r="E53" s="51">
        <v>0</v>
      </c>
      <c r="F53" s="51">
        <v>0</v>
      </c>
      <c r="G53" s="51">
        <v>2.832184736608602E-3</v>
      </c>
      <c r="H53" s="121">
        <v>6.4033518328561283E-4</v>
      </c>
    </row>
    <row r="54" spans="1:8" s="5" customFormat="1" ht="15" customHeight="1" x14ac:dyDescent="0.45">
      <c r="A54" s="163" t="s">
        <v>307</v>
      </c>
      <c r="B54" s="4" t="s">
        <v>64</v>
      </c>
      <c r="C54" s="50">
        <v>9.1202071752867056E-2</v>
      </c>
      <c r="D54" s="51">
        <v>0</v>
      </c>
      <c r="E54" s="51">
        <v>0.10008365053606567</v>
      </c>
      <c r="F54" s="51">
        <v>0</v>
      </c>
      <c r="G54" s="51">
        <v>5.1829987011126023E-4</v>
      </c>
      <c r="H54" s="121">
        <v>5.8522555444199208E-4</v>
      </c>
    </row>
    <row r="55" spans="1:8" s="5" customFormat="1" ht="15" customHeight="1" x14ac:dyDescent="0.45">
      <c r="A55" s="163" t="s">
        <v>308</v>
      </c>
      <c r="B55" s="4" t="s">
        <v>64</v>
      </c>
      <c r="C55" s="50">
        <v>0</v>
      </c>
      <c r="D55" s="51">
        <v>0</v>
      </c>
      <c r="E55" s="51">
        <v>0</v>
      </c>
      <c r="F55" s="51">
        <v>0</v>
      </c>
      <c r="G55" s="51">
        <v>0</v>
      </c>
      <c r="H55" s="121">
        <v>3.6829989017871703E-4</v>
      </c>
    </row>
    <row r="56" spans="1:8" s="5" customFormat="1" ht="15" customHeight="1" x14ac:dyDescent="0.45">
      <c r="A56" s="163" t="s">
        <v>309</v>
      </c>
      <c r="B56" s="4" t="s">
        <v>64</v>
      </c>
      <c r="C56" s="50">
        <v>0</v>
      </c>
      <c r="D56" s="51">
        <v>0</v>
      </c>
      <c r="E56" s="51">
        <v>0</v>
      </c>
      <c r="F56" s="51">
        <v>1.3055930714842526E-2</v>
      </c>
      <c r="G56" s="51">
        <v>7.0303825213688864E-3</v>
      </c>
      <c r="H56" s="121">
        <v>5.372782389923684E-3</v>
      </c>
    </row>
    <row r="57" spans="1:8" s="5" customFormat="1" ht="15" customHeight="1" x14ac:dyDescent="0.45">
      <c r="A57" s="163" t="s">
        <v>310</v>
      </c>
      <c r="B57" s="4" t="s">
        <v>64</v>
      </c>
      <c r="C57" s="50">
        <v>3.837093016083265E-2</v>
      </c>
      <c r="D57" s="51">
        <v>0.64042337727745158</v>
      </c>
      <c r="E57" s="51">
        <v>4.277486846605073E-3</v>
      </c>
      <c r="F57" s="51">
        <v>9.9398459220285361E-3</v>
      </c>
      <c r="G57" s="51">
        <v>3.0591142270749096E-3</v>
      </c>
      <c r="H57" s="121">
        <v>1.2346668535926349E-3</v>
      </c>
    </row>
    <row r="58" spans="1:8" s="5" customFormat="1" ht="15" customHeight="1" x14ac:dyDescent="0.45">
      <c r="A58" s="163" t="s">
        <v>311</v>
      </c>
      <c r="B58" s="4" t="s">
        <v>64</v>
      </c>
      <c r="C58" s="50">
        <v>1.6005825963440253E-3</v>
      </c>
      <c r="D58" s="51">
        <v>2.6714247157043867E-2</v>
      </c>
      <c r="E58" s="51">
        <v>1.7842859096898147E-4</v>
      </c>
      <c r="F58" s="51">
        <v>0</v>
      </c>
      <c r="G58" s="51">
        <v>5.1438539292275995E-5</v>
      </c>
      <c r="H58" s="121">
        <v>1.5797497168534468E-5</v>
      </c>
    </row>
    <row r="59" spans="1:8" s="5" customFormat="1" ht="15" customHeight="1" x14ac:dyDescent="0.45">
      <c r="A59" s="163" t="s">
        <v>312</v>
      </c>
      <c r="B59" s="4" t="s">
        <v>64</v>
      </c>
      <c r="C59" s="50">
        <v>1.1377582589539676E-3</v>
      </c>
      <c r="D59" s="51">
        <v>1.8989557554911291E-2</v>
      </c>
      <c r="E59" s="51">
        <v>1.2683419366934303E-4</v>
      </c>
      <c r="F59" s="51">
        <v>0</v>
      </c>
      <c r="G59" s="51">
        <v>3.6564575325256163E-5</v>
      </c>
      <c r="H59" s="121">
        <v>1.1229494132546961E-5</v>
      </c>
    </row>
    <row r="60" spans="1:8" s="5" customFormat="1" ht="15" customHeight="1" x14ac:dyDescent="0.45">
      <c r="A60" s="163" t="s">
        <v>313</v>
      </c>
      <c r="B60" s="4" t="s">
        <v>64</v>
      </c>
      <c r="C60" s="50">
        <v>0</v>
      </c>
      <c r="D60" s="51">
        <v>0</v>
      </c>
      <c r="E60" s="51">
        <v>1.6708950486043345E-3</v>
      </c>
      <c r="F60" s="51">
        <v>2.3897191689698618E-3</v>
      </c>
      <c r="G60" s="51">
        <v>8.0544837778998718E-4</v>
      </c>
      <c r="H60" s="121">
        <v>1.5222148175212662E-3</v>
      </c>
    </row>
    <row r="61" spans="1:8" s="5" customFormat="1" ht="15" customHeight="1" x14ac:dyDescent="0.45">
      <c r="A61" s="163" t="s">
        <v>314</v>
      </c>
      <c r="B61" s="4" t="s">
        <v>64</v>
      </c>
      <c r="C61" s="50">
        <v>0</v>
      </c>
      <c r="D61" s="51">
        <v>0</v>
      </c>
      <c r="E61" s="51">
        <v>1.2946678655178231E-2</v>
      </c>
      <c r="F61" s="51">
        <v>1.8516379100300188E-2</v>
      </c>
      <c r="G61" s="51">
        <v>6.2408954585698026E-3</v>
      </c>
      <c r="H61" s="121">
        <v>1.1794652275174306E-2</v>
      </c>
    </row>
    <row r="62" spans="1:8" s="5" customFormat="1" ht="15" customHeight="1" x14ac:dyDescent="0.45">
      <c r="A62" s="163" t="s">
        <v>315</v>
      </c>
      <c r="B62" s="4" t="s">
        <v>64</v>
      </c>
      <c r="C62" s="50">
        <v>0</v>
      </c>
      <c r="D62" s="51">
        <v>0</v>
      </c>
      <c r="E62" s="51">
        <v>5.8283062432939233E-4</v>
      </c>
      <c r="F62" s="51">
        <v>8.3356612755899917E-4</v>
      </c>
      <c r="G62" s="51">
        <v>2.8095120712970476E-4</v>
      </c>
      <c r="H62" s="121">
        <v>5.3096896373020332E-4</v>
      </c>
    </row>
    <row r="63" spans="1:8" s="5" customFormat="1" ht="15" customHeight="1" x14ac:dyDescent="0.45">
      <c r="A63" s="163" t="s">
        <v>316</v>
      </c>
      <c r="B63" s="4" t="s">
        <v>64</v>
      </c>
      <c r="C63" s="50">
        <v>0</v>
      </c>
      <c r="D63" s="51">
        <v>0</v>
      </c>
      <c r="E63" s="51">
        <v>1.7849488773900019E-4</v>
      </c>
      <c r="F63" s="51">
        <v>2.5528393010039934E-4</v>
      </c>
      <c r="G63" s="51">
        <v>8.6042757678449333E-5</v>
      </c>
      <c r="H63" s="121">
        <v>1.6261198642910157E-4</v>
      </c>
    </row>
    <row r="64" spans="1:8" s="5" customFormat="1" ht="15" customHeight="1" x14ac:dyDescent="0.45">
      <c r="A64" s="163" t="s">
        <v>317</v>
      </c>
      <c r="B64" s="4" t="s">
        <v>64</v>
      </c>
      <c r="C64" s="50">
        <v>0</v>
      </c>
      <c r="D64" s="51">
        <v>0</v>
      </c>
      <c r="E64" s="51">
        <v>0</v>
      </c>
      <c r="F64" s="51">
        <v>0</v>
      </c>
      <c r="G64" s="51">
        <v>1.3554345021737483E-3</v>
      </c>
      <c r="H64" s="121">
        <v>2.3167420468945522E-3</v>
      </c>
    </row>
    <row r="65" spans="1:8" s="5" customFormat="1" ht="15" customHeight="1" x14ac:dyDescent="0.45">
      <c r="A65" s="163" t="s">
        <v>318</v>
      </c>
      <c r="B65" s="4" t="s">
        <v>64</v>
      </c>
      <c r="C65" s="50">
        <v>0</v>
      </c>
      <c r="D65" s="51">
        <v>0</v>
      </c>
      <c r="E65" s="51">
        <v>3.2951098857811719E-4</v>
      </c>
      <c r="F65" s="51">
        <v>4.7126761579015263E-4</v>
      </c>
      <c r="G65" s="51">
        <v>1.5883947434993376E-4</v>
      </c>
      <c r="H65" s="121">
        <v>3.0019031402879308E-4</v>
      </c>
    </row>
    <row r="66" spans="1:8" s="5" customFormat="1" ht="15" customHeight="1" x14ac:dyDescent="0.45">
      <c r="A66" s="163" t="s">
        <v>319</v>
      </c>
      <c r="B66" s="4" t="s">
        <v>64</v>
      </c>
      <c r="C66" s="50">
        <v>0</v>
      </c>
      <c r="D66" s="51">
        <v>0</v>
      </c>
      <c r="E66" s="51">
        <v>0</v>
      </c>
      <c r="F66" s="51">
        <v>1.6782187692756922E-2</v>
      </c>
      <c r="G66" s="51">
        <v>0</v>
      </c>
      <c r="H66" s="121">
        <v>0</v>
      </c>
    </row>
    <row r="67" spans="1:8" s="5" customFormat="1" ht="15" customHeight="1" x14ac:dyDescent="0.45">
      <c r="A67" s="163" t="s">
        <v>320</v>
      </c>
      <c r="B67" s="4" t="s">
        <v>64</v>
      </c>
      <c r="C67" s="50">
        <v>0</v>
      </c>
      <c r="D67" s="51">
        <v>0</v>
      </c>
      <c r="E67" s="51">
        <v>0</v>
      </c>
      <c r="F67" s="51">
        <v>0</v>
      </c>
      <c r="G67" s="51">
        <v>3.1573284367464234E-3</v>
      </c>
      <c r="H67" s="121">
        <v>1.2473892088063312E-3</v>
      </c>
    </row>
    <row r="68" spans="1:8" s="5" customFormat="1" ht="15" customHeight="1" x14ac:dyDescent="0.45">
      <c r="A68" s="163" t="s">
        <v>321</v>
      </c>
      <c r="B68" s="4" t="s">
        <v>64</v>
      </c>
      <c r="C68" s="50">
        <v>0</v>
      </c>
      <c r="D68" s="51">
        <v>0</v>
      </c>
      <c r="E68" s="51">
        <v>0</v>
      </c>
      <c r="F68" s="51">
        <v>0</v>
      </c>
      <c r="G68" s="51">
        <v>2.7100722617021253E-3</v>
      </c>
      <c r="H68" s="121">
        <v>5.0269587307845149E-4</v>
      </c>
    </row>
    <row r="69" spans="1:8" s="5" customFormat="1" ht="15" customHeight="1" x14ac:dyDescent="0.45">
      <c r="A69" s="163" t="s">
        <v>322</v>
      </c>
      <c r="B69" s="4" t="s">
        <v>64</v>
      </c>
      <c r="C69" s="50">
        <v>0</v>
      </c>
      <c r="D69" s="51">
        <v>0</v>
      </c>
      <c r="E69" s="51">
        <v>0</v>
      </c>
      <c r="F69" s="51">
        <v>3.5742618340504542E-3</v>
      </c>
      <c r="G69" s="51">
        <v>1.7737898605643377E-3</v>
      </c>
      <c r="H69" s="121">
        <v>3.9472541899118431E-3</v>
      </c>
    </row>
    <row r="70" spans="1:8" s="5" customFormat="1" ht="15" customHeight="1" x14ac:dyDescent="0.45">
      <c r="A70" s="163" t="s">
        <v>257</v>
      </c>
      <c r="B70" s="4" t="s">
        <v>64</v>
      </c>
      <c r="C70" s="50">
        <v>5.1119452232350003E-2</v>
      </c>
      <c r="D70" s="51">
        <v>0</v>
      </c>
      <c r="E70" s="51">
        <v>0</v>
      </c>
      <c r="F70" s="51">
        <v>3.5077915659621605E-3</v>
      </c>
      <c r="G70" s="51">
        <v>1.740802829104923E-3</v>
      </c>
      <c r="H70" s="121">
        <v>4.0985911743235898E-3</v>
      </c>
    </row>
    <row r="71" spans="1:8" s="5" customFormat="1" ht="15" customHeight="1" x14ac:dyDescent="0.45">
      <c r="A71" s="163" t="s">
        <v>323</v>
      </c>
      <c r="B71" s="4" t="s">
        <v>64</v>
      </c>
      <c r="C71" s="50">
        <v>0</v>
      </c>
      <c r="D71" s="51">
        <v>0</v>
      </c>
      <c r="E71" s="51">
        <v>0</v>
      </c>
      <c r="F71" s="51">
        <v>0</v>
      </c>
      <c r="G71" s="51">
        <v>2.1420644345980318E-4</v>
      </c>
      <c r="H71" s="121">
        <v>0</v>
      </c>
    </row>
    <row r="72" spans="1:8" s="5" customFormat="1" ht="15" customHeight="1" x14ac:dyDescent="0.45">
      <c r="A72" s="163" t="s">
        <v>324</v>
      </c>
      <c r="B72" s="4" t="s">
        <v>64</v>
      </c>
      <c r="C72" s="50">
        <v>0</v>
      </c>
      <c r="D72" s="51">
        <v>0</v>
      </c>
      <c r="E72" s="51">
        <v>0</v>
      </c>
      <c r="F72" s="51">
        <v>0</v>
      </c>
      <c r="G72" s="51">
        <v>1.5669913367337268E-3</v>
      </c>
      <c r="H72" s="121">
        <v>0</v>
      </c>
    </row>
    <row r="73" spans="1:8" s="5" customFormat="1" ht="15" customHeight="1" x14ac:dyDescent="0.45">
      <c r="A73" s="163" t="s">
        <v>325</v>
      </c>
      <c r="B73" s="4" t="s">
        <v>64</v>
      </c>
      <c r="C73" s="50">
        <v>5.1164378197058382E-7</v>
      </c>
      <c r="D73" s="51">
        <v>0</v>
      </c>
      <c r="E73" s="51">
        <v>4.0914811766733455E-11</v>
      </c>
      <c r="F73" s="51">
        <v>0</v>
      </c>
      <c r="G73" s="51">
        <v>8.9715876383795162E-8</v>
      </c>
      <c r="H73" s="121">
        <v>3.0173309152480162E-8</v>
      </c>
    </row>
    <row r="74" spans="1:8" s="5" customFormat="1" ht="15" customHeight="1" x14ac:dyDescent="0.45">
      <c r="A74" s="163" t="s">
        <v>326</v>
      </c>
      <c r="B74" s="4" t="s">
        <v>64</v>
      </c>
      <c r="C74" s="50">
        <v>2.6422044571507031E-2</v>
      </c>
      <c r="D74" s="51">
        <v>0</v>
      </c>
      <c r="E74" s="51">
        <v>2.1129016284959083E-6</v>
      </c>
      <c r="F74" s="51">
        <v>0</v>
      </c>
      <c r="G74" s="51">
        <v>4.6330610634113742E-3</v>
      </c>
      <c r="H74" s="121">
        <v>1.558194484893648E-3</v>
      </c>
    </row>
    <row r="75" spans="1:8" s="5" customFormat="1" ht="15" customHeight="1" x14ac:dyDescent="0.45">
      <c r="A75" s="163" t="s">
        <v>327</v>
      </c>
      <c r="B75" s="4" t="s">
        <v>64</v>
      </c>
      <c r="C75" s="50">
        <v>0</v>
      </c>
      <c r="D75" s="51">
        <v>0</v>
      </c>
      <c r="E75" s="51">
        <v>0</v>
      </c>
      <c r="F75" s="51">
        <v>0</v>
      </c>
      <c r="G75" s="51">
        <v>2.7817706842818124E-5</v>
      </c>
      <c r="H75" s="121">
        <v>0</v>
      </c>
    </row>
    <row r="76" spans="1:8" s="5" customFormat="1" ht="15" customHeight="1" x14ac:dyDescent="0.45">
      <c r="A76" s="163" t="s">
        <v>328</v>
      </c>
      <c r="B76" s="4" t="s">
        <v>64</v>
      </c>
      <c r="C76" s="50">
        <v>0</v>
      </c>
      <c r="D76" s="51">
        <v>0</v>
      </c>
      <c r="E76" s="51">
        <v>0</v>
      </c>
      <c r="F76" s="51">
        <v>2.0523432168065685E-4</v>
      </c>
      <c r="G76" s="51">
        <v>9.6252173960550969E-4</v>
      </c>
      <c r="H76" s="121">
        <v>1.739533063915531E-3</v>
      </c>
    </row>
    <row r="77" spans="1:8" s="5" customFormat="1" ht="15" customHeight="1" x14ac:dyDescent="0.45">
      <c r="A77" s="163" t="s">
        <v>329</v>
      </c>
      <c r="B77" s="4" t="s">
        <v>64</v>
      </c>
      <c r="C77" s="50">
        <v>0</v>
      </c>
      <c r="D77" s="51">
        <v>0</v>
      </c>
      <c r="E77" s="51">
        <v>9.5523285849688875E-7</v>
      </c>
      <c r="F77" s="51">
        <v>0</v>
      </c>
      <c r="G77" s="51">
        <v>0</v>
      </c>
      <c r="H77" s="121">
        <v>1.1254795361400809E-3</v>
      </c>
    </row>
    <row r="78" spans="1:8" s="5" customFormat="1" ht="15" customHeight="1" x14ac:dyDescent="0.45">
      <c r="A78" s="163" t="s">
        <v>330</v>
      </c>
      <c r="B78" s="4" t="s">
        <v>64</v>
      </c>
      <c r="C78" s="50">
        <v>0</v>
      </c>
      <c r="D78" s="51">
        <v>0</v>
      </c>
      <c r="E78" s="51">
        <v>1.3019196162469018E-2</v>
      </c>
      <c r="F78" s="51">
        <v>0</v>
      </c>
      <c r="G78" s="51">
        <v>0</v>
      </c>
      <c r="H78" s="121">
        <v>0</v>
      </c>
    </row>
    <row r="79" spans="1:8" s="5" customFormat="1" ht="15" customHeight="1" x14ac:dyDescent="0.45">
      <c r="A79" s="163" t="s">
        <v>331</v>
      </c>
      <c r="B79" s="4" t="s">
        <v>64</v>
      </c>
      <c r="C79" s="50">
        <v>0</v>
      </c>
      <c r="D79" s="51">
        <v>0</v>
      </c>
      <c r="E79" s="51">
        <v>0</v>
      </c>
      <c r="F79" s="51">
        <v>0</v>
      </c>
      <c r="G79" s="51">
        <v>5.8440590911856324E-3</v>
      </c>
      <c r="H79" s="121">
        <v>6.5767737880843323E-5</v>
      </c>
    </row>
    <row r="80" spans="1:8" s="5" customFormat="1" ht="15" customHeight="1" x14ac:dyDescent="0.45">
      <c r="A80" s="163" t="s">
        <v>332</v>
      </c>
      <c r="B80" s="4" t="s">
        <v>64</v>
      </c>
      <c r="C80" s="50">
        <v>0</v>
      </c>
      <c r="D80" s="51">
        <v>0</v>
      </c>
      <c r="E80" s="51">
        <v>0</v>
      </c>
      <c r="F80" s="51">
        <v>0</v>
      </c>
      <c r="G80" s="51">
        <v>1.4490774618649964E-2</v>
      </c>
      <c r="H80" s="121">
        <v>2.0373332436783353E-2</v>
      </c>
    </row>
    <row r="81" spans="1:8" s="5" customFormat="1" ht="15" customHeight="1" x14ac:dyDescent="0.45">
      <c r="A81" s="163" t="s">
        <v>333</v>
      </c>
      <c r="B81" s="4" t="s">
        <v>64</v>
      </c>
      <c r="C81" s="50">
        <v>0</v>
      </c>
      <c r="D81" s="51">
        <v>0</v>
      </c>
      <c r="E81" s="51">
        <v>0</v>
      </c>
      <c r="F81" s="51">
        <v>0</v>
      </c>
      <c r="G81" s="51">
        <v>1.6714953170292749E-4</v>
      </c>
      <c r="H81" s="121">
        <v>2.3500420547936619E-4</v>
      </c>
    </row>
    <row r="82" spans="1:8" s="5" customFormat="1" ht="15" customHeight="1" x14ac:dyDescent="0.45">
      <c r="A82" s="163" t="s">
        <v>334</v>
      </c>
      <c r="B82" s="4" t="s">
        <v>64</v>
      </c>
      <c r="C82" s="50">
        <v>0</v>
      </c>
      <c r="D82" s="51">
        <v>0</v>
      </c>
      <c r="E82" s="51">
        <v>0</v>
      </c>
      <c r="F82" s="51">
        <v>0</v>
      </c>
      <c r="G82" s="51">
        <v>1.789501468338406E-3</v>
      </c>
      <c r="H82" s="121">
        <v>1.1094485978418243E-3</v>
      </c>
    </row>
    <row r="83" spans="1:8" s="5" customFormat="1" ht="15" customHeight="1" x14ac:dyDescent="0.45">
      <c r="A83" s="163" t="s">
        <v>335</v>
      </c>
      <c r="B83" s="4" t="s">
        <v>64</v>
      </c>
      <c r="C83" s="50">
        <v>0</v>
      </c>
      <c r="D83" s="51">
        <v>0</v>
      </c>
      <c r="E83" s="51">
        <v>0</v>
      </c>
      <c r="F83" s="51">
        <v>0</v>
      </c>
      <c r="G83" s="51">
        <v>0</v>
      </c>
      <c r="H83" s="121">
        <v>0</v>
      </c>
    </row>
    <row r="84" spans="1:8" s="5" customFormat="1" ht="15" customHeight="1" x14ac:dyDescent="0.45">
      <c r="A84" s="163" t="s">
        <v>336</v>
      </c>
      <c r="B84" s="4" t="s">
        <v>64</v>
      </c>
      <c r="C84" s="50">
        <v>0</v>
      </c>
      <c r="D84" s="51">
        <v>0</v>
      </c>
      <c r="E84" s="51">
        <v>0</v>
      </c>
      <c r="F84" s="51">
        <v>0</v>
      </c>
      <c r="G84" s="51">
        <v>6.8442080390400733E-3</v>
      </c>
      <c r="H84" s="121">
        <v>3.6638737140348428E-3</v>
      </c>
    </row>
    <row r="85" spans="1:8" s="5" customFormat="1" ht="15" customHeight="1" x14ac:dyDescent="0.45">
      <c r="A85" s="163" t="s">
        <v>337</v>
      </c>
      <c r="B85" s="4" t="s">
        <v>64</v>
      </c>
      <c r="C85" s="50">
        <v>0</v>
      </c>
      <c r="D85" s="51">
        <v>0</v>
      </c>
      <c r="E85" s="51">
        <v>0</v>
      </c>
      <c r="F85" s="51">
        <v>0</v>
      </c>
      <c r="G85" s="51">
        <v>1.8786296998382264E-3</v>
      </c>
      <c r="H85" s="121">
        <v>0</v>
      </c>
    </row>
    <row r="86" spans="1:8" s="5" customFormat="1" ht="15" customHeight="1" x14ac:dyDescent="0.45">
      <c r="A86" s="163" t="s">
        <v>338</v>
      </c>
      <c r="B86" s="4" t="s">
        <v>64</v>
      </c>
      <c r="C86" s="50">
        <v>0</v>
      </c>
      <c r="D86" s="51">
        <v>0</v>
      </c>
      <c r="E86" s="51">
        <v>0</v>
      </c>
      <c r="F86" s="51">
        <v>0</v>
      </c>
      <c r="G86" s="51">
        <v>9.9835082131537432E-3</v>
      </c>
      <c r="H86" s="121">
        <v>0</v>
      </c>
    </row>
    <row r="87" spans="1:8" s="5" customFormat="1" ht="15" customHeight="1" x14ac:dyDescent="0.45">
      <c r="A87" s="163" t="s">
        <v>339</v>
      </c>
      <c r="B87" s="4" t="s">
        <v>64</v>
      </c>
      <c r="C87" s="50">
        <v>1.073381645919552E-3</v>
      </c>
      <c r="D87" s="51">
        <v>0</v>
      </c>
      <c r="E87" s="51">
        <v>1.9646687633407146E-3</v>
      </c>
      <c r="F87" s="51">
        <v>0</v>
      </c>
      <c r="G87" s="51">
        <v>2.0189696751832862E-3</v>
      </c>
      <c r="H87" s="121">
        <v>1.8925292923014949E-3</v>
      </c>
    </row>
    <row r="88" spans="1:8" s="5" customFormat="1" ht="15" customHeight="1" x14ac:dyDescent="0.45">
      <c r="A88" s="163" t="s">
        <v>340</v>
      </c>
      <c r="B88" s="4" t="s">
        <v>64</v>
      </c>
      <c r="C88" s="50">
        <v>1.1416466728833945E-2</v>
      </c>
      <c r="D88" s="51">
        <v>0</v>
      </c>
      <c r="E88" s="51">
        <v>2.0896179523028333E-2</v>
      </c>
      <c r="F88" s="51">
        <v>0</v>
      </c>
      <c r="G88" s="51">
        <v>2.148997930927439E-2</v>
      </c>
      <c r="H88" s="121">
        <v>2.0128905483933524E-2</v>
      </c>
    </row>
    <row r="89" spans="1:8" s="5" customFormat="1" ht="15" customHeight="1" x14ac:dyDescent="0.45">
      <c r="A89" s="163" t="s">
        <v>341</v>
      </c>
      <c r="B89" s="4" t="s">
        <v>64</v>
      </c>
      <c r="C89" s="50">
        <v>6.3413574920538664E-5</v>
      </c>
      <c r="D89" s="51">
        <v>0</v>
      </c>
      <c r="E89" s="51">
        <v>1.160693126175235E-4</v>
      </c>
      <c r="F89" s="51">
        <v>0</v>
      </c>
      <c r="G89" s="51">
        <v>1.1927731878613334E-4</v>
      </c>
      <c r="H89" s="121">
        <v>1.118074344972259E-4</v>
      </c>
    </row>
    <row r="90" spans="1:8" s="5" customFormat="1" ht="15" customHeight="1" x14ac:dyDescent="0.45">
      <c r="A90" s="163" t="s">
        <v>342</v>
      </c>
      <c r="B90" s="4" t="s">
        <v>64</v>
      </c>
      <c r="C90" s="50">
        <v>4.576560282074006E-3</v>
      </c>
      <c r="D90" s="51">
        <v>0</v>
      </c>
      <c r="E90" s="51">
        <v>8.3767270140283918E-3</v>
      </c>
      <c r="F90" s="51">
        <v>0</v>
      </c>
      <c r="G90" s="51">
        <v>8.6082489497386096E-3</v>
      </c>
      <c r="H90" s="121">
        <v>8.0691470966867979E-3</v>
      </c>
    </row>
    <row r="91" spans="1:8" s="5" customFormat="1" ht="15" customHeight="1" x14ac:dyDescent="0.45">
      <c r="A91" s="163" t="s">
        <v>343</v>
      </c>
      <c r="B91" s="4" t="s">
        <v>64</v>
      </c>
      <c r="C91" s="50">
        <v>1.8412859073573349E-2</v>
      </c>
      <c r="D91" s="51">
        <v>0</v>
      </c>
      <c r="E91" s="51">
        <v>3.3702056675893134E-2</v>
      </c>
      <c r="F91" s="51">
        <v>0</v>
      </c>
      <c r="G91" s="51">
        <v>3.4633538075006548E-2</v>
      </c>
      <c r="H91" s="121">
        <v>3.2464571463679225E-2</v>
      </c>
    </row>
    <row r="92" spans="1:8" s="5" customFormat="1" ht="15" customHeight="1" x14ac:dyDescent="0.45">
      <c r="A92" s="163" t="s">
        <v>344</v>
      </c>
      <c r="B92" s="4" t="s">
        <v>64</v>
      </c>
      <c r="C92" s="50">
        <v>6.3860653272921506E-3</v>
      </c>
      <c r="D92" s="51">
        <v>0</v>
      </c>
      <c r="E92" s="51">
        <v>1.1852193845413288E-2</v>
      </c>
      <c r="F92" s="51">
        <v>0</v>
      </c>
      <c r="G92" s="51">
        <v>1.2011824767598647E-2</v>
      </c>
      <c r="H92" s="121">
        <v>1.1259569921281415E-2</v>
      </c>
    </row>
    <row r="93" spans="1:8" s="5" customFormat="1" ht="15" customHeight="1" x14ac:dyDescent="0.45">
      <c r="A93" s="163" t="s">
        <v>345</v>
      </c>
      <c r="B93" s="4" t="s">
        <v>64</v>
      </c>
      <c r="C93" s="50">
        <v>2.1164723648977473E-3</v>
      </c>
      <c r="D93" s="51">
        <v>0</v>
      </c>
      <c r="E93" s="51">
        <v>0</v>
      </c>
      <c r="F93" s="51">
        <v>2.808626752886173E-2</v>
      </c>
      <c r="G93" s="51">
        <v>1.9115698642302819E-2</v>
      </c>
      <c r="H93" s="121">
        <v>4.9639446095008873E-2</v>
      </c>
    </row>
    <row r="94" spans="1:8" s="5" customFormat="1" ht="15" customHeight="1" x14ac:dyDescent="0.45">
      <c r="A94" s="163" t="s">
        <v>346</v>
      </c>
      <c r="B94" s="4" t="s">
        <v>64</v>
      </c>
      <c r="C94" s="50">
        <v>0</v>
      </c>
      <c r="D94" s="51">
        <v>0</v>
      </c>
      <c r="E94" s="51">
        <v>0</v>
      </c>
      <c r="F94" s="51">
        <v>6.4274682993188184E-2</v>
      </c>
      <c r="G94" s="51">
        <v>3.7696479302360981E-2</v>
      </c>
      <c r="H94" s="121">
        <v>3.8062749839988613E-2</v>
      </c>
    </row>
    <row r="95" spans="1:8" s="5" customFormat="1" ht="15" customHeight="1" x14ac:dyDescent="0.45">
      <c r="A95" s="163" t="s">
        <v>347</v>
      </c>
      <c r="B95" s="4" t="s">
        <v>64</v>
      </c>
      <c r="C95" s="50">
        <v>0</v>
      </c>
      <c r="D95" s="51">
        <v>0</v>
      </c>
      <c r="E95" s="51">
        <v>0</v>
      </c>
      <c r="F95" s="51">
        <v>0</v>
      </c>
      <c r="G95" s="51">
        <v>1.0944729829183142E-3</v>
      </c>
      <c r="H95" s="121">
        <v>9.5067013711926508E-5</v>
      </c>
    </row>
    <row r="96" spans="1:8" s="5" customFormat="1" ht="15" customHeight="1" x14ac:dyDescent="0.45">
      <c r="A96" s="163" t="s">
        <v>348</v>
      </c>
      <c r="B96" s="4" t="s">
        <v>64</v>
      </c>
      <c r="C96" s="50">
        <v>0</v>
      </c>
      <c r="D96" s="51">
        <v>0</v>
      </c>
      <c r="E96" s="51">
        <v>0</v>
      </c>
      <c r="F96" s="51">
        <v>0</v>
      </c>
      <c r="G96" s="51">
        <v>8.6643372256804848E-4</v>
      </c>
      <c r="H96" s="121">
        <v>7.5259296364010676E-5</v>
      </c>
    </row>
    <row r="97" spans="1:8" s="5" customFormat="1" ht="15" customHeight="1" x14ac:dyDescent="0.45">
      <c r="A97" s="163" t="s">
        <v>349</v>
      </c>
      <c r="B97" s="4" t="s">
        <v>64</v>
      </c>
      <c r="C97" s="50">
        <v>0</v>
      </c>
      <c r="D97" s="51">
        <v>0</v>
      </c>
      <c r="E97" s="51">
        <v>1.6407723753049907E-7</v>
      </c>
      <c r="F97" s="51">
        <v>2.0225403869604721E-3</v>
      </c>
      <c r="G97" s="51">
        <v>4.0649329079595975E-3</v>
      </c>
      <c r="H97" s="121">
        <v>2.3758412761518108E-4</v>
      </c>
    </row>
    <row r="98" spans="1:8" s="5" customFormat="1" ht="15" customHeight="1" x14ac:dyDescent="0.45">
      <c r="A98" s="163" t="s">
        <v>350</v>
      </c>
      <c r="B98" s="4" t="s">
        <v>64</v>
      </c>
      <c r="C98" s="50">
        <v>0</v>
      </c>
      <c r="D98" s="51">
        <v>0</v>
      </c>
      <c r="E98" s="51">
        <v>2.9103435540056191E-2</v>
      </c>
      <c r="F98" s="51">
        <v>4.1623821825939308E-2</v>
      </c>
      <c r="G98" s="51">
        <v>1.4029196485700154E-2</v>
      </c>
      <c r="H98" s="121">
        <v>2.6513742354346479E-2</v>
      </c>
    </row>
    <row r="99" spans="1:8" s="5" customFormat="1" ht="15" customHeight="1" x14ac:dyDescent="0.45">
      <c r="A99" s="163" t="s">
        <v>351</v>
      </c>
      <c r="B99" s="4" t="s">
        <v>64</v>
      </c>
      <c r="C99" s="50">
        <v>0</v>
      </c>
      <c r="D99" s="51">
        <v>0</v>
      </c>
      <c r="E99" s="51">
        <v>1.0886737045397183E-2</v>
      </c>
      <c r="F99" s="51">
        <v>0</v>
      </c>
      <c r="G99" s="51">
        <v>8.910425246770496E-3</v>
      </c>
      <c r="H99" s="121">
        <v>7.1030761249973613E-3</v>
      </c>
    </row>
    <row r="100" spans="1:8" s="5" customFormat="1" ht="15" customHeight="1" x14ac:dyDescent="0.45">
      <c r="A100" s="163" t="s">
        <v>352</v>
      </c>
      <c r="B100" s="4" t="s">
        <v>64</v>
      </c>
      <c r="C100" s="50">
        <v>8.6340477784453296E-3</v>
      </c>
      <c r="D100" s="51">
        <v>0</v>
      </c>
      <c r="E100" s="51">
        <v>0</v>
      </c>
      <c r="F100" s="51">
        <v>0.11457658497426476</v>
      </c>
      <c r="G100" s="51">
        <v>7.7981578277767333E-2</v>
      </c>
      <c r="H100" s="121">
        <v>0.20250174601291063</v>
      </c>
    </row>
    <row r="101" spans="1:8" s="5" customFormat="1" ht="15" customHeight="1" x14ac:dyDescent="0.45">
      <c r="A101" s="163" t="s">
        <v>353</v>
      </c>
      <c r="B101" s="4" t="s">
        <v>64</v>
      </c>
      <c r="C101" s="50">
        <v>0</v>
      </c>
      <c r="D101" s="51">
        <v>0</v>
      </c>
      <c r="E101" s="51">
        <v>1.2093825725978604E-4</v>
      </c>
      <c r="F101" s="51">
        <v>1.7296626252912906E-4</v>
      </c>
      <c r="G101" s="51">
        <v>5.829781062790691E-5</v>
      </c>
      <c r="H101" s="121">
        <v>1.1017688236003521E-4</v>
      </c>
    </row>
    <row r="102" spans="1:8" s="5" customFormat="1" ht="15" customHeight="1" x14ac:dyDescent="0.45">
      <c r="A102" s="163" t="s">
        <v>354</v>
      </c>
      <c r="B102" s="4" t="s">
        <v>64</v>
      </c>
      <c r="C102" s="50">
        <v>0</v>
      </c>
      <c r="D102" s="51">
        <v>0</v>
      </c>
      <c r="E102" s="51">
        <v>8.0358870628330153E-4</v>
      </c>
      <c r="F102" s="51">
        <v>1.149295006276384E-3</v>
      </c>
      <c r="G102" s="51">
        <v>3.8736677113674738E-4</v>
      </c>
      <c r="H102" s="121">
        <v>7.3208346443957059E-4</v>
      </c>
    </row>
    <row r="103" spans="1:8" s="5" customFormat="1" ht="15" customHeight="1" x14ac:dyDescent="0.45">
      <c r="A103" s="163" t="s">
        <v>355</v>
      </c>
      <c r="B103" s="4" t="s">
        <v>64</v>
      </c>
      <c r="C103" s="50">
        <v>0</v>
      </c>
      <c r="D103" s="51">
        <v>0</v>
      </c>
      <c r="E103" s="51">
        <v>1.3417551747281552E-4</v>
      </c>
      <c r="F103" s="51">
        <v>1.9189823225525956E-4</v>
      </c>
      <c r="G103" s="51">
        <v>6.467877978205828E-5</v>
      </c>
      <c r="H103" s="121">
        <v>1.2223625955221077E-4</v>
      </c>
    </row>
    <row r="104" spans="1:8" s="5" customFormat="1" ht="15" customHeight="1" x14ac:dyDescent="0.45">
      <c r="A104" s="163" t="s">
        <v>356</v>
      </c>
      <c r="B104" s="4" t="s">
        <v>64</v>
      </c>
      <c r="C104" s="50">
        <v>0</v>
      </c>
      <c r="D104" s="51">
        <v>0</v>
      </c>
      <c r="E104" s="51">
        <v>7.4725700507365832E-5</v>
      </c>
      <c r="F104" s="51">
        <v>1.0687292362635934E-4</v>
      </c>
      <c r="G104" s="51">
        <v>3.6021229641653322E-5</v>
      </c>
      <c r="H104" s="121">
        <v>6.8076429250885965E-5</v>
      </c>
    </row>
    <row r="105" spans="1:8" s="5" customFormat="1" ht="15" customHeight="1" x14ac:dyDescent="0.45">
      <c r="A105" s="163" t="s">
        <v>357</v>
      </c>
      <c r="B105" s="4" t="s">
        <v>64</v>
      </c>
      <c r="C105" s="50">
        <v>0</v>
      </c>
      <c r="D105" s="51">
        <v>0</v>
      </c>
      <c r="E105" s="51">
        <v>3.6643063259147947E-4</v>
      </c>
      <c r="F105" s="51">
        <v>5.2407020269348316E-4</v>
      </c>
      <c r="G105" s="51">
        <v>1.7663644334806744E-4</v>
      </c>
      <c r="H105" s="121">
        <v>3.3382475996343906E-4</v>
      </c>
    </row>
    <row r="106" spans="1:8" s="5" customFormat="1" ht="15" customHeight="1" x14ac:dyDescent="0.45">
      <c r="A106" s="163" t="s">
        <v>358</v>
      </c>
      <c r="B106" s="4" t="s">
        <v>64</v>
      </c>
      <c r="C106" s="50">
        <v>0</v>
      </c>
      <c r="D106" s="51">
        <v>0</v>
      </c>
      <c r="E106" s="51">
        <v>7.9169924439656558E-4</v>
      </c>
      <c r="F106" s="51">
        <v>1.1322906618065132E-3</v>
      </c>
      <c r="G106" s="51">
        <v>3.8163550285782928E-4</v>
      </c>
      <c r="H106" s="121">
        <v>7.2125195526042676E-4</v>
      </c>
    </row>
    <row r="107" spans="1:8" s="5" customFormat="1" ht="15" customHeight="1" x14ac:dyDescent="0.45">
      <c r="A107" s="163" t="s">
        <v>359</v>
      </c>
      <c r="B107" s="4" t="s">
        <v>64</v>
      </c>
      <c r="C107" s="50">
        <v>0</v>
      </c>
      <c r="D107" s="51">
        <v>0</v>
      </c>
      <c r="E107" s="51">
        <v>4.4121776762720658E-4</v>
      </c>
      <c r="F107" s="51">
        <v>6.3103099016873247E-4</v>
      </c>
      <c r="G107" s="51">
        <v>2.1268728726217326E-4</v>
      </c>
      <c r="H107" s="121">
        <v>4.0195715715166331E-4</v>
      </c>
    </row>
    <row r="108" spans="1:8" s="5" customFormat="1" ht="15" customHeight="1" x14ac:dyDescent="0.45">
      <c r="A108" s="163" t="s">
        <v>360</v>
      </c>
      <c r="B108" s="4" t="s">
        <v>64</v>
      </c>
      <c r="C108" s="50">
        <v>0</v>
      </c>
      <c r="D108" s="51">
        <v>0</v>
      </c>
      <c r="E108" s="51">
        <v>8.2857650281592185E-3</v>
      </c>
      <c r="F108" s="51">
        <v>5.2947352408730594E-3</v>
      </c>
      <c r="G108" s="51">
        <v>4.0090613175013166E-4</v>
      </c>
      <c r="H108" s="121">
        <v>3.0278727215494556E-5</v>
      </c>
    </row>
    <row r="109" spans="1:8" s="5" customFormat="1" ht="15" customHeight="1" x14ac:dyDescent="0.45">
      <c r="A109" s="163" t="s">
        <v>361</v>
      </c>
      <c r="B109" s="4" t="s">
        <v>64</v>
      </c>
      <c r="C109" s="50">
        <v>0</v>
      </c>
      <c r="D109" s="51">
        <v>0</v>
      </c>
      <c r="E109" s="51">
        <v>3.1387010379363703E-6</v>
      </c>
      <c r="F109" s="51">
        <v>0</v>
      </c>
      <c r="G109" s="51">
        <v>2.3772035238594526E-2</v>
      </c>
      <c r="H109" s="121">
        <v>7.3497033318301128E-4</v>
      </c>
    </row>
    <row r="110" spans="1:8" s="5" customFormat="1" ht="15" customHeight="1" x14ac:dyDescent="0.45">
      <c r="A110" s="163" t="s">
        <v>362</v>
      </c>
      <c r="B110" s="4" t="s">
        <v>64</v>
      </c>
      <c r="C110" s="50">
        <v>0</v>
      </c>
      <c r="D110" s="51">
        <v>0</v>
      </c>
      <c r="E110" s="51">
        <v>0</v>
      </c>
      <c r="F110" s="51">
        <v>0</v>
      </c>
      <c r="G110" s="51">
        <v>0</v>
      </c>
      <c r="H110" s="121">
        <v>0</v>
      </c>
    </row>
    <row r="111" spans="1:8" s="5" customFormat="1" ht="15" customHeight="1" x14ac:dyDescent="0.45">
      <c r="A111" s="163" t="s">
        <v>363</v>
      </c>
      <c r="B111" s="4" t="s">
        <v>64</v>
      </c>
      <c r="C111" s="50">
        <v>0</v>
      </c>
      <c r="D111" s="51">
        <v>0</v>
      </c>
      <c r="E111" s="51">
        <v>0</v>
      </c>
      <c r="F111" s="51">
        <v>0</v>
      </c>
      <c r="G111" s="51">
        <v>5.1963879434352668E-3</v>
      </c>
      <c r="H111" s="121">
        <v>1.5986838917962994E-3</v>
      </c>
    </row>
    <row r="112" spans="1:8" s="5" customFormat="1" ht="15" customHeight="1" x14ac:dyDescent="0.45">
      <c r="A112" s="163" t="s">
        <v>364</v>
      </c>
      <c r="B112" s="4" t="s">
        <v>64</v>
      </c>
      <c r="C112" s="50">
        <v>0</v>
      </c>
      <c r="D112" s="51">
        <v>0</v>
      </c>
      <c r="E112" s="51">
        <v>0</v>
      </c>
      <c r="F112" s="51">
        <v>0</v>
      </c>
      <c r="G112" s="51">
        <v>7.4921326926322281E-4</v>
      </c>
      <c r="H112" s="121">
        <v>2.5599712955982196E-4</v>
      </c>
    </row>
    <row r="113" spans="1:8" s="5" customFormat="1" ht="15" customHeight="1" x14ac:dyDescent="0.45">
      <c r="A113" s="163" t="s">
        <v>365</v>
      </c>
      <c r="B113" s="4" t="s">
        <v>64</v>
      </c>
      <c r="C113" s="50">
        <v>0</v>
      </c>
      <c r="D113" s="51">
        <v>0</v>
      </c>
      <c r="E113" s="51">
        <v>1.4616853107211921E-2</v>
      </c>
      <c r="F113" s="51">
        <v>0</v>
      </c>
      <c r="G113" s="51">
        <v>1.0669062048634983E-2</v>
      </c>
      <c r="H113" s="121">
        <v>2.2014645191175825E-3</v>
      </c>
    </row>
    <row r="114" spans="1:8" s="5" customFormat="1" ht="15" customHeight="1" x14ac:dyDescent="0.45">
      <c r="A114" s="163" t="s">
        <v>366</v>
      </c>
      <c r="B114" s="4" t="s">
        <v>64</v>
      </c>
      <c r="C114" s="50">
        <v>0</v>
      </c>
      <c r="D114" s="51">
        <v>0</v>
      </c>
      <c r="E114" s="51">
        <v>0</v>
      </c>
      <c r="F114" s="51">
        <v>0</v>
      </c>
      <c r="G114" s="51">
        <v>7.1073951630844893E-3</v>
      </c>
      <c r="H114" s="121">
        <v>5.3215279280787366E-3</v>
      </c>
    </row>
    <row r="115" spans="1:8" s="5" customFormat="1" ht="15" customHeight="1" x14ac:dyDescent="0.45">
      <c r="A115" s="163" t="s">
        <v>367</v>
      </c>
      <c r="B115" s="4" t="s">
        <v>64</v>
      </c>
      <c r="C115" s="50">
        <v>0</v>
      </c>
      <c r="D115" s="51">
        <v>0</v>
      </c>
      <c r="E115" s="51">
        <v>1.2253310907376447E-3</v>
      </c>
      <c r="F115" s="51">
        <v>0</v>
      </c>
      <c r="G115" s="51">
        <v>2.2548460149502199E-3</v>
      </c>
      <c r="H115" s="121">
        <v>1.5858180125163875E-2</v>
      </c>
    </row>
    <row r="116" spans="1:8" s="5" customFormat="1" ht="15" customHeight="1" x14ac:dyDescent="0.45">
      <c r="A116" s="163" t="s">
        <v>368</v>
      </c>
      <c r="B116" s="4" t="s">
        <v>64</v>
      </c>
      <c r="C116" s="50">
        <v>0</v>
      </c>
      <c r="D116" s="51">
        <v>0</v>
      </c>
      <c r="E116" s="51">
        <v>1.8968292271453926E-2</v>
      </c>
      <c r="F116" s="51">
        <v>0</v>
      </c>
      <c r="G116" s="51">
        <v>3.4905323599478094E-2</v>
      </c>
      <c r="H116" s="121">
        <v>0.2454867894736828</v>
      </c>
    </row>
    <row r="117" spans="1:8" s="5" customFormat="1" ht="15" customHeight="1" x14ac:dyDescent="0.45">
      <c r="A117" s="163" t="s">
        <v>369</v>
      </c>
      <c r="B117" s="4" t="s">
        <v>64</v>
      </c>
      <c r="C117" s="50">
        <v>0</v>
      </c>
      <c r="D117" s="51">
        <v>0</v>
      </c>
      <c r="E117" s="51">
        <v>2.8212184496955095E-3</v>
      </c>
      <c r="F117" s="51">
        <v>0</v>
      </c>
      <c r="G117" s="51">
        <v>8.3104462135621116E-3</v>
      </c>
      <c r="H117" s="121">
        <v>3.6512082885919457E-2</v>
      </c>
    </row>
    <row r="118" spans="1:8" s="5" customFormat="1" ht="15" customHeight="1" x14ac:dyDescent="0.45">
      <c r="A118" s="163" t="s">
        <v>255</v>
      </c>
      <c r="B118" s="4" t="s">
        <v>64</v>
      </c>
      <c r="C118" s="50">
        <v>0</v>
      </c>
      <c r="D118" s="51">
        <v>0</v>
      </c>
      <c r="E118" s="51">
        <v>0</v>
      </c>
      <c r="F118" s="51">
        <v>0</v>
      </c>
      <c r="G118" s="51">
        <v>3.7274068532056843E-5</v>
      </c>
      <c r="H118" s="121">
        <v>0</v>
      </c>
    </row>
    <row r="119" spans="1:8" s="5" customFormat="1" ht="15" customHeight="1" x14ac:dyDescent="0.45">
      <c r="A119" s="163" t="s">
        <v>370</v>
      </c>
      <c r="B119" s="4" t="s">
        <v>64</v>
      </c>
      <c r="C119" s="50">
        <v>0</v>
      </c>
      <c r="D119" s="51">
        <v>0</v>
      </c>
      <c r="E119" s="51">
        <v>2.6785406570890553E-4</v>
      </c>
      <c r="F119" s="51">
        <v>0</v>
      </c>
      <c r="G119" s="51">
        <v>4.9290324649181355E-4</v>
      </c>
      <c r="H119" s="121">
        <v>3.4665553280886865E-3</v>
      </c>
    </row>
    <row r="120" spans="1:8" s="5" customFormat="1" ht="15" customHeight="1" x14ac:dyDescent="0.45">
      <c r="A120" s="163" t="s">
        <v>371</v>
      </c>
      <c r="B120" s="4" t="s">
        <v>64</v>
      </c>
      <c r="C120" s="50">
        <v>2.2780568937185476E-3</v>
      </c>
      <c r="D120" s="51">
        <v>0</v>
      </c>
      <c r="E120" s="51">
        <v>4.1696513418278142E-3</v>
      </c>
      <c r="F120" s="51">
        <v>0</v>
      </c>
      <c r="G120" s="51">
        <v>4.2848951295601833E-3</v>
      </c>
      <c r="H120" s="121">
        <v>4.0165484637090841E-3</v>
      </c>
    </row>
    <row r="121" spans="1:8" s="5" customFormat="1" ht="15" customHeight="1" x14ac:dyDescent="0.45">
      <c r="A121" s="163" t="s">
        <v>372</v>
      </c>
      <c r="B121" s="4" t="s">
        <v>64</v>
      </c>
      <c r="C121" s="50">
        <v>0</v>
      </c>
      <c r="D121" s="51">
        <v>0</v>
      </c>
      <c r="E121" s="51">
        <v>0</v>
      </c>
      <c r="F121" s="51">
        <v>0</v>
      </c>
      <c r="G121" s="51">
        <v>1.1215262468284532E-3</v>
      </c>
      <c r="H121" s="121">
        <v>6.3973776292309799E-4</v>
      </c>
    </row>
    <row r="122" spans="1:8" s="5" customFormat="1" ht="15" customHeight="1" x14ac:dyDescent="0.45">
      <c r="A122" s="163" t="s">
        <v>373</v>
      </c>
      <c r="B122" s="4" t="s">
        <v>64</v>
      </c>
      <c r="C122" s="50">
        <v>5.0850805781699294E-2</v>
      </c>
      <c r="D122" s="51">
        <v>0</v>
      </c>
      <c r="E122" s="51">
        <v>0</v>
      </c>
      <c r="F122" s="51">
        <v>0</v>
      </c>
      <c r="G122" s="51">
        <v>0</v>
      </c>
      <c r="H122" s="121">
        <v>0</v>
      </c>
    </row>
    <row r="123" spans="1:8" s="5" customFormat="1" ht="15" customHeight="1" x14ac:dyDescent="0.45">
      <c r="A123" s="163" t="s">
        <v>374</v>
      </c>
      <c r="B123" s="4" t="s">
        <v>64</v>
      </c>
      <c r="C123" s="50">
        <v>4.9214831847932676E-2</v>
      </c>
      <c r="D123" s="51">
        <v>0</v>
      </c>
      <c r="E123" s="51">
        <v>0</v>
      </c>
      <c r="F123" s="51">
        <v>0</v>
      </c>
      <c r="G123" s="51">
        <v>0</v>
      </c>
      <c r="H123" s="121">
        <v>0</v>
      </c>
    </row>
    <row r="124" spans="1:8" s="5" customFormat="1" ht="15" customHeight="1" x14ac:dyDescent="0.45">
      <c r="A124" s="163" t="s">
        <v>375</v>
      </c>
      <c r="B124" s="4" t="s">
        <v>64</v>
      </c>
      <c r="C124" s="50">
        <v>2.1334890561765026E-2</v>
      </c>
      <c r="D124" s="51">
        <v>0</v>
      </c>
      <c r="E124" s="51">
        <v>0</v>
      </c>
      <c r="F124" s="51">
        <v>0</v>
      </c>
      <c r="G124" s="51">
        <v>0</v>
      </c>
      <c r="H124" s="121">
        <v>0</v>
      </c>
    </row>
    <row r="125" spans="1:8" s="5" customFormat="1" ht="15" customHeight="1" x14ac:dyDescent="0.45">
      <c r="A125" s="163" t="s">
        <v>376</v>
      </c>
      <c r="B125" s="4" t="s">
        <v>64</v>
      </c>
      <c r="C125" s="50">
        <v>4.0008168589341857E-2</v>
      </c>
      <c r="D125" s="51">
        <v>0</v>
      </c>
      <c r="E125" s="51">
        <v>0</v>
      </c>
      <c r="F125" s="51">
        <v>0</v>
      </c>
      <c r="G125" s="51">
        <v>0</v>
      </c>
      <c r="H125" s="121">
        <v>0</v>
      </c>
    </row>
    <row r="126" spans="1:8" s="5" customFormat="1" ht="15" customHeight="1" x14ac:dyDescent="0.45">
      <c r="A126" s="163" t="s">
        <v>377</v>
      </c>
      <c r="B126" s="4" t="s">
        <v>64</v>
      </c>
      <c r="C126" s="50">
        <v>0</v>
      </c>
      <c r="D126" s="51">
        <v>0</v>
      </c>
      <c r="E126" s="51">
        <v>0</v>
      </c>
      <c r="F126" s="51">
        <v>0</v>
      </c>
      <c r="G126" s="51">
        <v>1.9335961067725217E-3</v>
      </c>
      <c r="H126" s="121">
        <v>3.7503219693139145E-5</v>
      </c>
    </row>
    <row r="127" spans="1:8" s="5" customFormat="1" ht="15" customHeight="1" x14ac:dyDescent="0.45">
      <c r="A127" s="163" t="s">
        <v>378</v>
      </c>
      <c r="B127" s="4" t="s">
        <v>64</v>
      </c>
      <c r="C127" s="50">
        <v>0</v>
      </c>
      <c r="D127" s="51">
        <v>0</v>
      </c>
      <c r="E127" s="51">
        <v>0</v>
      </c>
      <c r="F127" s="51">
        <v>0</v>
      </c>
      <c r="G127" s="51">
        <v>3.6820648673546704E-3</v>
      </c>
      <c r="H127" s="121">
        <v>1.1018710911142042E-3</v>
      </c>
    </row>
    <row r="128" spans="1:8" s="5" customFormat="1" ht="15" customHeight="1" x14ac:dyDescent="0.45">
      <c r="A128" s="163" t="s">
        <v>379</v>
      </c>
      <c r="B128" s="4" t="s">
        <v>64</v>
      </c>
      <c r="C128" s="50">
        <v>0</v>
      </c>
      <c r="D128" s="51">
        <v>0</v>
      </c>
      <c r="E128" s="51">
        <v>1.1784588000903532E-3</v>
      </c>
      <c r="F128" s="51">
        <v>0</v>
      </c>
      <c r="G128" s="51">
        <v>5.3831257396820716E-4</v>
      </c>
      <c r="H128" s="121">
        <v>7.2351522125072801E-4</v>
      </c>
    </row>
    <row r="129" spans="1:8" s="5" customFormat="1" ht="15" customHeight="1" x14ac:dyDescent="0.45">
      <c r="A129" s="163" t="s">
        <v>380</v>
      </c>
      <c r="B129" s="4" t="s">
        <v>64</v>
      </c>
      <c r="C129" s="50">
        <v>0</v>
      </c>
      <c r="D129" s="51">
        <v>0</v>
      </c>
      <c r="E129" s="51">
        <v>1.1511973762498324E-4</v>
      </c>
      <c r="F129" s="51">
        <v>0</v>
      </c>
      <c r="G129" s="51">
        <v>5.2585972687970152E-5</v>
      </c>
      <c r="H129" s="121">
        <v>7.0677805988363386E-5</v>
      </c>
    </row>
    <row r="130" spans="1:8" s="5" customFormat="1" ht="15" customHeight="1" x14ac:dyDescent="0.45">
      <c r="A130" s="163" t="s">
        <v>381</v>
      </c>
      <c r="B130" s="4" t="s">
        <v>64</v>
      </c>
      <c r="C130" s="50">
        <v>0</v>
      </c>
      <c r="D130" s="51">
        <v>0</v>
      </c>
      <c r="E130" s="51">
        <v>5.7938160350688717E-2</v>
      </c>
      <c r="F130" s="51">
        <v>0</v>
      </c>
      <c r="G130" s="51">
        <v>1.341388105598912E-2</v>
      </c>
      <c r="H130" s="121">
        <v>1.5603844084796587E-2</v>
      </c>
    </row>
    <row r="131" spans="1:8" s="5" customFormat="1" ht="15" customHeight="1" x14ac:dyDescent="0.45">
      <c r="A131" s="163" t="s">
        <v>382</v>
      </c>
      <c r="B131" s="4" t="s">
        <v>64</v>
      </c>
      <c r="C131" s="50">
        <v>0</v>
      </c>
      <c r="D131" s="51">
        <v>0</v>
      </c>
      <c r="E131" s="51">
        <v>0</v>
      </c>
      <c r="F131" s="51">
        <v>0</v>
      </c>
      <c r="G131" s="51">
        <v>1.0742922721773708E-3</v>
      </c>
      <c r="H131" s="121">
        <v>2.2537794225186416E-3</v>
      </c>
    </row>
    <row r="132" spans="1:8" s="5" customFormat="1" ht="15" customHeight="1" x14ac:dyDescent="0.45">
      <c r="A132" s="163" t="s">
        <v>383</v>
      </c>
      <c r="B132" s="4" t="s">
        <v>64</v>
      </c>
      <c r="C132" s="50">
        <v>0</v>
      </c>
      <c r="D132" s="51">
        <v>0</v>
      </c>
      <c r="E132" s="51">
        <v>0</v>
      </c>
      <c r="F132" s="51">
        <v>0</v>
      </c>
      <c r="G132" s="51">
        <v>5.5116310940948594E-4</v>
      </c>
      <c r="H132" s="121">
        <v>1.8875637859388838E-4</v>
      </c>
    </row>
    <row r="133" spans="1:8" s="5" customFormat="1" ht="15" customHeight="1" x14ac:dyDescent="0.45">
      <c r="A133" s="163" t="s">
        <v>384</v>
      </c>
      <c r="B133" s="4" t="s">
        <v>64</v>
      </c>
      <c r="C133" s="50">
        <v>0</v>
      </c>
      <c r="D133" s="51">
        <v>0</v>
      </c>
      <c r="E133" s="51">
        <v>0</v>
      </c>
      <c r="F133" s="51">
        <v>0</v>
      </c>
      <c r="G133" s="51">
        <v>0</v>
      </c>
      <c r="H133" s="121">
        <v>4.9513111560390839E-4</v>
      </c>
    </row>
    <row r="134" spans="1:8" s="5" customFormat="1" ht="15" customHeight="1" x14ac:dyDescent="0.45">
      <c r="A134" s="163" t="s">
        <v>385</v>
      </c>
      <c r="B134" s="4" t="s">
        <v>64</v>
      </c>
      <c r="C134" s="50">
        <v>0</v>
      </c>
      <c r="D134" s="51">
        <v>0</v>
      </c>
      <c r="E134" s="51">
        <v>0</v>
      </c>
      <c r="F134" s="51">
        <v>0</v>
      </c>
      <c r="G134" s="51">
        <v>1.19967914261586E-3</v>
      </c>
      <c r="H134" s="121">
        <v>9.7902122601547565E-5</v>
      </c>
    </row>
    <row r="135" spans="1:8" s="5" customFormat="1" ht="15" customHeight="1" x14ac:dyDescent="0.45">
      <c r="A135" s="163" t="s">
        <v>386</v>
      </c>
      <c r="B135" s="4" t="s">
        <v>64</v>
      </c>
      <c r="C135" s="50">
        <v>2.1485312175793012E-2</v>
      </c>
      <c r="D135" s="51">
        <v>7.0111475477248733E-2</v>
      </c>
      <c r="E135" s="51">
        <v>0</v>
      </c>
      <c r="F135" s="51">
        <v>0</v>
      </c>
      <c r="G135" s="51">
        <v>1.2846210729408253E-2</v>
      </c>
      <c r="H135" s="121">
        <v>8.548201513068782E-3</v>
      </c>
    </row>
    <row r="136" spans="1:8" s="5" customFormat="1" ht="15" customHeight="1" x14ac:dyDescent="0.45">
      <c r="A136" s="163" t="s">
        <v>387</v>
      </c>
      <c r="B136" s="4" t="s">
        <v>64</v>
      </c>
      <c r="C136" s="50">
        <v>0</v>
      </c>
      <c r="D136" s="51">
        <v>0</v>
      </c>
      <c r="E136" s="51">
        <v>0</v>
      </c>
      <c r="F136" s="51">
        <v>0</v>
      </c>
      <c r="G136" s="51">
        <v>1.2633621624085366E-3</v>
      </c>
      <c r="H136" s="121">
        <v>0</v>
      </c>
    </row>
    <row r="137" spans="1:8" s="5" customFormat="1" ht="15" customHeight="1" x14ac:dyDescent="0.45">
      <c r="A137" s="163" t="s">
        <v>388</v>
      </c>
      <c r="B137" s="4" t="s">
        <v>64</v>
      </c>
      <c r="C137" s="50">
        <v>0</v>
      </c>
      <c r="D137" s="51">
        <v>0</v>
      </c>
      <c r="E137" s="51">
        <v>0</v>
      </c>
      <c r="F137" s="51">
        <v>0</v>
      </c>
      <c r="G137" s="51">
        <v>7.4580534746533263E-3</v>
      </c>
      <c r="H137" s="121">
        <v>5.303501917304468E-4</v>
      </c>
    </row>
    <row r="138" spans="1:8" s="5" customFormat="1" ht="15" customHeight="1" x14ac:dyDescent="0.45">
      <c r="A138" s="163" t="s">
        <v>389</v>
      </c>
      <c r="B138" s="4" t="s">
        <v>64</v>
      </c>
      <c r="C138" s="50">
        <v>0</v>
      </c>
      <c r="D138" s="51">
        <v>0</v>
      </c>
      <c r="E138" s="51">
        <v>1.356820406045221E-6</v>
      </c>
      <c r="F138" s="51">
        <v>0</v>
      </c>
      <c r="G138" s="51">
        <v>1.0669191782134121E-2</v>
      </c>
      <c r="H138" s="121">
        <v>9.1316335957455667E-5</v>
      </c>
    </row>
    <row r="139" spans="1:8" s="5" customFormat="1" ht="15" customHeight="1" x14ac:dyDescent="0.45">
      <c r="A139" s="163" t="s">
        <v>390</v>
      </c>
      <c r="B139" s="4" t="s">
        <v>64</v>
      </c>
      <c r="C139" s="50">
        <v>0</v>
      </c>
      <c r="D139" s="51">
        <v>0</v>
      </c>
      <c r="E139" s="51">
        <v>0</v>
      </c>
      <c r="F139" s="51">
        <v>0</v>
      </c>
      <c r="G139" s="51">
        <v>2.1675694542025354E-2</v>
      </c>
      <c r="H139" s="121">
        <v>1.9759254840277028E-3</v>
      </c>
    </row>
    <row r="140" spans="1:8" s="5" customFormat="1" ht="15" customHeight="1" x14ac:dyDescent="0.45">
      <c r="A140" s="163" t="s">
        <v>391</v>
      </c>
      <c r="B140" s="4" t="s">
        <v>64</v>
      </c>
      <c r="C140" s="50">
        <v>7.0571663178874517E-3</v>
      </c>
      <c r="D140" s="51">
        <v>0</v>
      </c>
      <c r="E140" s="51">
        <v>3.2404106561011014E-3</v>
      </c>
      <c r="F140" s="51">
        <v>0</v>
      </c>
      <c r="G140" s="51">
        <v>3.0089522884226665E-3</v>
      </c>
      <c r="H140" s="121">
        <v>4.1005182442319067E-4</v>
      </c>
    </row>
    <row r="141" spans="1:8" s="5" customFormat="1" ht="15" customHeight="1" x14ac:dyDescent="0.45">
      <c r="A141" s="163" t="s">
        <v>392</v>
      </c>
      <c r="B141" s="4" t="s">
        <v>64</v>
      </c>
      <c r="C141" s="50">
        <v>0</v>
      </c>
      <c r="D141" s="51">
        <v>0</v>
      </c>
      <c r="E141" s="51">
        <v>0.16429164442654184</v>
      </c>
      <c r="F141" s="51">
        <v>0</v>
      </c>
      <c r="G141" s="51">
        <v>0</v>
      </c>
      <c r="H141" s="121">
        <v>0</v>
      </c>
    </row>
    <row r="142" spans="1:8" s="5" customFormat="1" ht="15" customHeight="1" x14ac:dyDescent="0.45">
      <c r="A142" s="163" t="s">
        <v>393</v>
      </c>
      <c r="B142" s="4" t="s">
        <v>64</v>
      </c>
      <c r="C142" s="50">
        <v>0</v>
      </c>
      <c r="D142" s="51">
        <v>0</v>
      </c>
      <c r="E142" s="51">
        <v>0</v>
      </c>
      <c r="F142" s="51">
        <v>0</v>
      </c>
      <c r="G142" s="51">
        <v>5.4809170090296014E-4</v>
      </c>
      <c r="H142" s="121">
        <v>3.6709242451035848E-5</v>
      </c>
    </row>
    <row r="143" spans="1:8" s="5" customFormat="1" ht="15" customHeight="1" x14ac:dyDescent="0.45">
      <c r="A143" s="163" t="s">
        <v>260</v>
      </c>
      <c r="B143" s="4" t="s">
        <v>64</v>
      </c>
      <c r="C143" s="50">
        <v>0</v>
      </c>
      <c r="D143" s="51">
        <v>0</v>
      </c>
      <c r="E143" s="51">
        <v>0</v>
      </c>
      <c r="F143" s="51">
        <v>0</v>
      </c>
      <c r="G143" s="51">
        <v>1.4550359692048822E-2</v>
      </c>
      <c r="H143" s="121">
        <v>9.7453159901023231E-4</v>
      </c>
    </row>
    <row r="144" spans="1:8" s="5" customFormat="1" ht="15" customHeight="1" x14ac:dyDescent="0.45">
      <c r="A144" s="163" t="s">
        <v>394</v>
      </c>
      <c r="B144" s="4" t="s">
        <v>64</v>
      </c>
      <c r="C144" s="50">
        <v>0</v>
      </c>
      <c r="D144" s="51">
        <v>0</v>
      </c>
      <c r="E144" s="51">
        <v>0</v>
      </c>
      <c r="F144" s="51">
        <v>0</v>
      </c>
      <c r="G144" s="51">
        <v>8.023037696000242E-5</v>
      </c>
      <c r="H144" s="121">
        <v>0</v>
      </c>
    </row>
    <row r="145" spans="1:8" s="5" customFormat="1" ht="15" customHeight="1" x14ac:dyDescent="0.45">
      <c r="A145" s="163" t="s">
        <v>395</v>
      </c>
      <c r="B145" s="4" t="s">
        <v>64</v>
      </c>
      <c r="C145" s="50">
        <v>0</v>
      </c>
      <c r="D145" s="51">
        <v>0</v>
      </c>
      <c r="E145" s="51">
        <v>0</v>
      </c>
      <c r="F145" s="51">
        <v>0</v>
      </c>
      <c r="G145" s="51">
        <v>0</v>
      </c>
      <c r="H145" s="121">
        <v>0</v>
      </c>
    </row>
    <row r="146" spans="1:8" s="5" customFormat="1" ht="15" customHeight="1" x14ac:dyDescent="0.45">
      <c r="A146" s="163" t="s">
        <v>396</v>
      </c>
      <c r="B146" s="4" t="s">
        <v>64</v>
      </c>
      <c r="C146" s="50">
        <v>0</v>
      </c>
      <c r="D146" s="51">
        <v>0</v>
      </c>
      <c r="E146" s="51">
        <v>0</v>
      </c>
      <c r="F146" s="51">
        <v>1.1969185306820332E-3</v>
      </c>
      <c r="G146" s="51">
        <v>0</v>
      </c>
      <c r="H146" s="121">
        <v>5.8208805878188579E-5</v>
      </c>
    </row>
    <row r="147" spans="1:8" s="5" customFormat="1" ht="15" customHeight="1" x14ac:dyDescent="0.45">
      <c r="A147" s="163" t="s">
        <v>397</v>
      </c>
      <c r="B147" s="4" t="s">
        <v>64</v>
      </c>
      <c r="C147" s="50">
        <v>0</v>
      </c>
      <c r="D147" s="51">
        <v>0</v>
      </c>
      <c r="E147" s="51">
        <v>6.2098162712250393E-9</v>
      </c>
      <c r="F147" s="51">
        <v>0</v>
      </c>
      <c r="G147" s="51">
        <v>1.4041515054807666E-3</v>
      </c>
      <c r="H147" s="121">
        <v>1.1656197416171948E-4</v>
      </c>
    </row>
    <row r="148" spans="1:8" s="5" customFormat="1" ht="15" customHeight="1" x14ac:dyDescent="0.45">
      <c r="A148" s="163" t="s">
        <v>398</v>
      </c>
      <c r="B148" s="4" t="s">
        <v>64</v>
      </c>
      <c r="C148" s="50">
        <v>0</v>
      </c>
      <c r="D148" s="51">
        <v>0</v>
      </c>
      <c r="E148" s="51">
        <v>4.8895262676028392E-9</v>
      </c>
      <c r="F148" s="51">
        <v>0</v>
      </c>
      <c r="G148" s="51">
        <v>1.1056101130650464E-3</v>
      </c>
      <c r="H148" s="121">
        <v>9.1779339287108679E-5</v>
      </c>
    </row>
    <row r="149" spans="1:8" s="5" customFormat="1" ht="15" customHeight="1" x14ac:dyDescent="0.45">
      <c r="A149" s="163" t="s">
        <v>399</v>
      </c>
      <c r="B149" s="4" t="s">
        <v>64</v>
      </c>
      <c r="C149" s="50">
        <v>0</v>
      </c>
      <c r="D149" s="51">
        <v>0</v>
      </c>
      <c r="E149" s="51">
        <v>9.7746643549532553E-2</v>
      </c>
      <c r="F149" s="51">
        <v>0</v>
      </c>
      <c r="G149" s="51">
        <v>3.8644438698676582E-4</v>
      </c>
      <c r="H149" s="121">
        <v>0</v>
      </c>
    </row>
    <row r="150" spans="1:8" s="5" customFormat="1" ht="15" customHeight="1" x14ac:dyDescent="0.45">
      <c r="A150" s="163" t="s">
        <v>400</v>
      </c>
      <c r="B150" s="4" t="s">
        <v>64</v>
      </c>
      <c r="C150" s="50">
        <v>0</v>
      </c>
      <c r="D150" s="51">
        <v>0</v>
      </c>
      <c r="E150" s="51">
        <v>0</v>
      </c>
      <c r="F150" s="51">
        <v>0</v>
      </c>
      <c r="G150" s="51">
        <v>2.2298197425379709E-3</v>
      </c>
      <c r="H150" s="121">
        <v>3.6232252952190873E-4</v>
      </c>
    </row>
    <row r="151" spans="1:8" s="5" customFormat="1" ht="15" customHeight="1" x14ac:dyDescent="0.45">
      <c r="A151" s="163" t="s">
        <v>401</v>
      </c>
      <c r="B151" s="4" t="s">
        <v>64</v>
      </c>
      <c r="C151" s="50">
        <v>0</v>
      </c>
      <c r="D151" s="51">
        <v>0</v>
      </c>
      <c r="E151" s="51">
        <v>0</v>
      </c>
      <c r="F151" s="51">
        <v>0</v>
      </c>
      <c r="G151" s="51">
        <v>8.2118509747170572E-4</v>
      </c>
      <c r="H151" s="121">
        <v>0</v>
      </c>
    </row>
    <row r="152" spans="1:8" s="5" customFormat="1" ht="15" customHeight="1" x14ac:dyDescent="0.45">
      <c r="A152" s="163" t="s">
        <v>258</v>
      </c>
      <c r="B152" s="4" t="s">
        <v>64</v>
      </c>
      <c r="C152" s="50">
        <v>0</v>
      </c>
      <c r="D152" s="51">
        <v>0</v>
      </c>
      <c r="E152" s="51">
        <v>0</v>
      </c>
      <c r="F152" s="51">
        <v>0</v>
      </c>
      <c r="G152" s="51">
        <v>6.8911827824504153E-3</v>
      </c>
      <c r="H152" s="121">
        <v>3.0931276832240267E-4</v>
      </c>
    </row>
    <row r="153" spans="1:8" s="5" customFormat="1" ht="15" customHeight="1" x14ac:dyDescent="0.45">
      <c r="A153" s="163" t="s">
        <v>402</v>
      </c>
      <c r="B153" s="4" t="s">
        <v>64</v>
      </c>
      <c r="C153" s="50">
        <v>3.569659941676747E-2</v>
      </c>
      <c r="D153" s="51">
        <v>0</v>
      </c>
      <c r="E153" s="51">
        <v>2.281648622489957E-3</v>
      </c>
      <c r="F153" s="51">
        <v>0</v>
      </c>
      <c r="G153" s="51">
        <v>3.8989056911143687E-3</v>
      </c>
      <c r="H153" s="121">
        <v>1.5146294792107147E-3</v>
      </c>
    </row>
    <row r="154" spans="1:8" s="5" customFormat="1" ht="15" customHeight="1" x14ac:dyDescent="0.45">
      <c r="A154" s="163" t="s">
        <v>403</v>
      </c>
      <c r="B154" s="4" t="s">
        <v>64</v>
      </c>
      <c r="C154" s="50">
        <v>0</v>
      </c>
      <c r="D154" s="51">
        <v>0</v>
      </c>
      <c r="E154" s="51">
        <v>2.1014944999960903E-3</v>
      </c>
      <c r="F154" s="51">
        <v>0</v>
      </c>
      <c r="G154" s="51">
        <v>2.9502133467185709E-4</v>
      </c>
      <c r="H154" s="121">
        <v>1.3065395663955652E-4</v>
      </c>
    </row>
    <row r="155" spans="1:8" s="5" customFormat="1" ht="15" customHeight="1" x14ac:dyDescent="0.45">
      <c r="A155" s="163" t="s">
        <v>404</v>
      </c>
      <c r="B155" s="4" t="s">
        <v>64</v>
      </c>
      <c r="C155" s="50">
        <v>0</v>
      </c>
      <c r="D155" s="51">
        <v>0</v>
      </c>
      <c r="E155" s="51">
        <v>1.4313183942308078E-6</v>
      </c>
      <c r="F155" s="51">
        <v>0</v>
      </c>
      <c r="G155" s="51">
        <v>6.9947411804482827E-3</v>
      </c>
      <c r="H155" s="121">
        <v>1.7840500536129937E-3</v>
      </c>
    </row>
    <row r="156" spans="1:8" s="5" customFormat="1" ht="15" customHeight="1" x14ac:dyDescent="0.45">
      <c r="A156" s="163" t="s">
        <v>405</v>
      </c>
      <c r="B156" s="4" t="s">
        <v>64</v>
      </c>
      <c r="C156" s="50">
        <v>0</v>
      </c>
      <c r="D156" s="51">
        <v>0</v>
      </c>
      <c r="E156" s="51">
        <v>8.9291533588611523E-8</v>
      </c>
      <c r="F156" s="51">
        <v>0</v>
      </c>
      <c r="G156" s="51">
        <v>4.3636074934486351E-4</v>
      </c>
      <c r="H156" s="121">
        <v>1.1129638655385068E-4</v>
      </c>
    </row>
    <row r="157" spans="1:8" s="5" customFormat="1" ht="15" customHeight="1" x14ac:dyDescent="0.45">
      <c r="A157" s="163" t="s">
        <v>406</v>
      </c>
      <c r="B157" s="4" t="s">
        <v>64</v>
      </c>
      <c r="C157" s="50">
        <v>0</v>
      </c>
      <c r="D157" s="51">
        <v>0</v>
      </c>
      <c r="E157" s="51">
        <v>3.4156035607329147E-3</v>
      </c>
      <c r="F157" s="51">
        <v>0</v>
      </c>
      <c r="G157" s="51">
        <v>6.2853706527041791E-3</v>
      </c>
      <c r="H157" s="121">
        <v>4.4204588385696138E-2</v>
      </c>
    </row>
    <row r="158" spans="1:8" s="5" customFormat="1" ht="15" customHeight="1" x14ac:dyDescent="0.45">
      <c r="A158" s="163" t="s">
        <v>407</v>
      </c>
      <c r="B158" s="4" t="s">
        <v>64</v>
      </c>
      <c r="C158" s="50">
        <v>0</v>
      </c>
      <c r="D158" s="51">
        <v>0</v>
      </c>
      <c r="E158" s="51">
        <v>5.5813397847992799E-4</v>
      </c>
      <c r="F158" s="51">
        <v>0</v>
      </c>
      <c r="G158" s="51">
        <v>1.0270743856063927E-3</v>
      </c>
      <c r="H158" s="121">
        <v>7.2233449649765896E-3</v>
      </c>
    </row>
    <row r="159" spans="1:8" s="5" customFormat="1" ht="15" customHeight="1" x14ac:dyDescent="0.45">
      <c r="A159" s="163" t="s">
        <v>408</v>
      </c>
      <c r="B159" s="4" t="s">
        <v>64</v>
      </c>
      <c r="C159" s="50">
        <v>0</v>
      </c>
      <c r="D159" s="51">
        <v>0</v>
      </c>
      <c r="E159" s="51">
        <v>0</v>
      </c>
      <c r="F159" s="51">
        <v>0</v>
      </c>
      <c r="G159" s="51">
        <v>6.4408813880299808E-4</v>
      </c>
      <c r="H159" s="121">
        <v>0</v>
      </c>
    </row>
    <row r="160" spans="1:8" s="5" customFormat="1" ht="15" customHeight="1" x14ac:dyDescent="0.45">
      <c r="A160" s="163" t="s">
        <v>409</v>
      </c>
      <c r="B160" s="4" t="s">
        <v>64</v>
      </c>
      <c r="C160" s="50">
        <v>0</v>
      </c>
      <c r="D160" s="51">
        <v>0</v>
      </c>
      <c r="E160" s="51">
        <v>5.6984322544757215E-11</v>
      </c>
      <c r="F160" s="51">
        <v>0</v>
      </c>
      <c r="G160" s="51">
        <v>4.4808927039732392E-7</v>
      </c>
      <c r="H160" s="121">
        <v>3.8351424540939832E-9</v>
      </c>
    </row>
    <row r="161" spans="1:8" s="5" customFormat="1" ht="15" customHeight="1" x14ac:dyDescent="0.45">
      <c r="A161" s="163" t="s">
        <v>410</v>
      </c>
      <c r="B161" s="4" t="s">
        <v>64</v>
      </c>
      <c r="C161" s="50">
        <v>0</v>
      </c>
      <c r="D161" s="51">
        <v>0</v>
      </c>
      <c r="E161" s="51">
        <v>0</v>
      </c>
      <c r="F161" s="51">
        <v>0</v>
      </c>
      <c r="G161" s="51">
        <v>1.0328415111095382E-4</v>
      </c>
      <c r="H161" s="121">
        <v>1.5435855387129394E-4</v>
      </c>
    </row>
    <row r="162" spans="1:8" s="5" customFormat="1" ht="15" customHeight="1" x14ac:dyDescent="0.45">
      <c r="A162" s="163" t="s">
        <v>411</v>
      </c>
      <c r="B162" s="4" t="s">
        <v>64</v>
      </c>
      <c r="C162" s="50">
        <v>5.6215610369305918E-2</v>
      </c>
      <c r="D162" s="51">
        <v>0</v>
      </c>
      <c r="E162" s="51">
        <v>6.1690084388860103E-2</v>
      </c>
      <c r="F162" s="51">
        <v>0</v>
      </c>
      <c r="G162" s="51">
        <v>3.1947238689476948E-4</v>
      </c>
      <c r="H162" s="121">
        <v>3.6072439051405478E-4</v>
      </c>
    </row>
    <row r="163" spans="1:8" s="5" customFormat="1" ht="15" customHeight="1" x14ac:dyDescent="0.45">
      <c r="A163" s="163" t="s">
        <v>412</v>
      </c>
      <c r="B163" s="4" t="s">
        <v>64</v>
      </c>
      <c r="C163" s="50">
        <v>1.0608790283162283E-2</v>
      </c>
      <c r="D163" s="51">
        <v>3.461890307645734E-2</v>
      </c>
      <c r="E163" s="51">
        <v>0</v>
      </c>
      <c r="F163" s="51">
        <v>0</v>
      </c>
      <c r="G163" s="51">
        <v>6.3430661117015504E-3</v>
      </c>
      <c r="H163" s="121">
        <v>4.2208405634678687E-3</v>
      </c>
    </row>
    <row r="164" spans="1:8" s="5" customFormat="1" ht="15" customHeight="1" x14ac:dyDescent="0.45">
      <c r="A164" s="163" t="s">
        <v>413</v>
      </c>
      <c r="B164" s="4" t="s">
        <v>64</v>
      </c>
      <c r="C164" s="50">
        <v>0</v>
      </c>
      <c r="D164" s="51">
        <v>0</v>
      </c>
      <c r="E164" s="51">
        <v>0</v>
      </c>
      <c r="F164" s="51">
        <v>0</v>
      </c>
      <c r="G164" s="51">
        <v>1.0221476875302734E-4</v>
      </c>
      <c r="H164" s="121">
        <v>7.0157913141557146E-5</v>
      </c>
    </row>
    <row r="165" spans="1:8" s="5" customFormat="1" ht="15" customHeight="1" x14ac:dyDescent="0.45">
      <c r="A165" s="163" t="s">
        <v>414</v>
      </c>
      <c r="B165" s="4" t="s">
        <v>64</v>
      </c>
      <c r="C165" s="50">
        <v>0</v>
      </c>
      <c r="D165" s="51">
        <v>0</v>
      </c>
      <c r="E165" s="51">
        <v>0</v>
      </c>
      <c r="F165" s="51">
        <v>0</v>
      </c>
      <c r="G165" s="51">
        <v>2.0972467677394385E-3</v>
      </c>
      <c r="H165" s="121">
        <v>1.7092388413502286E-4</v>
      </c>
    </row>
    <row r="166" spans="1:8" s="5" customFormat="1" ht="15" customHeight="1" x14ac:dyDescent="0.45">
      <c r="A166" s="163" t="s">
        <v>415</v>
      </c>
      <c r="B166" s="4" t="s">
        <v>64</v>
      </c>
      <c r="C166" s="50">
        <v>0</v>
      </c>
      <c r="D166" s="51">
        <v>0</v>
      </c>
      <c r="E166" s="51">
        <v>4.6081367920503748E-2</v>
      </c>
      <c r="F166" s="51">
        <v>0</v>
      </c>
      <c r="G166" s="51">
        <v>0</v>
      </c>
      <c r="H166" s="121">
        <v>8.6535029026582513E-4</v>
      </c>
    </row>
    <row r="167" spans="1:8" s="5" customFormat="1" ht="15" customHeight="1" x14ac:dyDescent="0.45">
      <c r="A167" s="163" t="s">
        <v>416</v>
      </c>
      <c r="B167" s="4" t="s">
        <v>64</v>
      </c>
      <c r="C167" s="50">
        <v>0</v>
      </c>
      <c r="D167" s="51">
        <v>0</v>
      </c>
      <c r="E167" s="51">
        <v>0</v>
      </c>
      <c r="F167" s="51">
        <v>0</v>
      </c>
      <c r="G167" s="51">
        <v>5.2410056106182469E-3</v>
      </c>
      <c r="H167" s="121">
        <v>3.0895173166585032E-4</v>
      </c>
    </row>
    <row r="168" spans="1:8" s="5" customFormat="1" ht="15" customHeight="1" x14ac:dyDescent="0.45">
      <c r="A168" s="163" t="s">
        <v>417</v>
      </c>
      <c r="B168" s="4" t="s">
        <v>64</v>
      </c>
      <c r="C168" s="50">
        <v>0</v>
      </c>
      <c r="D168" s="51">
        <v>0</v>
      </c>
      <c r="E168" s="51">
        <v>0</v>
      </c>
      <c r="F168" s="51">
        <v>0</v>
      </c>
      <c r="G168" s="51">
        <v>3.2001720930991853E-3</v>
      </c>
      <c r="H168" s="121">
        <v>0</v>
      </c>
    </row>
    <row r="169" spans="1:8" s="5" customFormat="1" ht="15" customHeight="1" x14ac:dyDescent="0.45">
      <c r="A169" s="163" t="s">
        <v>418</v>
      </c>
      <c r="B169" s="4" t="s">
        <v>64</v>
      </c>
      <c r="C169" s="50">
        <v>0</v>
      </c>
      <c r="D169" s="51">
        <v>0</v>
      </c>
      <c r="E169" s="51">
        <v>0</v>
      </c>
      <c r="F169" s="51">
        <v>0</v>
      </c>
      <c r="G169" s="51">
        <v>2.4938453082201515E-5</v>
      </c>
      <c r="H169" s="121">
        <v>0</v>
      </c>
    </row>
    <row r="170" spans="1:8" s="5" customFormat="1" ht="15" customHeight="1" x14ac:dyDescent="0.45">
      <c r="A170" s="163" t="s">
        <v>419</v>
      </c>
      <c r="B170" s="4" t="s">
        <v>64</v>
      </c>
      <c r="C170" s="50">
        <v>0</v>
      </c>
      <c r="D170" s="51">
        <v>0</v>
      </c>
      <c r="E170" s="51">
        <v>0</v>
      </c>
      <c r="F170" s="51">
        <v>3.5642685914073186E-2</v>
      </c>
      <c r="G170" s="51">
        <v>6.1551326062318753E-3</v>
      </c>
      <c r="H170" s="121">
        <v>1.2878001823047767E-4</v>
      </c>
    </row>
    <row r="171" spans="1:8" s="5" customFormat="1" ht="15" customHeight="1" x14ac:dyDescent="0.45">
      <c r="A171" s="163" t="s">
        <v>420</v>
      </c>
      <c r="B171" s="4" t="s">
        <v>64</v>
      </c>
      <c r="C171" s="50">
        <v>0</v>
      </c>
      <c r="D171" s="51">
        <v>0</v>
      </c>
      <c r="E171" s="51">
        <v>0</v>
      </c>
      <c r="F171" s="51">
        <v>0</v>
      </c>
      <c r="G171" s="51">
        <v>2.8401106737024496E-3</v>
      </c>
      <c r="H171" s="121">
        <v>2.8143519447646436E-4</v>
      </c>
    </row>
    <row r="172" spans="1:8" s="5" customFormat="1" ht="15" customHeight="1" x14ac:dyDescent="0.45">
      <c r="A172" s="163" t="s">
        <v>421</v>
      </c>
      <c r="B172" s="4" t="s">
        <v>64</v>
      </c>
      <c r="C172" s="50">
        <v>0</v>
      </c>
      <c r="D172" s="51">
        <v>0</v>
      </c>
      <c r="E172" s="51">
        <v>0</v>
      </c>
      <c r="F172" s="51">
        <v>0</v>
      </c>
      <c r="G172" s="51">
        <v>1.8993650817936958E-3</v>
      </c>
      <c r="H172" s="121">
        <v>1.8821385593384714E-4</v>
      </c>
    </row>
    <row r="173" spans="1:8" s="5" customFormat="1" ht="15" customHeight="1" x14ac:dyDescent="0.45">
      <c r="A173" s="163" t="s">
        <v>422</v>
      </c>
      <c r="B173" s="4" t="s">
        <v>64</v>
      </c>
      <c r="C173" s="50">
        <v>0</v>
      </c>
      <c r="D173" s="51">
        <v>0</v>
      </c>
      <c r="E173" s="51">
        <v>0</v>
      </c>
      <c r="F173" s="51">
        <v>0</v>
      </c>
      <c r="G173" s="51">
        <v>2.9604252882303944E-3</v>
      </c>
      <c r="H173" s="121">
        <v>0</v>
      </c>
    </row>
    <row r="174" spans="1:8" s="5" customFormat="1" ht="15" customHeight="1" x14ac:dyDescent="0.45">
      <c r="A174" s="163" t="s">
        <v>423</v>
      </c>
      <c r="B174" s="4" t="s">
        <v>64</v>
      </c>
      <c r="C174" s="50">
        <v>0</v>
      </c>
      <c r="D174" s="51">
        <v>0</v>
      </c>
      <c r="E174" s="51">
        <v>0</v>
      </c>
      <c r="F174" s="51">
        <v>0</v>
      </c>
      <c r="G174" s="51">
        <v>6.6510013016978019E-4</v>
      </c>
      <c r="H174" s="121">
        <v>0</v>
      </c>
    </row>
    <row r="175" spans="1:8" s="5" customFormat="1" ht="15" customHeight="1" x14ac:dyDescent="0.45">
      <c r="A175" s="163" t="s">
        <v>424</v>
      </c>
      <c r="B175" s="4" t="s">
        <v>64</v>
      </c>
      <c r="C175" s="50">
        <v>0</v>
      </c>
      <c r="D175" s="51">
        <v>0</v>
      </c>
      <c r="E175" s="51">
        <v>0</v>
      </c>
      <c r="F175" s="51">
        <v>0</v>
      </c>
      <c r="G175" s="51">
        <v>3.3532864730617092E-3</v>
      </c>
      <c r="H175" s="121">
        <v>2.4400447641143892E-4</v>
      </c>
    </row>
    <row r="176" spans="1:8" s="5" customFormat="1" ht="15" customHeight="1" x14ac:dyDescent="0.45">
      <c r="A176" s="163" t="s">
        <v>425</v>
      </c>
      <c r="B176" s="4" t="s">
        <v>64</v>
      </c>
      <c r="C176" s="50">
        <v>0</v>
      </c>
      <c r="D176" s="51">
        <v>0</v>
      </c>
      <c r="E176" s="51">
        <v>0</v>
      </c>
      <c r="F176" s="51">
        <v>0</v>
      </c>
      <c r="G176" s="51">
        <v>0</v>
      </c>
      <c r="H176" s="121">
        <v>3.1287582120019942E-4</v>
      </c>
    </row>
    <row r="177" spans="1:8" s="5" customFormat="1" ht="15" customHeight="1" x14ac:dyDescent="0.45">
      <c r="A177" s="163" t="s">
        <v>426</v>
      </c>
      <c r="B177" s="4" t="s">
        <v>64</v>
      </c>
      <c r="C177" s="50">
        <v>0</v>
      </c>
      <c r="D177" s="51">
        <v>0</v>
      </c>
      <c r="E177" s="51">
        <v>0</v>
      </c>
      <c r="F177" s="51">
        <v>0</v>
      </c>
      <c r="G177" s="51">
        <v>5.887277328064041E-3</v>
      </c>
      <c r="H177" s="121">
        <v>2.4878931724061444E-4</v>
      </c>
    </row>
    <row r="178" spans="1:8" s="5" customFormat="1" ht="15" customHeight="1" x14ac:dyDescent="0.45">
      <c r="A178" s="163" t="s">
        <v>427</v>
      </c>
      <c r="B178" s="4" t="s">
        <v>64</v>
      </c>
      <c r="C178" s="50">
        <v>0</v>
      </c>
      <c r="D178" s="51">
        <v>0</v>
      </c>
      <c r="E178" s="51">
        <v>0</v>
      </c>
      <c r="F178" s="51">
        <v>0</v>
      </c>
      <c r="G178" s="51">
        <v>0</v>
      </c>
      <c r="H178" s="121">
        <v>2.2896791270212696E-4</v>
      </c>
    </row>
    <row r="179" spans="1:8" s="5" customFormat="1" ht="15" customHeight="1" x14ac:dyDescent="0.45">
      <c r="A179" s="163" t="s">
        <v>428</v>
      </c>
      <c r="B179" s="4" t="s">
        <v>64</v>
      </c>
      <c r="C179" s="50">
        <v>0.1167552060350615</v>
      </c>
      <c r="D179" s="51">
        <v>0</v>
      </c>
      <c r="E179" s="51">
        <v>0.11255018797402717</v>
      </c>
      <c r="F179" s="51">
        <v>0</v>
      </c>
      <c r="G179" s="51">
        <v>3.0519517635108599E-4</v>
      </c>
      <c r="H179" s="121">
        <v>2.0438118880326088E-3</v>
      </c>
    </row>
    <row r="180" spans="1:8" s="5" customFormat="1" ht="15" customHeight="1" x14ac:dyDescent="0.45">
      <c r="A180" s="163" t="s">
        <v>429</v>
      </c>
      <c r="B180" s="4" t="s">
        <v>64</v>
      </c>
      <c r="C180" s="50">
        <v>6.7024238349867954E-2</v>
      </c>
      <c r="D180" s="51">
        <v>0</v>
      </c>
      <c r="E180" s="51">
        <v>0</v>
      </c>
      <c r="F180" s="51">
        <v>0</v>
      </c>
      <c r="G180" s="51">
        <v>5.268560124065293E-3</v>
      </c>
      <c r="H180" s="121">
        <v>8.2777302873777449E-4</v>
      </c>
    </row>
    <row r="181" spans="1:8" s="5" customFormat="1" ht="15" customHeight="1" x14ac:dyDescent="0.45">
      <c r="A181" s="163" t="s">
        <v>430</v>
      </c>
      <c r="B181" s="4" t="s">
        <v>64</v>
      </c>
      <c r="C181" s="50">
        <v>0</v>
      </c>
      <c r="D181" s="51">
        <v>0</v>
      </c>
      <c r="E181" s="51">
        <v>0</v>
      </c>
      <c r="F181" s="51">
        <v>0</v>
      </c>
      <c r="G181" s="51">
        <v>3.24300408346226E-3</v>
      </c>
      <c r="H181" s="121">
        <v>0</v>
      </c>
    </row>
    <row r="182" spans="1:8" s="5" customFormat="1" ht="15" customHeight="1" x14ac:dyDescent="0.45">
      <c r="A182" s="163" t="s">
        <v>431</v>
      </c>
      <c r="B182" s="4" t="s">
        <v>64</v>
      </c>
      <c r="C182" s="50">
        <v>0</v>
      </c>
      <c r="D182" s="51">
        <v>0</v>
      </c>
      <c r="E182" s="51">
        <v>0</v>
      </c>
      <c r="F182" s="51">
        <v>0</v>
      </c>
      <c r="G182" s="51">
        <v>7.0032099633818821E-4</v>
      </c>
      <c r="H182" s="121">
        <v>0</v>
      </c>
    </row>
    <row r="183" spans="1:8" s="5" customFormat="1" ht="15" customHeight="1" x14ac:dyDescent="0.45">
      <c r="A183" s="163" t="s">
        <v>432</v>
      </c>
      <c r="B183" s="4" t="s">
        <v>64</v>
      </c>
      <c r="C183" s="50">
        <v>3.4329905263067152E-2</v>
      </c>
      <c r="D183" s="51">
        <v>0</v>
      </c>
      <c r="E183" s="51">
        <v>0</v>
      </c>
      <c r="F183" s="51">
        <v>1.5047596490517815E-2</v>
      </c>
      <c r="G183" s="51">
        <v>1.2116551071885584E-2</v>
      </c>
      <c r="H183" s="121">
        <v>7.0886629680814153E-3</v>
      </c>
    </row>
    <row r="184" spans="1:8" s="5" customFormat="1" ht="15" customHeight="1" x14ac:dyDescent="0.45">
      <c r="A184" s="163" t="s">
        <v>433</v>
      </c>
      <c r="B184" s="4" t="s">
        <v>64</v>
      </c>
      <c r="C184" s="50">
        <v>0</v>
      </c>
      <c r="D184" s="51">
        <v>0</v>
      </c>
      <c r="E184" s="51">
        <v>0</v>
      </c>
      <c r="F184" s="51">
        <v>0</v>
      </c>
      <c r="G184" s="51">
        <v>6.6421385413579332E-4</v>
      </c>
      <c r="H184" s="121">
        <v>1.3734327825622481E-4</v>
      </c>
    </row>
    <row r="185" spans="1:8" s="5" customFormat="1" ht="15" customHeight="1" x14ac:dyDescent="0.45">
      <c r="A185" s="163" t="s">
        <v>434</v>
      </c>
      <c r="B185" s="4" t="s">
        <v>64</v>
      </c>
      <c r="C185" s="50">
        <v>0</v>
      </c>
      <c r="D185" s="51">
        <v>0</v>
      </c>
      <c r="E185" s="51">
        <v>3.000724352496028E-2</v>
      </c>
      <c r="F185" s="51">
        <v>2.2443411222119108E-2</v>
      </c>
      <c r="G185" s="51">
        <v>1.2699044652486648E-2</v>
      </c>
      <c r="H185" s="121">
        <v>4.4300644346558738E-3</v>
      </c>
    </row>
    <row r="186" spans="1:8" s="5" customFormat="1" ht="15" customHeight="1" x14ac:dyDescent="0.45">
      <c r="A186" s="163" t="s">
        <v>435</v>
      </c>
      <c r="B186" s="4" t="s">
        <v>64</v>
      </c>
      <c r="C186" s="50">
        <v>0</v>
      </c>
      <c r="D186" s="51">
        <v>0</v>
      </c>
      <c r="E186" s="51">
        <v>0</v>
      </c>
      <c r="F186" s="51">
        <v>0</v>
      </c>
      <c r="G186" s="51">
        <v>1.9861407479046769E-4</v>
      </c>
      <c r="H186" s="121">
        <v>9.7566036496961344E-5</v>
      </c>
    </row>
    <row r="187" spans="1:8" s="5" customFormat="1" ht="15" customHeight="1" x14ac:dyDescent="0.45">
      <c r="A187" s="163" t="s">
        <v>436</v>
      </c>
      <c r="B187" s="4" t="s">
        <v>64</v>
      </c>
      <c r="C187" s="50">
        <v>0</v>
      </c>
      <c r="D187" s="51">
        <v>0</v>
      </c>
      <c r="E187" s="51">
        <v>0</v>
      </c>
      <c r="F187" s="51">
        <v>0</v>
      </c>
      <c r="G187" s="51">
        <v>1.6833873793386839E-3</v>
      </c>
      <c r="H187" s="121">
        <v>0</v>
      </c>
    </row>
    <row r="188" spans="1:8" s="5" customFormat="1" ht="15" customHeight="1" x14ac:dyDescent="0.45">
      <c r="A188" s="163" t="s">
        <v>437</v>
      </c>
      <c r="B188" s="4" t="s">
        <v>64</v>
      </c>
      <c r="C188" s="50">
        <v>0</v>
      </c>
      <c r="D188" s="51">
        <v>0</v>
      </c>
      <c r="E188" s="51">
        <v>0</v>
      </c>
      <c r="F188" s="51">
        <v>0</v>
      </c>
      <c r="G188" s="51">
        <v>5.0913383429651473E-4</v>
      </c>
      <c r="H188" s="121">
        <v>0</v>
      </c>
    </row>
    <row r="189" spans="1:8" s="5" customFormat="1" ht="15" customHeight="1" x14ac:dyDescent="0.45">
      <c r="A189" s="163" t="s">
        <v>438</v>
      </c>
      <c r="B189" s="4" t="s">
        <v>64</v>
      </c>
      <c r="C189" s="50">
        <v>0</v>
      </c>
      <c r="D189" s="51">
        <v>0</v>
      </c>
      <c r="E189" s="51">
        <v>0</v>
      </c>
      <c r="F189" s="51">
        <v>0</v>
      </c>
      <c r="G189" s="51">
        <v>3.2919135443154443E-3</v>
      </c>
      <c r="H189" s="121">
        <v>1.5221340547821041E-3</v>
      </c>
    </row>
    <row r="190" spans="1:8" s="5" customFormat="1" ht="15" customHeight="1" x14ac:dyDescent="0.45">
      <c r="A190" s="163" t="s">
        <v>439</v>
      </c>
      <c r="B190" s="4" t="s">
        <v>64</v>
      </c>
      <c r="C190" s="50">
        <v>0</v>
      </c>
      <c r="D190" s="51">
        <v>0</v>
      </c>
      <c r="E190" s="51">
        <v>8.4784729393386154E-7</v>
      </c>
      <c r="F190" s="51">
        <v>0</v>
      </c>
      <c r="G190" s="51">
        <v>5.7121002722248775E-3</v>
      </c>
      <c r="H190" s="121">
        <v>1.8449607094660132E-3</v>
      </c>
    </row>
    <row r="191" spans="1:8" s="5" customFormat="1" ht="15" customHeight="1" x14ac:dyDescent="0.45">
      <c r="A191" s="163" t="s">
        <v>440</v>
      </c>
      <c r="B191" s="4" t="s">
        <v>64</v>
      </c>
      <c r="C191" s="50">
        <v>0</v>
      </c>
      <c r="D191" s="51">
        <v>0</v>
      </c>
      <c r="E191" s="51">
        <v>0</v>
      </c>
      <c r="F191" s="51">
        <v>0</v>
      </c>
      <c r="G191" s="51">
        <v>4.0185995978035663E-5</v>
      </c>
      <c r="H191" s="121">
        <v>0</v>
      </c>
    </row>
    <row r="192" spans="1:8" s="5" customFormat="1" ht="15" customHeight="1" x14ac:dyDescent="0.45">
      <c r="A192" s="163" t="s">
        <v>441</v>
      </c>
      <c r="B192" s="4" t="s">
        <v>64</v>
      </c>
      <c r="C192" s="50">
        <v>0</v>
      </c>
      <c r="D192" s="51">
        <v>0</v>
      </c>
      <c r="E192" s="51">
        <v>0</v>
      </c>
      <c r="F192" s="51">
        <v>0</v>
      </c>
      <c r="G192" s="51">
        <v>7.4950363547519351E-4</v>
      </c>
      <c r="H192" s="121">
        <v>0</v>
      </c>
    </row>
    <row r="193" spans="1:8" s="5" customFormat="1" ht="15" customHeight="1" x14ac:dyDescent="0.45">
      <c r="A193" s="163" t="s">
        <v>442</v>
      </c>
      <c r="B193" s="4" t="s">
        <v>64</v>
      </c>
      <c r="C193" s="50">
        <v>0</v>
      </c>
      <c r="D193" s="51">
        <v>0</v>
      </c>
      <c r="E193" s="51">
        <v>0</v>
      </c>
      <c r="F193" s="51">
        <v>0</v>
      </c>
      <c r="G193" s="51">
        <v>3.1766276758378795E-4</v>
      </c>
      <c r="H193" s="121">
        <v>0</v>
      </c>
    </row>
    <row r="194" spans="1:8" s="5" customFormat="1" ht="15" customHeight="1" x14ac:dyDescent="0.45">
      <c r="A194" s="163" t="s">
        <v>443</v>
      </c>
      <c r="B194" s="4" t="s">
        <v>64</v>
      </c>
      <c r="C194" s="50">
        <v>0</v>
      </c>
      <c r="D194" s="51">
        <v>0</v>
      </c>
      <c r="E194" s="51">
        <v>0</v>
      </c>
      <c r="F194" s="51">
        <v>0</v>
      </c>
      <c r="G194" s="51">
        <v>1.1419771334996891E-3</v>
      </c>
      <c r="H194" s="121">
        <v>2.1716977490184101E-4</v>
      </c>
    </row>
    <row r="195" spans="1:8" s="5" customFormat="1" ht="15" customHeight="1" x14ac:dyDescent="0.45">
      <c r="A195" s="163" t="s">
        <v>444</v>
      </c>
      <c r="B195" s="4" t="s">
        <v>64</v>
      </c>
      <c r="C195" s="50">
        <v>0</v>
      </c>
      <c r="D195" s="51">
        <v>0</v>
      </c>
      <c r="E195" s="51">
        <v>0</v>
      </c>
      <c r="F195" s="51">
        <v>0</v>
      </c>
      <c r="G195" s="51">
        <v>1.7539537916861703E-4</v>
      </c>
      <c r="H195" s="121">
        <v>0</v>
      </c>
    </row>
    <row r="196" spans="1:8" s="5" customFormat="1" ht="15" customHeight="1" x14ac:dyDescent="0.45">
      <c r="A196" s="163" t="s">
        <v>445</v>
      </c>
      <c r="B196" s="4" t="s">
        <v>64</v>
      </c>
      <c r="C196" s="50">
        <v>0</v>
      </c>
      <c r="D196" s="51">
        <v>0</v>
      </c>
      <c r="E196" s="51">
        <v>0</v>
      </c>
      <c r="F196" s="51">
        <v>0</v>
      </c>
      <c r="G196" s="51">
        <v>4.8025105316277389E-4</v>
      </c>
      <c r="H196" s="121">
        <v>0</v>
      </c>
    </row>
    <row r="197" spans="1:8" s="5" customFormat="1" ht="15" customHeight="1" x14ac:dyDescent="0.45">
      <c r="A197" s="163" t="s">
        <v>446</v>
      </c>
      <c r="B197" s="4" t="s">
        <v>64</v>
      </c>
      <c r="C197" s="50">
        <v>0</v>
      </c>
      <c r="D197" s="51">
        <v>0</v>
      </c>
      <c r="E197" s="51">
        <v>0</v>
      </c>
      <c r="F197" s="51">
        <v>0</v>
      </c>
      <c r="G197" s="51">
        <v>1.5660268227141198E-3</v>
      </c>
      <c r="H197" s="121">
        <v>6.8656164736305241E-4</v>
      </c>
    </row>
    <row r="198" spans="1:8" s="5" customFormat="1" ht="15" customHeight="1" x14ac:dyDescent="0.45">
      <c r="A198" s="163" t="s">
        <v>447</v>
      </c>
      <c r="B198" s="4" t="s">
        <v>64</v>
      </c>
      <c r="C198" s="50">
        <v>0</v>
      </c>
      <c r="D198" s="51">
        <v>0</v>
      </c>
      <c r="E198" s="51">
        <v>6.2367481485736936E-3</v>
      </c>
      <c r="F198" s="51">
        <v>0</v>
      </c>
      <c r="G198" s="51">
        <v>8.117860459679495E-4</v>
      </c>
      <c r="H198" s="121">
        <v>6.9346451409000979E-4</v>
      </c>
    </row>
    <row r="199" spans="1:8" s="5" customFormat="1" ht="15" customHeight="1" x14ac:dyDescent="0.45">
      <c r="A199" s="163" t="s">
        <v>448</v>
      </c>
      <c r="B199" s="4" t="s">
        <v>64</v>
      </c>
      <c r="C199" s="50">
        <v>0</v>
      </c>
      <c r="D199" s="51">
        <v>0</v>
      </c>
      <c r="E199" s="51">
        <v>0</v>
      </c>
      <c r="F199" s="51">
        <v>0</v>
      </c>
      <c r="G199" s="51">
        <v>6.0634364901073639E-4</v>
      </c>
      <c r="H199" s="121">
        <v>9.1915499432690777E-5</v>
      </c>
    </row>
    <row r="200" spans="1:8" s="5" customFormat="1" ht="15" customHeight="1" x14ac:dyDescent="0.45">
      <c r="A200" s="163" t="s">
        <v>449</v>
      </c>
      <c r="B200" s="4" t="s">
        <v>64</v>
      </c>
      <c r="C200" s="50">
        <v>0</v>
      </c>
      <c r="D200" s="51">
        <v>0</v>
      </c>
      <c r="E200" s="51">
        <v>0</v>
      </c>
      <c r="F200" s="51">
        <v>0</v>
      </c>
      <c r="G200" s="51">
        <v>1.6685320185844596E-4</v>
      </c>
      <c r="H200" s="121">
        <v>1.6888690436544129E-3</v>
      </c>
    </row>
    <row r="201" spans="1:8" s="5" customFormat="1" ht="15" customHeight="1" x14ac:dyDescent="0.45">
      <c r="A201" s="163" t="s">
        <v>450</v>
      </c>
      <c r="B201" s="4" t="s">
        <v>64</v>
      </c>
      <c r="C201" s="50">
        <v>0</v>
      </c>
      <c r="D201" s="51">
        <v>0</v>
      </c>
      <c r="E201" s="51">
        <v>0</v>
      </c>
      <c r="F201" s="51">
        <v>0</v>
      </c>
      <c r="G201" s="51">
        <v>0</v>
      </c>
      <c r="H201" s="121">
        <v>1.370374174044022E-3</v>
      </c>
    </row>
    <row r="202" spans="1:8" s="5" customFormat="1" ht="15" customHeight="1" x14ac:dyDescent="0.45">
      <c r="A202" s="163" t="s">
        <v>451</v>
      </c>
      <c r="B202" s="4" t="s">
        <v>64</v>
      </c>
      <c r="C202" s="50">
        <v>0</v>
      </c>
      <c r="D202" s="51">
        <v>0</v>
      </c>
      <c r="E202" s="51">
        <v>2.8716963568625797E-6</v>
      </c>
      <c r="F202" s="51">
        <v>0</v>
      </c>
      <c r="G202" s="51">
        <v>9.4568435980109528E-3</v>
      </c>
      <c r="H202" s="121">
        <v>1.6152734247984462E-3</v>
      </c>
    </row>
    <row r="203" spans="1:8" s="5" customFormat="1" ht="15" customHeight="1" x14ac:dyDescent="0.45">
      <c r="A203" s="163" t="s">
        <v>452</v>
      </c>
      <c r="B203" s="4" t="s">
        <v>64</v>
      </c>
      <c r="C203" s="50">
        <v>0</v>
      </c>
      <c r="D203" s="51">
        <v>0</v>
      </c>
      <c r="E203" s="51">
        <v>0</v>
      </c>
      <c r="F203" s="51">
        <v>0</v>
      </c>
      <c r="G203" s="51">
        <v>3.9421845288386328E-4</v>
      </c>
      <c r="H203" s="121">
        <v>1.2129450393516398E-4</v>
      </c>
    </row>
    <row r="204" spans="1:8" s="5" customFormat="1" ht="15" customHeight="1" x14ac:dyDescent="0.45">
      <c r="A204" s="163" t="s">
        <v>453</v>
      </c>
      <c r="B204" s="4" t="s">
        <v>64</v>
      </c>
      <c r="C204" s="50">
        <v>0</v>
      </c>
      <c r="D204" s="51">
        <v>0</v>
      </c>
      <c r="E204" s="51">
        <v>0</v>
      </c>
      <c r="F204" s="51">
        <v>0</v>
      </c>
      <c r="G204" s="51">
        <v>1.9097243033332849E-3</v>
      </c>
      <c r="H204" s="121">
        <v>1.714666012051847E-3</v>
      </c>
    </row>
    <row r="205" spans="1:8" s="5" customFormat="1" ht="15" customHeight="1" x14ac:dyDescent="0.45">
      <c r="A205" s="163" t="s">
        <v>454</v>
      </c>
      <c r="B205" s="4" t="s">
        <v>64</v>
      </c>
      <c r="C205" s="50">
        <v>0</v>
      </c>
      <c r="D205" s="51">
        <v>0</v>
      </c>
      <c r="E205" s="51">
        <v>0</v>
      </c>
      <c r="F205" s="51">
        <v>0</v>
      </c>
      <c r="G205" s="51">
        <v>1.2924002363260449E-3</v>
      </c>
      <c r="H205" s="121">
        <v>1.160395118461925E-3</v>
      </c>
    </row>
    <row r="206" spans="1:8" s="5" customFormat="1" ht="15" customHeight="1" x14ac:dyDescent="0.45">
      <c r="A206" s="163" t="s">
        <v>455</v>
      </c>
      <c r="B206" s="4" t="s">
        <v>64</v>
      </c>
      <c r="C206" s="50">
        <v>0</v>
      </c>
      <c r="D206" s="51">
        <v>0</v>
      </c>
      <c r="E206" s="51">
        <v>0</v>
      </c>
      <c r="F206" s="51">
        <v>0</v>
      </c>
      <c r="G206" s="51">
        <v>0</v>
      </c>
      <c r="H206" s="121">
        <v>0</v>
      </c>
    </row>
    <row r="207" spans="1:8" s="5" customFormat="1" ht="15" customHeight="1" x14ac:dyDescent="0.45">
      <c r="A207" s="163" t="s">
        <v>456</v>
      </c>
      <c r="B207" s="4" t="s">
        <v>64</v>
      </c>
      <c r="C207" s="50">
        <v>6.3042663232841425E-2</v>
      </c>
      <c r="D207" s="51">
        <v>0.20572259323510025</v>
      </c>
      <c r="E207" s="51">
        <v>0</v>
      </c>
      <c r="F207" s="51">
        <v>0</v>
      </c>
      <c r="G207" s="51">
        <v>3.7693626706743782E-2</v>
      </c>
      <c r="H207" s="121">
        <v>2.5082315994553156E-2</v>
      </c>
    </row>
    <row r="208" spans="1:8" s="5" customFormat="1" ht="15" customHeight="1" x14ac:dyDescent="0.45">
      <c r="A208" s="163" t="s">
        <v>457</v>
      </c>
      <c r="B208" s="4" t="s">
        <v>64</v>
      </c>
      <c r="C208" s="50">
        <v>1.0479948277816991E-3</v>
      </c>
      <c r="D208" s="51">
        <v>3.4198462217870079E-3</v>
      </c>
      <c r="E208" s="51">
        <v>0</v>
      </c>
      <c r="F208" s="51">
        <v>0</v>
      </c>
      <c r="G208" s="51">
        <v>6.2660306216922429E-4</v>
      </c>
      <c r="H208" s="121">
        <v>4.1695791521358832E-4</v>
      </c>
    </row>
    <row r="209" spans="1:8" s="5" customFormat="1" ht="15" customHeight="1" x14ac:dyDescent="0.45">
      <c r="A209" s="163" t="s">
        <v>458</v>
      </c>
      <c r="B209" s="4" t="s">
        <v>64</v>
      </c>
      <c r="C209" s="50">
        <v>0</v>
      </c>
      <c r="D209" s="51">
        <v>0</v>
      </c>
      <c r="E209" s="51">
        <v>0</v>
      </c>
      <c r="F209" s="51">
        <v>3.8691568718410926E-5</v>
      </c>
      <c r="G209" s="51">
        <v>1.7404484511015911E-3</v>
      </c>
      <c r="H209" s="121">
        <v>1.1389045484427082E-4</v>
      </c>
    </row>
    <row r="210" spans="1:8" s="5" customFormat="1" ht="15" customHeight="1" x14ac:dyDescent="0.45">
      <c r="A210" s="163" t="s">
        <v>459</v>
      </c>
      <c r="B210" s="4" t="s">
        <v>64</v>
      </c>
      <c r="C210" s="50">
        <v>0</v>
      </c>
      <c r="D210" s="51">
        <v>0</v>
      </c>
      <c r="E210" s="51">
        <v>1.1514061774489399E-3</v>
      </c>
      <c r="F210" s="51">
        <v>0</v>
      </c>
      <c r="G210" s="51">
        <v>4.5225684698586141E-3</v>
      </c>
      <c r="H210" s="121">
        <v>2.5834766416143497E-4</v>
      </c>
    </row>
    <row r="211" spans="1:8" s="5" customFormat="1" ht="15" customHeight="1" x14ac:dyDescent="0.45">
      <c r="A211" s="163" t="s">
        <v>460</v>
      </c>
      <c r="B211" s="4" t="s">
        <v>64</v>
      </c>
      <c r="C211" s="50">
        <v>0</v>
      </c>
      <c r="D211" s="51">
        <v>0</v>
      </c>
      <c r="E211" s="51">
        <v>0</v>
      </c>
      <c r="F211" s="51">
        <v>0</v>
      </c>
      <c r="G211" s="51">
        <v>7.0697148734498744E-3</v>
      </c>
      <c r="H211" s="121">
        <v>0</v>
      </c>
    </row>
    <row r="212" spans="1:8" s="5" customFormat="1" ht="15" customHeight="1" x14ac:dyDescent="0.45">
      <c r="A212" s="163" t="s">
        <v>461</v>
      </c>
      <c r="B212" s="4" t="s">
        <v>64</v>
      </c>
      <c r="C212" s="50">
        <v>0</v>
      </c>
      <c r="D212" s="51">
        <v>0</v>
      </c>
      <c r="E212" s="51">
        <v>0</v>
      </c>
      <c r="F212" s="51">
        <v>0</v>
      </c>
      <c r="G212" s="51">
        <v>7.4323190187297941E-4</v>
      </c>
      <c r="H212" s="121">
        <v>0</v>
      </c>
    </row>
    <row r="213" spans="1:8" s="5" customFormat="1" ht="15" customHeight="1" x14ac:dyDescent="0.45">
      <c r="A213" s="163" t="s">
        <v>462</v>
      </c>
      <c r="B213" s="4" t="s">
        <v>64</v>
      </c>
      <c r="C213" s="50">
        <v>0</v>
      </c>
      <c r="D213" s="51">
        <v>0</v>
      </c>
      <c r="E213" s="51">
        <v>1.4244615858267581E-6</v>
      </c>
      <c r="F213" s="51">
        <v>0</v>
      </c>
      <c r="G213" s="51">
        <v>0</v>
      </c>
      <c r="H213" s="121">
        <v>1.0276297551891989E-3</v>
      </c>
    </row>
    <row r="214" spans="1:8" s="5" customFormat="1" ht="15" customHeight="1" x14ac:dyDescent="0.45">
      <c r="A214" s="163" t="s">
        <v>463</v>
      </c>
      <c r="B214" s="4" t="s">
        <v>64</v>
      </c>
      <c r="C214" s="50">
        <v>0</v>
      </c>
      <c r="D214" s="51">
        <v>0</v>
      </c>
      <c r="E214" s="51">
        <v>0</v>
      </c>
      <c r="F214" s="51">
        <v>0</v>
      </c>
      <c r="G214" s="51">
        <v>2.7407403332394736E-7</v>
      </c>
      <c r="H214" s="121">
        <v>0</v>
      </c>
    </row>
    <row r="215" spans="1:8" s="5" customFormat="1" ht="15" customHeight="1" x14ac:dyDescent="0.45">
      <c r="A215" s="163" t="s">
        <v>464</v>
      </c>
      <c r="B215" s="4" t="s">
        <v>64</v>
      </c>
      <c r="C215" s="50">
        <v>0</v>
      </c>
      <c r="D215" s="51">
        <v>0</v>
      </c>
      <c r="E215" s="51">
        <v>0</v>
      </c>
      <c r="F215" s="51">
        <v>2.3412948083165866E-2</v>
      </c>
      <c r="G215" s="51">
        <v>2.6759516244718082E-3</v>
      </c>
      <c r="H215" s="121">
        <v>8.697694605274243E-4</v>
      </c>
    </row>
    <row r="216" spans="1:8" s="5" customFormat="1" ht="15" customHeight="1" x14ac:dyDescent="0.45">
      <c r="A216" s="163" t="s">
        <v>465</v>
      </c>
      <c r="B216" s="4" t="s">
        <v>64</v>
      </c>
      <c r="C216" s="50">
        <v>0</v>
      </c>
      <c r="D216" s="51">
        <v>0</v>
      </c>
      <c r="E216" s="51">
        <v>0</v>
      </c>
      <c r="F216" s="51">
        <v>0</v>
      </c>
      <c r="G216" s="51">
        <v>5.0161874640551596E-4</v>
      </c>
      <c r="H216" s="121">
        <v>3.5287828118731394E-5</v>
      </c>
    </row>
    <row r="217" spans="1:8" s="5" customFormat="1" ht="15" customHeight="1" x14ac:dyDescent="0.45">
      <c r="A217" s="163" t="s">
        <v>466</v>
      </c>
      <c r="B217" s="4" t="s">
        <v>64</v>
      </c>
      <c r="C217" s="50">
        <v>0</v>
      </c>
      <c r="D217" s="51">
        <v>0</v>
      </c>
      <c r="E217" s="51">
        <v>0</v>
      </c>
      <c r="F217" s="51">
        <v>0</v>
      </c>
      <c r="G217" s="51">
        <v>8.0102092630211091E-5</v>
      </c>
      <c r="H217" s="121">
        <v>1.1365799983354917E-3</v>
      </c>
    </row>
    <row r="218" spans="1:8" s="5" customFormat="1" ht="15" customHeight="1" x14ac:dyDescent="0.45">
      <c r="A218" s="163" t="s">
        <v>467</v>
      </c>
      <c r="B218" s="4" t="s">
        <v>64</v>
      </c>
      <c r="C218" s="50">
        <v>0</v>
      </c>
      <c r="D218" s="51">
        <v>0</v>
      </c>
      <c r="E218" s="51">
        <v>0</v>
      </c>
      <c r="F218" s="51">
        <v>0</v>
      </c>
      <c r="G218" s="51">
        <v>3.4827341118065633E-4</v>
      </c>
      <c r="H218" s="121">
        <v>0</v>
      </c>
    </row>
    <row r="219" spans="1:8" s="5" customFormat="1" ht="15" customHeight="1" x14ac:dyDescent="0.45">
      <c r="A219" s="163" t="s">
        <v>468</v>
      </c>
      <c r="B219" s="4" t="s">
        <v>64</v>
      </c>
      <c r="C219" s="50">
        <v>0</v>
      </c>
      <c r="D219" s="51">
        <v>0</v>
      </c>
      <c r="E219" s="51">
        <v>0</v>
      </c>
      <c r="F219" s="51">
        <v>0</v>
      </c>
      <c r="G219" s="51">
        <v>0</v>
      </c>
      <c r="H219" s="121">
        <v>1.1257806871138086E-3</v>
      </c>
    </row>
    <row r="220" spans="1:8" s="5" customFormat="1" ht="15" customHeight="1" x14ac:dyDescent="0.45">
      <c r="A220" s="163" t="s">
        <v>469</v>
      </c>
      <c r="B220" s="4" t="s">
        <v>64</v>
      </c>
      <c r="C220" s="50">
        <v>0</v>
      </c>
      <c r="D220" s="51">
        <v>0</v>
      </c>
      <c r="E220" s="51">
        <v>0</v>
      </c>
      <c r="F220" s="51">
        <v>0</v>
      </c>
      <c r="G220" s="51">
        <v>7.9899533079930002E-3</v>
      </c>
      <c r="H220" s="121">
        <v>2.5228606719251818E-3</v>
      </c>
    </row>
    <row r="221" spans="1:8" s="5" customFormat="1" ht="15" customHeight="1" x14ac:dyDescent="0.45">
      <c r="A221" s="163" t="s">
        <v>470</v>
      </c>
      <c r="B221" s="4" t="s">
        <v>64</v>
      </c>
      <c r="C221" s="50">
        <v>0</v>
      </c>
      <c r="D221" s="51">
        <v>0</v>
      </c>
      <c r="E221" s="51">
        <v>0</v>
      </c>
      <c r="F221" s="51">
        <v>0</v>
      </c>
      <c r="G221" s="51">
        <v>2.8187812568769796E-3</v>
      </c>
      <c r="H221" s="121">
        <v>0</v>
      </c>
    </row>
    <row r="222" spans="1:8" s="5" customFormat="1" ht="15" customHeight="1" x14ac:dyDescent="0.45">
      <c r="A222" s="163" t="s">
        <v>471</v>
      </c>
      <c r="B222" s="4" t="s">
        <v>64</v>
      </c>
      <c r="C222" s="50">
        <v>0</v>
      </c>
      <c r="D222" s="51">
        <v>0</v>
      </c>
      <c r="E222" s="51">
        <v>1.1532655287402443E-2</v>
      </c>
      <c r="F222" s="51">
        <v>2.504431268178111E-2</v>
      </c>
      <c r="G222" s="51">
        <v>1.2561106221924079E-2</v>
      </c>
      <c r="H222" s="121">
        <v>2.6427832697114495E-3</v>
      </c>
    </row>
    <row r="223" spans="1:8" s="5" customFormat="1" ht="15" customHeight="1" x14ac:dyDescent="0.45">
      <c r="A223" s="163" t="s">
        <v>472</v>
      </c>
      <c r="B223" s="4" t="s">
        <v>64</v>
      </c>
      <c r="C223" s="50">
        <v>0</v>
      </c>
      <c r="D223" s="51">
        <v>0</v>
      </c>
      <c r="E223" s="51">
        <v>7.5445964497274001E-3</v>
      </c>
      <c r="F223" s="51">
        <v>1.6357367087952428E-2</v>
      </c>
      <c r="G223" s="51">
        <v>6.4473268226816422E-3</v>
      </c>
      <c r="H223" s="121">
        <v>4.1711567267965748E-3</v>
      </c>
    </row>
    <row r="224" spans="1:8" s="5" customFormat="1" ht="15" customHeight="1" x14ac:dyDescent="0.45">
      <c r="A224" s="163" t="s">
        <v>473</v>
      </c>
      <c r="B224" s="4" t="s">
        <v>64</v>
      </c>
      <c r="C224" s="50">
        <v>0</v>
      </c>
      <c r="D224" s="51">
        <v>0</v>
      </c>
      <c r="E224" s="51">
        <v>0</v>
      </c>
      <c r="F224" s="51">
        <v>0</v>
      </c>
      <c r="G224" s="51">
        <v>8.5728987253564127E-5</v>
      </c>
      <c r="H224" s="121">
        <v>0</v>
      </c>
    </row>
    <row r="225" spans="1:8" s="5" customFormat="1" ht="15" customHeight="1" x14ac:dyDescent="0.45">
      <c r="A225" s="163" t="s">
        <v>474</v>
      </c>
      <c r="B225" s="4" t="s">
        <v>64</v>
      </c>
      <c r="C225" s="50">
        <v>0</v>
      </c>
      <c r="D225" s="51">
        <v>0</v>
      </c>
      <c r="E225" s="51">
        <v>0</v>
      </c>
      <c r="F225" s="51">
        <v>0</v>
      </c>
      <c r="G225" s="51">
        <v>6.1762556002148211E-4</v>
      </c>
      <c r="H225" s="121">
        <v>0</v>
      </c>
    </row>
    <row r="226" spans="1:8" s="5" customFormat="1" ht="15" customHeight="1" x14ac:dyDescent="0.45">
      <c r="A226" s="163" t="s">
        <v>475</v>
      </c>
      <c r="B226" s="4" t="s">
        <v>64</v>
      </c>
      <c r="C226" s="50">
        <v>3.6878501301807851E-2</v>
      </c>
      <c r="D226" s="51">
        <v>0</v>
      </c>
      <c r="E226" s="51">
        <v>0</v>
      </c>
      <c r="F226" s="51">
        <v>0</v>
      </c>
      <c r="G226" s="51">
        <v>0</v>
      </c>
      <c r="H226" s="121">
        <v>6.3670225979735147E-5</v>
      </c>
    </row>
    <row r="227" spans="1:8" s="5" customFormat="1" ht="15" customHeight="1" x14ac:dyDescent="0.45">
      <c r="A227" s="163" t="s">
        <v>476</v>
      </c>
      <c r="B227" s="4" t="s">
        <v>64</v>
      </c>
      <c r="C227" s="50">
        <v>0</v>
      </c>
      <c r="D227" s="51">
        <v>0</v>
      </c>
      <c r="E227" s="51">
        <v>0</v>
      </c>
      <c r="F227" s="51">
        <v>0</v>
      </c>
      <c r="G227" s="51">
        <v>2.1622914666364151E-4</v>
      </c>
      <c r="H227" s="121">
        <v>1.2069581189737006E-4</v>
      </c>
    </row>
    <row r="228" spans="1:8" s="5" customFormat="1" ht="15" customHeight="1" x14ac:dyDescent="0.45">
      <c r="A228" s="163" t="s">
        <v>477</v>
      </c>
      <c r="B228" s="4" t="s">
        <v>64</v>
      </c>
      <c r="C228" s="50">
        <v>0</v>
      </c>
      <c r="D228" s="51">
        <v>0</v>
      </c>
      <c r="E228" s="51">
        <v>0</v>
      </c>
      <c r="F228" s="51">
        <v>0</v>
      </c>
      <c r="G228" s="51">
        <v>0</v>
      </c>
      <c r="H228" s="121">
        <v>2.1391767346851634E-5</v>
      </c>
    </row>
    <row r="229" spans="1:8" s="5" customFormat="1" ht="15" customHeight="1" x14ac:dyDescent="0.45">
      <c r="A229" s="163" t="s">
        <v>478</v>
      </c>
      <c r="B229" s="4" t="s">
        <v>64</v>
      </c>
      <c r="C229" s="50">
        <v>0</v>
      </c>
      <c r="D229" s="51">
        <v>0</v>
      </c>
      <c r="E229" s="51">
        <v>0</v>
      </c>
      <c r="F229" s="51">
        <v>0</v>
      </c>
      <c r="G229" s="51">
        <v>0</v>
      </c>
      <c r="H229" s="121">
        <v>1.9548401853793692E-4</v>
      </c>
    </row>
    <row r="230" spans="1:8" s="5" customFormat="1" ht="15" customHeight="1" x14ac:dyDescent="0.45">
      <c r="A230" s="163" t="s">
        <v>479</v>
      </c>
      <c r="B230" s="4" t="s">
        <v>64</v>
      </c>
      <c r="C230" s="50">
        <v>0</v>
      </c>
      <c r="D230" s="51">
        <v>0</v>
      </c>
      <c r="E230" s="51">
        <v>0</v>
      </c>
      <c r="F230" s="51">
        <v>0</v>
      </c>
      <c r="G230" s="51">
        <v>0</v>
      </c>
      <c r="H230" s="121">
        <v>1.4459860842228417E-4</v>
      </c>
    </row>
    <row r="231" spans="1:8" s="5" customFormat="1" ht="15" customHeight="1" x14ac:dyDescent="0.45">
      <c r="A231" s="163" t="s">
        <v>480</v>
      </c>
      <c r="B231" s="4" t="s">
        <v>64</v>
      </c>
      <c r="C231" s="50">
        <v>0</v>
      </c>
      <c r="D231" s="51">
        <v>0</v>
      </c>
      <c r="E231" s="51">
        <v>0</v>
      </c>
      <c r="F231" s="51">
        <v>0</v>
      </c>
      <c r="G231" s="51">
        <v>0</v>
      </c>
      <c r="H231" s="121">
        <v>2.8734869482082082E-4</v>
      </c>
    </row>
    <row r="232" spans="1:8" s="5" customFormat="1" ht="15" customHeight="1" x14ac:dyDescent="0.45">
      <c r="A232" s="163" t="s">
        <v>481</v>
      </c>
      <c r="B232" s="4" t="s">
        <v>64</v>
      </c>
      <c r="C232" s="50">
        <v>0</v>
      </c>
      <c r="D232" s="51">
        <v>0</v>
      </c>
      <c r="E232" s="51">
        <v>0</v>
      </c>
      <c r="F232" s="51">
        <v>0</v>
      </c>
      <c r="G232" s="51">
        <v>0</v>
      </c>
      <c r="H232" s="121">
        <v>4.1600067895126633E-4</v>
      </c>
    </row>
    <row r="233" spans="1:8" s="5" customFormat="1" ht="15" customHeight="1" x14ac:dyDescent="0.45">
      <c r="A233" s="163" t="s">
        <v>482</v>
      </c>
      <c r="B233" s="4" t="s">
        <v>64</v>
      </c>
      <c r="C233" s="50">
        <v>0</v>
      </c>
      <c r="D233" s="51">
        <v>0</v>
      </c>
      <c r="E233" s="51">
        <v>0</v>
      </c>
      <c r="F233" s="51">
        <v>0</v>
      </c>
      <c r="G233" s="51">
        <v>0</v>
      </c>
      <c r="H233" s="121">
        <v>1.4614060380601751E-4</v>
      </c>
    </row>
    <row r="234" spans="1:8" s="5" customFormat="1" ht="15" customHeight="1" x14ac:dyDescent="0.45">
      <c r="A234" s="163" t="s">
        <v>483</v>
      </c>
      <c r="B234" s="4" t="s">
        <v>64</v>
      </c>
      <c r="C234" s="50">
        <v>0</v>
      </c>
      <c r="D234" s="51">
        <v>0</v>
      </c>
      <c r="E234" s="51">
        <v>0</v>
      </c>
      <c r="F234" s="51">
        <v>0</v>
      </c>
      <c r="G234" s="51">
        <v>0</v>
      </c>
      <c r="H234" s="121">
        <v>1.2452739645749332E-5</v>
      </c>
    </row>
    <row r="235" spans="1:8" s="5" customFormat="1" ht="15" customHeight="1" x14ac:dyDescent="0.45">
      <c r="A235" s="163" t="s">
        <v>484</v>
      </c>
      <c r="B235" s="4" t="s">
        <v>64</v>
      </c>
      <c r="C235" s="50">
        <v>0</v>
      </c>
      <c r="D235" s="51">
        <v>0</v>
      </c>
      <c r="E235" s="51">
        <v>0</v>
      </c>
      <c r="F235" s="51">
        <v>0</v>
      </c>
      <c r="G235" s="51">
        <v>0</v>
      </c>
      <c r="H235" s="121">
        <v>4.5593536957065502E-6</v>
      </c>
    </row>
    <row r="236" spans="1:8" s="5" customFormat="1" ht="15" customHeight="1" x14ac:dyDescent="0.45">
      <c r="A236" s="163" t="s">
        <v>256</v>
      </c>
      <c r="B236" s="4" t="s">
        <v>64</v>
      </c>
      <c r="C236" s="50">
        <v>0</v>
      </c>
      <c r="D236" s="51">
        <v>0</v>
      </c>
      <c r="E236" s="51">
        <v>0</v>
      </c>
      <c r="F236" s="51">
        <v>0</v>
      </c>
      <c r="G236" s="51">
        <v>0</v>
      </c>
      <c r="H236" s="121">
        <v>1.3933940501795527E-5</v>
      </c>
    </row>
    <row r="237" spans="1:8" s="5" customFormat="1" ht="15" customHeight="1" x14ac:dyDescent="0.45">
      <c r="A237" s="163" t="s">
        <v>485</v>
      </c>
      <c r="B237" s="4" t="s">
        <v>64</v>
      </c>
      <c r="C237" s="50">
        <v>0</v>
      </c>
      <c r="D237" s="51">
        <v>0</v>
      </c>
      <c r="E237" s="51">
        <v>0</v>
      </c>
      <c r="F237" s="51">
        <v>0</v>
      </c>
      <c r="G237" s="51">
        <v>0</v>
      </c>
      <c r="H237" s="121">
        <v>8.5243597474133519E-5</v>
      </c>
    </row>
    <row r="238" spans="1:8" s="5" customFormat="1" ht="15" customHeight="1" x14ac:dyDescent="0.45">
      <c r="A238" s="163" t="s">
        <v>486</v>
      </c>
      <c r="B238" s="4" t="s">
        <v>64</v>
      </c>
      <c r="C238" s="50">
        <v>0</v>
      </c>
      <c r="D238" s="51">
        <v>0</v>
      </c>
      <c r="E238" s="51">
        <v>0</v>
      </c>
      <c r="F238" s="51">
        <v>0</v>
      </c>
      <c r="G238" s="51">
        <v>1.9952395490209765E-3</v>
      </c>
      <c r="H238" s="121">
        <v>4.2983481400815692E-4</v>
      </c>
    </row>
    <row r="239" spans="1:8" s="5" customFormat="1" ht="15" customHeight="1" x14ac:dyDescent="0.45">
      <c r="A239" s="163" t="s">
        <v>487</v>
      </c>
      <c r="B239" s="4" t="s">
        <v>64</v>
      </c>
      <c r="C239" s="50">
        <v>0</v>
      </c>
      <c r="D239" s="51">
        <v>0</v>
      </c>
      <c r="E239" s="51">
        <v>0</v>
      </c>
      <c r="F239" s="51">
        <v>0</v>
      </c>
      <c r="G239" s="51">
        <v>0</v>
      </c>
      <c r="H239" s="121">
        <v>3.6028916206716326E-4</v>
      </c>
    </row>
    <row r="240" spans="1:8" s="5" customFormat="1" ht="15" customHeight="1" x14ac:dyDescent="0.45">
      <c r="A240" s="163" t="s">
        <v>488</v>
      </c>
      <c r="B240" s="4" t="s">
        <v>64</v>
      </c>
      <c r="C240" s="50">
        <v>0</v>
      </c>
      <c r="D240" s="51">
        <v>0</v>
      </c>
      <c r="E240" s="51">
        <v>0</v>
      </c>
      <c r="F240" s="51">
        <v>0</v>
      </c>
      <c r="G240" s="51">
        <v>1.1824639705438407E-4</v>
      </c>
      <c r="H240" s="121">
        <v>2.3136378453145726E-3</v>
      </c>
    </row>
    <row r="241" spans="1:8" s="5" customFormat="1" ht="15" customHeight="1" x14ac:dyDescent="0.45">
      <c r="A241" s="163" t="s">
        <v>489</v>
      </c>
      <c r="B241" s="4" t="s">
        <v>64</v>
      </c>
      <c r="C241" s="50">
        <v>0</v>
      </c>
      <c r="D241" s="51">
        <v>0</v>
      </c>
      <c r="E241" s="51">
        <v>0</v>
      </c>
      <c r="F241" s="51">
        <v>0</v>
      </c>
      <c r="G241" s="51">
        <v>1.3822801982779785E-3</v>
      </c>
      <c r="H241" s="121">
        <v>0</v>
      </c>
    </row>
    <row r="242" spans="1:8" s="5" customFormat="1" ht="15" customHeight="1" x14ac:dyDescent="0.45">
      <c r="A242" s="163" t="s">
        <v>490</v>
      </c>
      <c r="B242" s="4" t="s">
        <v>64</v>
      </c>
      <c r="C242" s="50">
        <v>0</v>
      </c>
      <c r="D242" s="51">
        <v>0</v>
      </c>
      <c r="E242" s="51">
        <v>0</v>
      </c>
      <c r="F242" s="51">
        <v>0</v>
      </c>
      <c r="G242" s="51">
        <v>7.1372646615041593E-4</v>
      </c>
      <c r="H242" s="121">
        <v>0</v>
      </c>
    </row>
    <row r="243" spans="1:8" s="5" customFormat="1" ht="15" customHeight="1" thickBot="1" x14ac:dyDescent="0.5">
      <c r="A243" s="163" t="s">
        <v>491</v>
      </c>
      <c r="B243" s="4" t="s">
        <v>64</v>
      </c>
      <c r="C243" s="50">
        <v>0</v>
      </c>
      <c r="D243" s="51">
        <v>0</v>
      </c>
      <c r="E243" s="51">
        <v>0</v>
      </c>
      <c r="F243" s="51">
        <v>0</v>
      </c>
      <c r="G243" s="51">
        <v>4.9688140463107129E-4</v>
      </c>
      <c r="H243" s="121">
        <v>0</v>
      </c>
    </row>
    <row r="244" spans="1:8" ht="18.75" customHeight="1" thickBot="1" x14ac:dyDescent="0.5">
      <c r="A244" s="29" t="s">
        <v>7</v>
      </c>
      <c r="B244" s="30"/>
      <c r="C244" s="122">
        <f t="shared" ref="C244:H244" si="0">SUM(C12:C243)</f>
        <v>1</v>
      </c>
      <c r="D244" s="122">
        <f t="shared" si="0"/>
        <v>1</v>
      </c>
      <c r="E244" s="122">
        <f t="shared" si="0"/>
        <v>0.99999999999999978</v>
      </c>
      <c r="F244" s="122">
        <f t="shared" si="0"/>
        <v>1.0000000000000004</v>
      </c>
      <c r="G244" s="122">
        <f t="shared" si="0"/>
        <v>1.0000000000000002</v>
      </c>
      <c r="H244" s="123">
        <f t="shared" si="0"/>
        <v>0.99999999999999967</v>
      </c>
    </row>
    <row r="245" spans="1:8" ht="9" customHeight="1" x14ac:dyDescent="0.45">
      <c r="C245" s="59"/>
      <c r="D245" s="59"/>
      <c r="E245" s="59"/>
      <c r="F245" s="59"/>
      <c r="G245" s="59"/>
      <c r="H245" s="59"/>
    </row>
  </sheetData>
  <mergeCells count="3">
    <mergeCell ref="A8:H8"/>
    <mergeCell ref="A10:A11"/>
    <mergeCell ref="B10:B11"/>
  </mergeCells>
  <printOptions horizontalCentered="1"/>
  <pageMargins left="0.23622047244094491" right="0.23622047244094491" top="0.74803149606299213" bottom="0.74803149606299213" header="0.31496062992125984" footer="0.31496062992125984"/>
  <pageSetup paperSize="9" scale="98" fitToHeight="0" orientation="landscape" verticalDpi="0" r:id="rId1"/>
  <headerFooter>
    <oddFooter>&amp;L&amp;D&amp;RPágina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9"/>
  <sheetViews>
    <sheetView showGridLines="0" zoomScaleNormal="100" workbookViewId="0">
      <selection activeCell="A28" sqref="A28"/>
    </sheetView>
  </sheetViews>
  <sheetFormatPr baseColWidth="10" defaultColWidth="11.46484375" defaultRowHeight="14.25" x14ac:dyDescent="0.45"/>
  <cols>
    <col min="1" max="1" width="26.33203125" style="1" customWidth="1"/>
    <col min="2" max="2" width="28.53125" style="1" customWidth="1"/>
    <col min="3" max="7" width="14.53125" style="5" bestFit="1" customWidth="1"/>
    <col min="8" max="16384" width="11.46484375" style="1"/>
  </cols>
  <sheetData>
    <row r="1" spans="1:9" ht="5.0999999999999996" customHeight="1" x14ac:dyDescent="0.45">
      <c r="A1" s="18"/>
      <c r="B1" s="18"/>
      <c r="C1" s="108"/>
      <c r="D1" s="108"/>
      <c r="E1" s="108"/>
      <c r="F1" s="108"/>
      <c r="G1" s="108"/>
    </row>
    <row r="2" spans="1:9" x14ac:dyDescent="0.45">
      <c r="A2" s="18"/>
      <c r="B2" s="18"/>
      <c r="C2" s="108"/>
      <c r="D2" s="108"/>
      <c r="E2" s="108"/>
      <c r="F2" s="108"/>
      <c r="G2" s="108"/>
    </row>
    <row r="3" spans="1:9" x14ac:dyDescent="0.45">
      <c r="A3" s="18"/>
      <c r="B3" s="18"/>
      <c r="C3" s="108"/>
      <c r="D3" s="108"/>
      <c r="E3" s="108"/>
      <c r="F3" s="108"/>
      <c r="G3" s="108"/>
    </row>
    <row r="4" spans="1:9" x14ac:dyDescent="0.45">
      <c r="A4" s="18"/>
      <c r="B4" s="18"/>
      <c r="C4" s="108"/>
      <c r="D4" s="108"/>
      <c r="E4" s="108"/>
      <c r="F4" s="108"/>
      <c r="G4" s="108"/>
    </row>
    <row r="5" spans="1:9" ht="5.0999999999999996" customHeight="1" thickBot="1" x14ac:dyDescent="0.5">
      <c r="A5" s="18"/>
      <c r="B5" s="18"/>
      <c r="C5" s="108"/>
      <c r="D5" s="108"/>
      <c r="E5" s="108"/>
      <c r="F5" s="108"/>
      <c r="G5" s="108"/>
    </row>
    <row r="6" spans="1:9" ht="51.75" customHeight="1" thickBot="1" x14ac:dyDescent="0.5">
      <c r="A6" s="33" t="s">
        <v>86</v>
      </c>
      <c r="B6" s="34"/>
      <c r="C6" s="35"/>
      <c r="D6" s="35"/>
      <c r="E6" s="35"/>
      <c r="F6" s="35"/>
      <c r="G6" s="36"/>
    </row>
    <row r="7" spans="1:9" ht="5.0999999999999996" customHeight="1" x14ac:dyDescent="0.45"/>
    <row r="8" spans="1:9" ht="27.75" customHeight="1" x14ac:dyDescent="0.45">
      <c r="A8" s="91" t="s">
        <v>63</v>
      </c>
      <c r="B8" s="19"/>
      <c r="C8" s="20"/>
      <c r="D8" s="20"/>
      <c r="E8" s="20"/>
      <c r="F8" s="20"/>
      <c r="G8" s="20"/>
    </row>
    <row r="9" spans="1:9" ht="5.0999999999999996" customHeight="1" thickBot="1" x14ac:dyDescent="0.5"/>
    <row r="10" spans="1:9" ht="15" customHeight="1" x14ac:dyDescent="0.45">
      <c r="A10" s="199" t="s">
        <v>68</v>
      </c>
      <c r="B10" s="197" t="s">
        <v>69</v>
      </c>
      <c r="C10" s="23" t="s">
        <v>11</v>
      </c>
      <c r="D10" s="24"/>
      <c r="E10" s="24"/>
      <c r="F10" s="24"/>
      <c r="G10" s="25"/>
    </row>
    <row r="11" spans="1:9" ht="33" customHeight="1" x14ac:dyDescent="0.45">
      <c r="A11" s="200"/>
      <c r="B11" s="198"/>
      <c r="C11" s="22" t="s">
        <v>58</v>
      </c>
      <c r="D11" s="22" t="s">
        <v>59</v>
      </c>
      <c r="E11" s="22" t="s">
        <v>60</v>
      </c>
      <c r="F11" s="22" t="s">
        <v>61</v>
      </c>
      <c r="G11" s="26" t="s">
        <v>62</v>
      </c>
    </row>
    <row r="12" spans="1:9" s="5" customFormat="1" x14ac:dyDescent="0.45">
      <c r="A12" s="27" t="s">
        <v>13</v>
      </c>
      <c r="B12" s="4" t="str">
        <f>Input!A61</f>
        <v>CI Tarifa</v>
      </c>
      <c r="C12" s="47">
        <f>Input!C61</f>
        <v>186168.20865000828</v>
      </c>
      <c r="D12" s="47">
        <f>Input!D61</f>
        <v>205203.72225161677</v>
      </c>
      <c r="E12" s="47">
        <f>Input!E61</f>
        <v>205203.72225161677</v>
      </c>
      <c r="F12" s="47">
        <f>Input!F61</f>
        <v>205203.72225161677</v>
      </c>
      <c r="G12" s="52">
        <f>Input!G61</f>
        <v>205203.72225161677</v>
      </c>
      <c r="I12" s="1"/>
    </row>
    <row r="13" spans="1:9" s="5" customFormat="1" x14ac:dyDescent="0.45">
      <c r="A13" s="42" t="s">
        <v>14</v>
      </c>
      <c r="B13" s="4" t="s">
        <v>14</v>
      </c>
      <c r="C13" s="48">
        <f>Input!C62</f>
        <v>224308.45656544864</v>
      </c>
      <c r="D13" s="48">
        <f>Input!D62</f>
        <v>229671.95561028004</v>
      </c>
      <c r="E13" s="48">
        <f>Input!E62</f>
        <v>229671.95561028004</v>
      </c>
      <c r="F13" s="48">
        <f>Input!F62</f>
        <v>229671.95561028004</v>
      </c>
      <c r="G13" s="60">
        <f>Input!G62</f>
        <v>229671.95561028004</v>
      </c>
      <c r="I13" s="1"/>
    </row>
    <row r="14" spans="1:9" s="5" customFormat="1" x14ac:dyDescent="0.45">
      <c r="A14" s="42" t="s">
        <v>55</v>
      </c>
      <c r="B14" s="4" t="s">
        <v>15</v>
      </c>
      <c r="C14" s="48">
        <f>Input!C$63*(Input!C208/Input!C$210)</f>
        <v>49609.619683764264</v>
      </c>
      <c r="D14" s="48">
        <f>Input!D$63*(Input!D208/Input!D$210)</f>
        <v>52253.222722710299</v>
      </c>
      <c r="E14" s="48">
        <f>Input!E$63*(Input!E208/Input!E$210)</f>
        <v>52253.222722710299</v>
      </c>
      <c r="F14" s="48">
        <f>Input!F$63*(Input!F208/Input!F$210)</f>
        <v>52253.222722710299</v>
      </c>
      <c r="G14" s="60">
        <f>Input!G$63*(Input!G208/Input!G$210)</f>
        <v>52253.222722710299</v>
      </c>
      <c r="I14" s="1"/>
    </row>
    <row r="15" spans="1:9" s="5" customFormat="1" x14ac:dyDescent="0.45">
      <c r="A15" s="42" t="s">
        <v>56</v>
      </c>
      <c r="B15" s="4" t="s">
        <v>15</v>
      </c>
      <c r="C15" s="48">
        <f>Input!C$63*(Input!C209/Input!C$210)</f>
        <v>136426.45413035172</v>
      </c>
      <c r="D15" s="48">
        <f>Input!D$63*(Input!D209/Input!D$210)</f>
        <v>143696.3624874533</v>
      </c>
      <c r="E15" s="48">
        <f>Input!E$63*(Input!E209/Input!E$210)</f>
        <v>143696.3624874533</v>
      </c>
      <c r="F15" s="48">
        <f>Input!F$63*(Input!F209/Input!F$210)</f>
        <v>143696.3624874533</v>
      </c>
      <c r="G15" s="60">
        <f>Input!G$63*(Input!G209/Input!G$210)</f>
        <v>143696.3624874533</v>
      </c>
      <c r="I15" s="1"/>
    </row>
    <row r="16" spans="1:9" s="5" customFormat="1" x14ac:dyDescent="0.45">
      <c r="A16" s="42" t="s">
        <v>53</v>
      </c>
      <c r="B16" s="4" t="s">
        <v>16</v>
      </c>
      <c r="C16" s="48">
        <f>Input!C$64*(Input!C197/Input!C$199)</f>
        <v>8476.5865534971272</v>
      </c>
      <c r="D16" s="48">
        <f>Input!D$64*(Input!D197/Input!D$199)</f>
        <v>9681.2821268512253</v>
      </c>
      <c r="E16" s="48">
        <f>Input!E$64*(Input!E197/Input!E$199)</f>
        <v>9681.2821268512253</v>
      </c>
      <c r="F16" s="48">
        <f>Input!F$64*(Input!F197/Input!F$199)</f>
        <v>9681.2821268512253</v>
      </c>
      <c r="G16" s="60">
        <f>Input!G$64*(Input!G197/Input!G$199)</f>
        <v>9681.2821268512253</v>
      </c>
      <c r="I16" s="1"/>
    </row>
    <row r="17" spans="1:9" s="5" customFormat="1" x14ac:dyDescent="0.45">
      <c r="A17" s="42" t="s">
        <v>54</v>
      </c>
      <c r="B17" s="7" t="s">
        <v>16</v>
      </c>
      <c r="C17" s="48">
        <f>Input!C$64*(Input!C198/Input!C$199)</f>
        <v>3852.9938879532392</v>
      </c>
      <c r="D17" s="48">
        <f>Input!D$64*(Input!D198/Input!D$199)</f>
        <v>4400.582784932375</v>
      </c>
      <c r="E17" s="48">
        <f>Input!E$64*(Input!E198/Input!E$199)</f>
        <v>4400.582784932375</v>
      </c>
      <c r="F17" s="48">
        <f>Input!F$64*(Input!F198/Input!F$199)</f>
        <v>4400.582784932375</v>
      </c>
      <c r="G17" s="60">
        <f>Input!G$64*(Input!G198/Input!G$199)</f>
        <v>4400.582784932375</v>
      </c>
      <c r="I17" s="1"/>
    </row>
    <row r="18" spans="1:9" s="5" customFormat="1" x14ac:dyDescent="0.45">
      <c r="A18" s="42" t="s">
        <v>17</v>
      </c>
      <c r="B18" s="7" t="s">
        <v>31</v>
      </c>
      <c r="C18" s="48">
        <f>Input!C65</f>
        <v>118027.29879030267</v>
      </c>
      <c r="D18" s="48">
        <f>Input!D65</f>
        <v>149885.8815414175</v>
      </c>
      <c r="E18" s="48">
        <f>Input!E65</f>
        <v>161461.20589968315</v>
      </c>
      <c r="F18" s="48">
        <f>Input!F65</f>
        <v>173975.83162858605</v>
      </c>
      <c r="G18" s="60">
        <f>Input!G65</f>
        <v>167591.94518008866</v>
      </c>
      <c r="I18" s="1"/>
    </row>
    <row r="19" spans="1:9" s="5" customFormat="1" x14ac:dyDescent="0.45">
      <c r="A19" s="42" t="s">
        <v>18</v>
      </c>
      <c r="B19" s="7" t="s">
        <v>31</v>
      </c>
      <c r="C19" s="48">
        <f>Input!C66</f>
        <v>118387.80309831457</v>
      </c>
      <c r="D19" s="48">
        <f>Input!D66</f>
        <v>121922.12783582658</v>
      </c>
      <c r="E19" s="48">
        <f>Input!E66</f>
        <v>120588.63206131772</v>
      </c>
      <c r="F19" s="48">
        <f>Input!F66</f>
        <v>120444.80651209805</v>
      </c>
      <c r="G19" s="60">
        <f>Input!G66</f>
        <v>116025.19281698448</v>
      </c>
      <c r="I19" s="1"/>
    </row>
    <row r="20" spans="1:9" s="5" customFormat="1" ht="14" customHeight="1" x14ac:dyDescent="0.45">
      <c r="A20" s="42" t="s">
        <v>19</v>
      </c>
      <c r="B20" s="7" t="s">
        <v>31</v>
      </c>
      <c r="C20" s="48">
        <f>Input!C67</f>
        <v>145479.82706505025</v>
      </c>
      <c r="D20" s="48">
        <f>Input!D67</f>
        <v>142368.27791869841</v>
      </c>
      <c r="E20" s="48">
        <f>Input!E67</f>
        <v>137334.50409377995</v>
      </c>
      <c r="F20" s="48">
        <f>Input!F67</f>
        <v>133827.56279122006</v>
      </c>
      <c r="G20" s="60">
        <f>Input!G67</f>
        <v>128916.88090776051</v>
      </c>
      <c r="I20" s="1"/>
    </row>
    <row r="21" spans="1:9" s="5" customFormat="1" x14ac:dyDescent="0.45">
      <c r="A21" s="42" t="s">
        <v>20</v>
      </c>
      <c r="B21" s="7" t="s">
        <v>31</v>
      </c>
      <c r="C21" s="48">
        <f>Input!C68</f>
        <v>146919.29597049099</v>
      </c>
      <c r="D21" s="48">
        <f>Input!D68</f>
        <v>105804.45490170596</v>
      </c>
      <c r="E21" s="48">
        <f>Input!E68</f>
        <v>83426.866987494868</v>
      </c>
      <c r="F21" s="48">
        <f>Input!F68</f>
        <v>62921.890058021338</v>
      </c>
      <c r="G21" s="60">
        <f>Input!G68</f>
        <v>60613.027973586606</v>
      </c>
      <c r="I21" s="1"/>
    </row>
    <row r="22" spans="1:9" s="5" customFormat="1" x14ac:dyDescent="0.45">
      <c r="A22" s="42" t="s">
        <v>21</v>
      </c>
      <c r="B22" s="7" t="s">
        <v>31</v>
      </c>
      <c r="C22" s="48">
        <f>Input!C69</f>
        <v>57209.080649743119</v>
      </c>
      <c r="D22" s="48">
        <f>Input!D69</f>
        <v>75222.267927885216</v>
      </c>
      <c r="E22" s="48">
        <f>Input!E69</f>
        <v>82003.871235305007</v>
      </c>
      <c r="F22" s="48">
        <f>Input!F69</f>
        <v>89218.375194146705</v>
      </c>
      <c r="G22" s="60">
        <f>Input!G69</f>
        <v>85944.587271840355</v>
      </c>
      <c r="I22" s="1"/>
    </row>
    <row r="23" spans="1:9" s="5" customFormat="1" x14ac:dyDescent="0.45">
      <c r="A23" s="42" t="s">
        <v>22</v>
      </c>
      <c r="B23" s="7" t="s">
        <v>31</v>
      </c>
      <c r="C23" s="48">
        <f>Input!C70</f>
        <v>69494.160891641164</v>
      </c>
      <c r="D23" s="48">
        <f>Input!D70</f>
        <v>53761.567114835321</v>
      </c>
      <c r="E23" s="48">
        <f>Input!E70</f>
        <v>44868.751056980909</v>
      </c>
      <c r="F23" s="48">
        <f>Input!F70</f>
        <v>36829.34528014376</v>
      </c>
      <c r="G23" s="60">
        <f>Input!G70</f>
        <v>35477.925625815697</v>
      </c>
      <c r="I23" s="1"/>
    </row>
    <row r="24" spans="1:9" s="135" customFormat="1" ht="28.5" x14ac:dyDescent="0.45">
      <c r="A24" s="162" t="s">
        <v>254</v>
      </c>
      <c r="B24" s="132" t="s">
        <v>139</v>
      </c>
      <c r="C24" s="133">
        <f>Input!C71+Input!C84</f>
        <v>1897.7233602319054</v>
      </c>
      <c r="D24" s="133">
        <f>Input!D71+Input!D84</f>
        <v>4676.0483238198631</v>
      </c>
      <c r="E24" s="133">
        <f>Input!E71+Input!E84</f>
        <v>4741.0002089475811</v>
      </c>
      <c r="F24" s="133">
        <f>Input!F71+Input!F84</f>
        <v>4779.7242739285739</v>
      </c>
      <c r="G24" s="134">
        <f>Input!G71+Input!G84</f>
        <v>4784.0133712057968</v>
      </c>
      <c r="I24" s="1"/>
    </row>
    <row r="25" spans="1:9" s="5" customFormat="1" x14ac:dyDescent="0.45">
      <c r="A25" s="163" t="s">
        <v>492</v>
      </c>
      <c r="B25" s="7" t="s">
        <v>24</v>
      </c>
      <c r="C25" s="48">
        <f>Input!C72</f>
        <v>568.50046816479392</v>
      </c>
      <c r="D25" s="48">
        <f>Input!D72</f>
        <v>619.60163384252826</v>
      </c>
      <c r="E25" s="48">
        <f>Input!E72</f>
        <v>619.60163384252826</v>
      </c>
      <c r="F25" s="48">
        <f>Input!F72</f>
        <v>619.60163384252826</v>
      </c>
      <c r="G25" s="60">
        <f>Input!G72</f>
        <v>619.60163384252826</v>
      </c>
      <c r="I25" s="1"/>
    </row>
    <row r="26" spans="1:9" s="5" customFormat="1" x14ac:dyDescent="0.45">
      <c r="A26" s="163" t="s">
        <v>25</v>
      </c>
      <c r="B26" s="7" t="s">
        <v>25</v>
      </c>
      <c r="C26" s="48">
        <f>Input!C73</f>
        <v>1507.9203363060549</v>
      </c>
      <c r="D26" s="48">
        <f>Input!D73</f>
        <v>1497.0639696760859</v>
      </c>
      <c r="E26" s="48">
        <f>Input!E73</f>
        <v>1497.0639696760859</v>
      </c>
      <c r="F26" s="48">
        <f>Input!F73</f>
        <v>1497.0639696760859</v>
      </c>
      <c r="G26" s="60">
        <f>Input!G73</f>
        <v>1497.0639696760859</v>
      </c>
      <c r="I26" s="1"/>
    </row>
    <row r="27" spans="1:9" s="5" customFormat="1" x14ac:dyDescent="0.45">
      <c r="A27" s="42" t="s">
        <v>255</v>
      </c>
      <c r="B27" s="7" t="s">
        <v>265</v>
      </c>
      <c r="C27" s="48">
        <f>Input!C74</f>
        <v>335.5675682045856</v>
      </c>
      <c r="D27" s="48">
        <f>Input!D74</f>
        <v>343.56779803172884</v>
      </c>
      <c r="E27" s="48">
        <f>Input!E74</f>
        <v>343.56779803172884</v>
      </c>
      <c r="F27" s="48">
        <f>Input!F74</f>
        <v>343.56779803172884</v>
      </c>
      <c r="G27" s="60">
        <f>Input!G74</f>
        <v>343.56779803172884</v>
      </c>
      <c r="I27" s="1"/>
    </row>
    <row r="28" spans="1:9" s="5" customFormat="1" x14ac:dyDescent="0.45">
      <c r="A28" s="42" t="s">
        <v>493</v>
      </c>
      <c r="B28" s="7" t="s">
        <v>494</v>
      </c>
      <c r="C28" s="48">
        <f>Input!C75</f>
        <v>0</v>
      </c>
      <c r="D28" s="48">
        <f>Input!D75</f>
        <v>117.8082191780822</v>
      </c>
      <c r="E28" s="48">
        <f>Input!E75</f>
        <v>117.8082191780822</v>
      </c>
      <c r="F28" s="48">
        <f>Input!F75</f>
        <v>117.8082191780822</v>
      </c>
      <c r="G28" s="60">
        <f>Input!G75</f>
        <v>117.8082191780822</v>
      </c>
      <c r="I28" s="1"/>
    </row>
    <row r="29" spans="1:9" s="5" customFormat="1" x14ac:dyDescent="0.45">
      <c r="A29" s="42" t="s">
        <v>256</v>
      </c>
      <c r="B29" s="7" t="s">
        <v>249</v>
      </c>
      <c r="C29" s="48">
        <f>Input!C76</f>
        <v>0</v>
      </c>
      <c r="D29" s="48">
        <f>Input!D76</f>
        <v>309.58904109589042</v>
      </c>
      <c r="E29" s="48">
        <f>Input!E76</f>
        <v>309.58904109589042</v>
      </c>
      <c r="F29" s="48">
        <f>Input!F76</f>
        <v>309.58904109589042</v>
      </c>
      <c r="G29" s="60">
        <f>Input!G76</f>
        <v>309.58904109589042</v>
      </c>
      <c r="I29" s="1"/>
    </row>
    <row r="30" spans="1:9" s="5" customFormat="1" x14ac:dyDescent="0.45">
      <c r="A30" s="42" t="s">
        <v>257</v>
      </c>
      <c r="B30" s="7" t="s">
        <v>250</v>
      </c>
      <c r="C30" s="48">
        <f>Input!C77</f>
        <v>0</v>
      </c>
      <c r="D30" s="48">
        <f>Input!D77</f>
        <v>419.17808219178085</v>
      </c>
      <c r="E30" s="48">
        <f>Input!E77</f>
        <v>419.17808219178085</v>
      </c>
      <c r="F30" s="48">
        <f>Input!F77</f>
        <v>419.17808219178085</v>
      </c>
      <c r="G30" s="60">
        <f>Input!G77</f>
        <v>419.17808219178085</v>
      </c>
      <c r="I30" s="1"/>
    </row>
    <row r="31" spans="1:9" s="5" customFormat="1" x14ac:dyDescent="0.45">
      <c r="A31" s="42" t="s">
        <v>258</v>
      </c>
      <c r="B31" s="7" t="s">
        <v>251</v>
      </c>
      <c r="C31" s="48">
        <f>Input!C78</f>
        <v>0</v>
      </c>
      <c r="D31" s="48">
        <f>Input!D78</f>
        <v>0</v>
      </c>
      <c r="E31" s="48">
        <f>Input!E78</f>
        <v>235.61643835616439</v>
      </c>
      <c r="F31" s="48">
        <f>Input!F78</f>
        <v>235.61643835616439</v>
      </c>
      <c r="G31" s="60">
        <f>Input!G78</f>
        <v>235.61643835616439</v>
      </c>
      <c r="I31" s="1"/>
    </row>
    <row r="32" spans="1:9" s="5" customFormat="1" x14ac:dyDescent="0.45">
      <c r="A32" s="42" t="s">
        <v>259</v>
      </c>
      <c r="B32" s="7" t="s">
        <v>252</v>
      </c>
      <c r="C32" s="48">
        <f>Input!C79</f>
        <v>0</v>
      </c>
      <c r="D32" s="48">
        <f>Input!D79</f>
        <v>191.50684931506851</v>
      </c>
      <c r="E32" s="48">
        <f>Input!E79</f>
        <v>191.50684931506851</v>
      </c>
      <c r="F32" s="48">
        <f>Input!F79</f>
        <v>191.50684931506851</v>
      </c>
      <c r="G32" s="60">
        <f>Input!G79</f>
        <v>191.50684931506851</v>
      </c>
      <c r="I32" s="1"/>
    </row>
    <row r="33" spans="1:9" s="5" customFormat="1" x14ac:dyDescent="0.45">
      <c r="A33" s="42" t="s">
        <v>260</v>
      </c>
      <c r="B33" s="7" t="s">
        <v>253</v>
      </c>
      <c r="C33" s="48">
        <f>Input!C80</f>
        <v>0</v>
      </c>
      <c r="D33" s="48">
        <f>Input!D80</f>
        <v>309.58904109589042</v>
      </c>
      <c r="E33" s="48">
        <f>Input!E80</f>
        <v>309.58904109589042</v>
      </c>
      <c r="F33" s="48">
        <f>Input!F80</f>
        <v>309.58904109589042</v>
      </c>
      <c r="G33" s="60">
        <f>Input!G80</f>
        <v>309.58904109589042</v>
      </c>
      <c r="I33" s="1"/>
    </row>
    <row r="34" spans="1:9" s="5" customFormat="1" x14ac:dyDescent="0.45">
      <c r="A34" s="42" t="s">
        <v>26</v>
      </c>
      <c r="B34" s="7" t="s">
        <v>33</v>
      </c>
      <c r="C34" s="48">
        <f>Input!C81</f>
        <v>17592.29096194687</v>
      </c>
      <c r="D34" s="48">
        <f>Input!D81</f>
        <v>20496.331804246103</v>
      </c>
      <c r="E34" s="48">
        <f>Input!E81</f>
        <v>20782.855919334506</v>
      </c>
      <c r="F34" s="48">
        <f>Input!F81</f>
        <v>20953.680498628655</v>
      </c>
      <c r="G34" s="60">
        <f>Input!G81</f>
        <v>20972.60111655173</v>
      </c>
      <c r="I34" s="1"/>
    </row>
    <row r="35" spans="1:9" s="5" customFormat="1" ht="14.65" thickBot="1" x14ac:dyDescent="0.5">
      <c r="A35" s="42" t="s">
        <v>27</v>
      </c>
      <c r="B35" s="7" t="s">
        <v>33</v>
      </c>
      <c r="C35" s="48">
        <f>Input!C82</f>
        <v>26925.941423470937</v>
      </c>
      <c r="D35" s="48">
        <f>Input!D82</f>
        <v>21240.831925284165</v>
      </c>
      <c r="E35" s="48">
        <f>Input!E82</f>
        <v>21537.763621612026</v>
      </c>
      <c r="F35" s="48">
        <f>Input!F82</f>
        <v>21714.793160953443</v>
      </c>
      <c r="G35" s="60">
        <f>Input!G82</f>
        <v>21734.4010434304</v>
      </c>
      <c r="I35" s="1"/>
    </row>
    <row r="36" spans="1:9" s="5" customFormat="1" ht="14.65" thickBot="1" x14ac:dyDescent="0.5">
      <c r="A36" s="42" t="s">
        <v>28</v>
      </c>
      <c r="B36" s="7" t="s">
        <v>33</v>
      </c>
      <c r="C36" s="48">
        <f>Input!C83</f>
        <v>15791.119264756227</v>
      </c>
      <c r="D36" s="48">
        <f>Input!D83</f>
        <v>18373.157414842528</v>
      </c>
      <c r="E36" s="48">
        <f>Input!E83</f>
        <v>18630.001064718308</v>
      </c>
      <c r="F36" s="48">
        <f>Input!F83</f>
        <v>18783.130264404932</v>
      </c>
      <c r="G36" s="60">
        <f>Input!G83</f>
        <v>18800.090933016603</v>
      </c>
      <c r="I36" s="1"/>
    </row>
    <row r="37" spans="1:9" ht="18.75" customHeight="1" thickBot="1" x14ac:dyDescent="0.5">
      <c r="A37" s="29" t="s">
        <v>7</v>
      </c>
      <c r="B37" s="30"/>
      <c r="C37" s="61">
        <f>SUM(C12:C36)</f>
        <v>1328978.8493196471</v>
      </c>
      <c r="D37" s="61">
        <f>SUM(D12:D36)</f>
        <v>1362465.9793268333</v>
      </c>
      <c r="E37" s="61">
        <f>SUM(E12:E36)</f>
        <v>1344326.1012058014</v>
      </c>
      <c r="F37" s="61">
        <f>SUM(F12:F36)</f>
        <v>1332399.7887187593</v>
      </c>
      <c r="G37" s="62">
        <f>SUM(G12:G36)</f>
        <v>1309811.3152969086</v>
      </c>
    </row>
    <row r="38" spans="1:9" ht="9" customHeight="1" x14ac:dyDescent="0.45">
      <c r="C38" s="59">
        <f>C37-Input!C85</f>
        <v>0</v>
      </c>
      <c r="D38" s="59">
        <f>D37-Input!D85</f>
        <v>0</v>
      </c>
      <c r="E38" s="59">
        <f>E37-Input!E85</f>
        <v>0</v>
      </c>
      <c r="F38" s="59">
        <f>F37-Input!F85</f>
        <v>0</v>
      </c>
      <c r="G38" s="59">
        <f>G37-Input!G85</f>
        <v>0</v>
      </c>
    </row>
    <row r="39" spans="1:9" x14ac:dyDescent="0.45">
      <c r="C39" s="150"/>
      <c r="D39" s="150"/>
      <c r="E39" s="150"/>
      <c r="F39" s="150"/>
      <c r="G39" s="150"/>
    </row>
  </sheetData>
  <mergeCells count="2">
    <mergeCell ref="A10:A11"/>
    <mergeCell ref="B10:B11"/>
  </mergeCells>
  <printOptions horizontalCentered="1"/>
  <pageMargins left="0.23622047244094491" right="0.23622047244094491" top="0.74803149606299213" bottom="0.74803149606299213" header="0.31496062992125984" footer="0.31496062992125984"/>
  <pageSetup paperSize="9" scale="85" fitToHeight="0" orientation="landscape" verticalDpi="0" r:id="rId1"/>
  <headerFooter>
    <oddFooter>&amp;L&amp;D&amp;RPágina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60"/>
  <sheetViews>
    <sheetView showGridLines="0" zoomScaleNormal="100" workbookViewId="0">
      <selection activeCell="L152" sqref="L152"/>
    </sheetView>
  </sheetViews>
  <sheetFormatPr baseColWidth="10" defaultColWidth="11.46484375" defaultRowHeight="14.25" x14ac:dyDescent="0.45"/>
  <cols>
    <col min="1" max="1" width="26.33203125" style="1" customWidth="1"/>
    <col min="2" max="2" width="30" style="1" customWidth="1"/>
    <col min="3" max="7" width="14.5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51.75" customHeight="1" thickBot="1" x14ac:dyDescent="0.5">
      <c r="A6" s="33" t="s">
        <v>143</v>
      </c>
      <c r="B6" s="34"/>
      <c r="C6" s="35"/>
      <c r="D6" s="35"/>
      <c r="E6" s="35"/>
      <c r="F6" s="35"/>
      <c r="G6" s="36"/>
    </row>
    <row r="7" spans="1:7" ht="5.0999999999999996" customHeight="1" x14ac:dyDescent="0.45"/>
    <row r="8" spans="1:7" ht="27.75" customHeight="1" x14ac:dyDescent="0.45">
      <c r="A8" s="91" t="s">
        <v>63</v>
      </c>
      <c r="B8" s="19"/>
      <c r="C8" s="20"/>
      <c r="D8" s="20"/>
      <c r="E8" s="20"/>
      <c r="F8" s="20"/>
      <c r="G8" s="20"/>
    </row>
    <row r="9" spans="1:7" ht="5.0999999999999996" customHeight="1" thickBot="1" x14ac:dyDescent="0.5"/>
    <row r="10" spans="1:7" ht="15" customHeight="1" x14ac:dyDescent="0.45">
      <c r="A10" s="199" t="s">
        <v>37</v>
      </c>
      <c r="B10" s="197" t="s">
        <v>166</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ht="15" customHeight="1" x14ac:dyDescent="0.45">
      <c r="A12" s="49" t="str">
        <f>Input_National_Capacity!A12</f>
        <v>01.1A</v>
      </c>
      <c r="B12" s="4" t="str">
        <f>Input_National_Capacity!B12</f>
        <v>Salida Nacional / National exit</v>
      </c>
      <c r="C12" s="47">
        <f>Input!C$147*Input_National_Capacity!$C12+Input!C$148*Input_National_Capacity!$D12+Input!C$149*Input_National_Capacity!$E12+Input!C$150*Input_National_Capacity!$F12+Input!C$151*Input_National_Capacity!$G12+Input!C$152*Input_National_Capacity!$H12</f>
        <v>5708.1515007292701</v>
      </c>
      <c r="D12" s="47">
        <f>Input!D$147*Input_National_Capacity!$C12+Input!D$148*Input_National_Capacity!$D12+Input!D$149*Input_National_Capacity!$E12+Input!D$150*Input_National_Capacity!$F12+Input!D$151*Input_National_Capacity!$G12+Input!D$152*Input_National_Capacity!$H12</f>
        <v>4969.1431381099073</v>
      </c>
      <c r="E12" s="47">
        <f>Input!E$147*Input_National_Capacity!$C12+Input!E$148*Input_National_Capacity!$D12+Input!E$149*Input_National_Capacity!$E12+Input!E$150*Input_National_Capacity!$F12+Input!E$151*Input_National_Capacity!$G12+Input!E$152*Input_National_Capacity!$H12</f>
        <v>4207.8856099840204</v>
      </c>
      <c r="F12" s="47">
        <f>Input!F$147*Input_National_Capacity!$C12+Input!F$148*Input_National_Capacity!$D12+Input!F$149*Input_National_Capacity!$E12+Input!F$150*Input_National_Capacity!$F12+Input!F$151*Input_National_Capacity!$G12+Input!F$152*Input_National_Capacity!$H12</f>
        <v>3647.8027052236102</v>
      </c>
      <c r="G12" s="52">
        <f>Input!G$147*Input_National_Capacity!$C12+Input!G$148*Input_National_Capacity!$D12+Input!G$149*Input_National_Capacity!$E12+Input!G$150*Input_National_Capacity!$F12+Input!G$151*Input_National_Capacity!$G12+Input!G$152*Input_National_Capacity!$H12</f>
        <v>3251.7415492956284</v>
      </c>
    </row>
    <row r="13" spans="1:7" s="5" customFormat="1" ht="15" customHeight="1" x14ac:dyDescent="0.45">
      <c r="A13" s="42" t="str">
        <f>Input_National_Capacity!A13</f>
        <v>03A</v>
      </c>
      <c r="B13" s="4" t="str">
        <f>Input_National_Capacity!B13</f>
        <v>Salida Nacional / National exit</v>
      </c>
      <c r="C13" s="48">
        <f>Input!C$147*Input_National_Capacity!$C13+Input!C$148*Input_National_Capacity!$D13+Input!C$149*Input_National_Capacity!$E13+Input!C$150*Input_National_Capacity!$F13+Input!C$151*Input_National_Capacity!$G13+Input!C$152*Input_National_Capacity!$H13</f>
        <v>11966.782077224218</v>
      </c>
      <c r="D13" s="48">
        <f>Input!D$147*Input_National_Capacity!$C13+Input!D$148*Input_National_Capacity!$D13+Input!D$149*Input_National_Capacity!$E13+Input!D$150*Input_National_Capacity!$F13+Input!D$151*Input_National_Capacity!$G13+Input!D$152*Input_National_Capacity!$H13</f>
        <v>10424.42451938848</v>
      </c>
      <c r="E13" s="48">
        <f>Input!E$147*Input_National_Capacity!$C13+Input!E$148*Input_National_Capacity!$D13+Input!E$149*Input_National_Capacity!$E13+Input!E$150*Input_National_Capacity!$F13+Input!E$151*Input_National_Capacity!$G13+Input!E$152*Input_National_Capacity!$H13</f>
        <v>8835.5768356575427</v>
      </c>
      <c r="F13" s="48">
        <f>Input!F$147*Input_National_Capacity!$C13+Input!F$148*Input_National_Capacity!$D13+Input!F$149*Input_National_Capacity!$E13+Input!F$150*Input_National_Capacity!$F13+Input!F$151*Input_National_Capacity!$G13+Input!F$152*Input_National_Capacity!$H13</f>
        <v>7666.4808886175988</v>
      </c>
      <c r="G13" s="60">
        <f>Input!G$147*Input_National_Capacity!$C13+Input!G$148*Input_National_Capacity!$D13+Input!G$149*Input_National_Capacity!$E13+Input!G$150*Input_National_Capacity!$F13+Input!G$151*Input_National_Capacity!$G13+Input!G$152*Input_National_Capacity!$H13</f>
        <v>6839.9324727764597</v>
      </c>
    </row>
    <row r="14" spans="1:7" s="5" customFormat="1" ht="15" customHeight="1" x14ac:dyDescent="0.45">
      <c r="A14" s="42" t="str">
        <f>Input_National_Capacity!A14</f>
        <v>03B</v>
      </c>
      <c r="B14" s="4" t="str">
        <f>Input_National_Capacity!B14</f>
        <v>Salida Nacional / National exit</v>
      </c>
      <c r="C14" s="48">
        <f>Input!C$147*Input_National_Capacity!$C14+Input!C$148*Input_National_Capacity!$D14+Input!C$149*Input_National_Capacity!$E14+Input!C$150*Input_National_Capacity!$F14+Input!C$151*Input_National_Capacity!$G14+Input!C$152*Input_National_Capacity!$H14</f>
        <v>14459.832662413874</v>
      </c>
      <c r="D14" s="48">
        <f>Input!D$147*Input_National_Capacity!$C14+Input!D$148*Input_National_Capacity!$D14+Input!D$149*Input_National_Capacity!$E14+Input!D$150*Input_National_Capacity!$F14+Input!D$151*Input_National_Capacity!$G14+Input!D$152*Input_National_Capacity!$H14</f>
        <v>15065.543810003772</v>
      </c>
      <c r="E14" s="48">
        <f>Input!E$147*Input_National_Capacity!$C14+Input!E$148*Input_National_Capacity!$D14+Input!E$149*Input_National_Capacity!$E14+Input!E$150*Input_National_Capacity!$F14+Input!E$151*Input_National_Capacity!$G14+Input!E$152*Input_National_Capacity!$H14</f>
        <v>15200.249382966931</v>
      </c>
      <c r="F14" s="48">
        <f>Input!F$147*Input_National_Capacity!$C14+Input!F$148*Input_National_Capacity!$D14+Input!F$149*Input_National_Capacity!$E14+Input!F$150*Input_National_Capacity!$F14+Input!F$151*Input_National_Capacity!$G14+Input!F$152*Input_National_Capacity!$H14</f>
        <v>15277.126841558431</v>
      </c>
      <c r="G14" s="60">
        <f>Input!G$147*Input_National_Capacity!$C14+Input!G$148*Input_National_Capacity!$D14+Input!G$149*Input_National_Capacity!$E14+Input!G$150*Input_National_Capacity!$F14+Input!G$151*Input_National_Capacity!$G14+Input!G$152*Input_National_Capacity!$H14</f>
        <v>15352.210085983119</v>
      </c>
    </row>
    <row r="15" spans="1:7" s="5" customFormat="1" ht="15" customHeight="1" x14ac:dyDescent="0.45">
      <c r="A15" s="42" t="str">
        <f>Input_National_Capacity!A15</f>
        <v>1.01</v>
      </c>
      <c r="B15" s="4" t="str">
        <f>Input_National_Capacity!B15</f>
        <v>Salida Nacional / National exit</v>
      </c>
      <c r="C15" s="48">
        <f>Input!C$147*Input_National_Capacity!$C15+Input!C$148*Input_National_Capacity!$D15+Input!C$149*Input_National_Capacity!$E15+Input!C$150*Input_National_Capacity!$F15+Input!C$151*Input_National_Capacity!$G15+Input!C$152*Input_National_Capacity!$H15</f>
        <v>603.00929746321822</v>
      </c>
      <c r="D15" s="48">
        <f>Input!D$147*Input_National_Capacity!$C15+Input!D$148*Input_National_Capacity!$D15+Input!D$149*Input_National_Capacity!$E15+Input!D$150*Input_National_Capacity!$F15+Input!D$151*Input_National_Capacity!$G15+Input!D$152*Input_National_Capacity!$H15</f>
        <v>611.20092096324652</v>
      </c>
      <c r="E15" s="48">
        <f>Input!E$147*Input_National_Capacity!$C15+Input!E$148*Input_National_Capacity!$D15+Input!E$149*Input_National_Capacity!$E15+Input!E$150*Input_National_Capacity!$F15+Input!E$151*Input_National_Capacity!$G15+Input!E$152*Input_National_Capacity!$H15</f>
        <v>616.45589894469265</v>
      </c>
      <c r="F15" s="48">
        <f>Input!F$147*Input_National_Capacity!$C15+Input!F$148*Input_National_Capacity!$D15+Input!F$149*Input_National_Capacity!$E15+Input!F$150*Input_National_Capacity!$F15+Input!F$151*Input_National_Capacity!$G15+Input!F$152*Input_National_Capacity!$H15</f>
        <v>617.27720706616094</v>
      </c>
      <c r="G15" s="60">
        <f>Input!G$147*Input_National_Capacity!$C15+Input!G$148*Input_National_Capacity!$D15+Input!G$149*Input_National_Capacity!$E15+Input!G$150*Input_National_Capacity!$F15+Input!G$151*Input_National_Capacity!$G15+Input!G$152*Input_National_Capacity!$H15</f>
        <v>617.5618509616645</v>
      </c>
    </row>
    <row r="16" spans="1:7" s="5" customFormat="1" ht="15" customHeight="1" x14ac:dyDescent="0.45">
      <c r="A16" s="42" t="str">
        <f>Input_National_Capacity!A16</f>
        <v>10</v>
      </c>
      <c r="B16" s="4" t="str">
        <f>Input_National_Capacity!B16</f>
        <v>Salida Nacional / National exit</v>
      </c>
      <c r="C16" s="48">
        <f>Input!C$147*Input_National_Capacity!$C16+Input!C$148*Input_National_Capacity!$D16+Input!C$149*Input_National_Capacity!$E16+Input!C$150*Input_National_Capacity!$F16+Input!C$151*Input_National_Capacity!$G16+Input!C$152*Input_National_Capacity!$H16</f>
        <v>35.359800859787512</v>
      </c>
      <c r="D16" s="48">
        <f>Input!D$147*Input_National_Capacity!$C16+Input!D$148*Input_National_Capacity!$D16+Input!D$149*Input_National_Capacity!$E16+Input!D$150*Input_National_Capacity!$F16+Input!D$151*Input_National_Capacity!$G16+Input!D$152*Input_National_Capacity!$H16</f>
        <v>37.669370849187743</v>
      </c>
      <c r="E16" s="48">
        <f>Input!E$147*Input_National_Capacity!$C16+Input!E$148*Input_National_Capacity!$D16+Input!E$149*Input_National_Capacity!$E16+Input!E$150*Input_National_Capacity!$F16+Input!E$151*Input_National_Capacity!$G16+Input!E$152*Input_National_Capacity!$H16</f>
        <v>38.95770596649664</v>
      </c>
      <c r="F16" s="48">
        <f>Input!F$147*Input_National_Capacity!$C16+Input!F$148*Input_National_Capacity!$D16+Input!F$149*Input_National_Capacity!$E16+Input!F$150*Input_National_Capacity!$F16+Input!F$151*Input_National_Capacity!$G16+Input!F$152*Input_National_Capacity!$H16</f>
        <v>40.203895818272478</v>
      </c>
      <c r="G16" s="60">
        <f>Input!G$147*Input_National_Capacity!$C16+Input!G$148*Input_National_Capacity!$D16+Input!G$149*Input_National_Capacity!$E16+Input!G$150*Input_National_Capacity!$F16+Input!G$151*Input_National_Capacity!$G16+Input!G$152*Input_National_Capacity!$H16</f>
        <v>41.400244166398025</v>
      </c>
    </row>
    <row r="17" spans="1:7" s="5" customFormat="1" ht="15" customHeight="1" x14ac:dyDescent="0.45">
      <c r="A17" s="42" t="str">
        <f>Input_National_Capacity!A17</f>
        <v>11</v>
      </c>
      <c r="B17" s="4" t="str">
        <f>Input_National_Capacity!B17</f>
        <v>Salida Nacional / National exit</v>
      </c>
      <c r="C17" s="48">
        <f>Input!C$147*Input_National_Capacity!$C17+Input!C$148*Input_National_Capacity!$D17+Input!C$149*Input_National_Capacity!$E17+Input!C$150*Input_National_Capacity!$F17+Input!C$151*Input_National_Capacity!$G17+Input!C$152*Input_National_Capacity!$H17</f>
        <v>45725.961962957124</v>
      </c>
      <c r="D17" s="48">
        <f>Input!D$147*Input_National_Capacity!$C17+Input!D$148*Input_National_Capacity!$D17+Input!D$149*Input_National_Capacity!$E17+Input!D$150*Input_National_Capacity!$F17+Input!D$151*Input_National_Capacity!$G17+Input!D$152*Input_National_Capacity!$H17</f>
        <v>47232.320243552036</v>
      </c>
      <c r="E17" s="48">
        <f>Input!E$147*Input_National_Capacity!$C17+Input!E$148*Input_National_Capacity!$D17+Input!E$149*Input_National_Capacity!$E17+Input!E$150*Input_National_Capacity!$F17+Input!E$151*Input_National_Capacity!$G17+Input!E$152*Input_National_Capacity!$H17</f>
        <v>47401.28665995405</v>
      </c>
      <c r="F17" s="48">
        <f>Input!F$147*Input_National_Capacity!$C17+Input!F$148*Input_National_Capacity!$D17+Input!F$149*Input_National_Capacity!$E17+Input!F$150*Input_National_Capacity!$F17+Input!F$151*Input_National_Capacity!$G17+Input!F$152*Input_National_Capacity!$H17</f>
        <v>47404.175624444724</v>
      </c>
      <c r="G17" s="60">
        <f>Input!G$147*Input_National_Capacity!$C17+Input!G$148*Input_National_Capacity!$D17+Input!G$149*Input_National_Capacity!$E17+Input!G$150*Input_National_Capacity!$F17+Input!G$151*Input_National_Capacity!$G17+Input!G$152*Input_National_Capacity!$H17</f>
        <v>47444.05846844989</v>
      </c>
    </row>
    <row r="18" spans="1:7" s="5" customFormat="1" ht="15" customHeight="1" x14ac:dyDescent="0.45">
      <c r="A18" s="42" t="str">
        <f>Input_National_Capacity!A18</f>
        <v>12</v>
      </c>
      <c r="B18" s="4" t="str">
        <f>Input_National_Capacity!B18</f>
        <v>Salida Nacional / National exit</v>
      </c>
      <c r="C18" s="48">
        <f>Input!C$147*Input_National_Capacity!$C18+Input!C$148*Input_National_Capacity!$D18+Input!C$149*Input_National_Capacity!$E18+Input!C$150*Input_National_Capacity!$F18+Input!C$151*Input_National_Capacity!$G18+Input!C$152*Input_National_Capacity!$H18</f>
        <v>11491.421301657952</v>
      </c>
      <c r="D18" s="48">
        <f>Input!D$147*Input_National_Capacity!$C18+Input!D$148*Input_National_Capacity!$D18+Input!D$149*Input_National_Capacity!$E18+Input!D$150*Input_National_Capacity!$F18+Input!D$151*Input_National_Capacity!$G18+Input!D$152*Input_National_Capacity!$H18</f>
        <v>11869.985182885432</v>
      </c>
      <c r="E18" s="48">
        <f>Input!E$147*Input_National_Capacity!$C18+Input!E$148*Input_National_Capacity!$D18+Input!E$149*Input_National_Capacity!$E18+Input!E$150*Input_National_Capacity!$F18+Input!E$151*Input_National_Capacity!$G18+Input!E$152*Input_National_Capacity!$H18</f>
        <v>11912.448243111041</v>
      </c>
      <c r="F18" s="48">
        <f>Input!F$147*Input_National_Capacity!$C18+Input!F$148*Input_National_Capacity!$D18+Input!F$149*Input_National_Capacity!$E18+Input!F$150*Input_National_Capacity!$F18+Input!F$151*Input_National_Capacity!$G18+Input!F$152*Input_National_Capacity!$H18</f>
        <v>11913.174270660002</v>
      </c>
      <c r="G18" s="60">
        <f>Input!G$147*Input_National_Capacity!$C18+Input!G$148*Input_National_Capacity!$D18+Input!G$149*Input_National_Capacity!$E18+Input!G$150*Input_National_Capacity!$F18+Input!G$151*Input_National_Capacity!$G18+Input!G$152*Input_National_Capacity!$H18</f>
        <v>11923.197254179584</v>
      </c>
    </row>
    <row r="19" spans="1:7" s="5" customFormat="1" ht="15" customHeight="1" x14ac:dyDescent="0.45">
      <c r="A19" s="42" t="str">
        <f>Input_National_Capacity!A19</f>
        <v>13</v>
      </c>
      <c r="B19" s="4" t="str">
        <f>Input_National_Capacity!B19</f>
        <v>Salida Nacional / National exit</v>
      </c>
      <c r="C19" s="48">
        <f>Input!C$147*Input_National_Capacity!$C19+Input!C$148*Input_National_Capacity!$D19+Input!C$149*Input_National_Capacity!$E19+Input!C$150*Input_National_Capacity!$F19+Input!C$151*Input_National_Capacity!$G19+Input!C$152*Input_National_Capacity!$H19</f>
        <v>247.63146650673605</v>
      </c>
      <c r="D19" s="48">
        <f>Input!D$147*Input_National_Capacity!$C19+Input!D$148*Input_National_Capacity!$D19+Input!D$149*Input_National_Capacity!$E19+Input!D$150*Input_National_Capacity!$F19+Input!D$151*Input_National_Capacity!$G19+Input!D$152*Input_National_Capacity!$H19</f>
        <v>255.78923277550189</v>
      </c>
      <c r="E19" s="48">
        <f>Input!E$147*Input_National_Capacity!$C19+Input!E$148*Input_National_Capacity!$D19+Input!E$149*Input_National_Capacity!$E19+Input!E$150*Input_National_Capacity!$F19+Input!E$151*Input_National_Capacity!$G19+Input!E$152*Input_National_Capacity!$H19</f>
        <v>256.70427971356116</v>
      </c>
      <c r="F19" s="48">
        <f>Input!F$147*Input_National_Capacity!$C19+Input!F$148*Input_National_Capacity!$D19+Input!F$149*Input_National_Capacity!$E19+Input!F$150*Input_National_Capacity!$F19+Input!F$151*Input_National_Capacity!$G19+Input!F$152*Input_National_Capacity!$H19</f>
        <v>256.71992505994211</v>
      </c>
      <c r="G19" s="60">
        <f>Input!G$147*Input_National_Capacity!$C19+Input!G$148*Input_National_Capacity!$D19+Input!G$149*Input_National_Capacity!$E19+Input!G$150*Input_National_Capacity!$F19+Input!G$151*Input_National_Capacity!$G19+Input!G$152*Input_National_Capacity!$H19</f>
        <v>256.93591279919315</v>
      </c>
    </row>
    <row r="20" spans="1:7" s="5" customFormat="1" ht="15" customHeight="1" x14ac:dyDescent="0.45">
      <c r="A20" s="42" t="str">
        <f>Input_National_Capacity!A20</f>
        <v>14</v>
      </c>
      <c r="B20" s="4" t="str">
        <f>Input_National_Capacity!B20</f>
        <v>Salida Nacional / National exit</v>
      </c>
      <c r="C20" s="48">
        <f>Input!C$147*Input_National_Capacity!$C20+Input!C$148*Input_National_Capacity!$D20+Input!C$149*Input_National_Capacity!$E20+Input!C$150*Input_National_Capacity!$F20+Input!C$151*Input_National_Capacity!$G20+Input!C$152*Input_National_Capacity!$H20</f>
        <v>6.1839692291924973</v>
      </c>
      <c r="D20" s="48">
        <f>Input!D$147*Input_National_Capacity!$C20+Input!D$148*Input_National_Capacity!$D20+Input!D$149*Input_National_Capacity!$E20+Input!D$150*Input_National_Capacity!$F20+Input!D$151*Input_National_Capacity!$G20+Input!D$152*Input_National_Capacity!$H20</f>
        <v>6.3876887980204771</v>
      </c>
      <c r="E20" s="48">
        <f>Input!E$147*Input_National_Capacity!$C20+Input!E$148*Input_National_Capacity!$D20+Input!E$149*Input_National_Capacity!$E20+Input!E$150*Input_National_Capacity!$F20+Input!E$151*Input_National_Capacity!$G20+Input!E$152*Input_National_Capacity!$H20</f>
        <v>6.410539779715374</v>
      </c>
      <c r="F20" s="48">
        <f>Input!F$147*Input_National_Capacity!$C20+Input!F$148*Input_National_Capacity!$D20+Input!F$149*Input_National_Capacity!$E20+Input!F$150*Input_National_Capacity!$F20+Input!F$151*Input_National_Capacity!$G20+Input!F$152*Input_National_Capacity!$H20</f>
        <v>6.4109304826497153</v>
      </c>
      <c r="G20" s="60">
        <f>Input!G$147*Input_National_Capacity!$C20+Input!G$148*Input_National_Capacity!$D20+Input!G$149*Input_National_Capacity!$E20+Input!G$150*Input_National_Capacity!$F20+Input!G$151*Input_National_Capacity!$G20+Input!G$152*Input_National_Capacity!$H20</f>
        <v>6.4163242298671159</v>
      </c>
    </row>
    <row r="21" spans="1:7" s="5" customFormat="1" ht="15" customHeight="1" x14ac:dyDescent="0.45">
      <c r="A21" s="42" t="str">
        <f>Input_National_Capacity!A21</f>
        <v>15</v>
      </c>
      <c r="B21" s="4" t="str">
        <f>Input_National_Capacity!B21</f>
        <v>Salida Nacional / National exit</v>
      </c>
      <c r="C21" s="48">
        <f>Input!C$147*Input_National_Capacity!$C21+Input!C$148*Input_National_Capacity!$D21+Input!C$149*Input_National_Capacity!$E21+Input!C$150*Input_National_Capacity!$F21+Input!C$151*Input_National_Capacity!$G21+Input!C$152*Input_National_Capacity!$H21</f>
        <v>15.214210906039376</v>
      </c>
      <c r="D21" s="48">
        <f>Input!D$147*Input_National_Capacity!$C21+Input!D$148*Input_National_Capacity!$D21+Input!D$149*Input_National_Capacity!$E21+Input!D$150*Input_National_Capacity!$F21+Input!D$151*Input_National_Capacity!$G21+Input!D$152*Input_National_Capacity!$H21</f>
        <v>15.356464292970147</v>
      </c>
      <c r="E21" s="48">
        <f>Input!E$147*Input_National_Capacity!$C21+Input!E$148*Input_National_Capacity!$D21+Input!E$149*Input_National_Capacity!$E21+Input!E$150*Input_National_Capacity!$F21+Input!E$151*Input_National_Capacity!$G21+Input!E$152*Input_National_Capacity!$H21</f>
        <v>15.485061868215944</v>
      </c>
      <c r="F21" s="48">
        <f>Input!F$147*Input_National_Capacity!$C21+Input!F$148*Input_National_Capacity!$D21+Input!F$149*Input_National_Capacity!$E21+Input!F$150*Input_National_Capacity!$F21+Input!F$151*Input_National_Capacity!$G21+Input!F$152*Input_National_Capacity!$H21</f>
        <v>15.540223334746209</v>
      </c>
      <c r="G21" s="60">
        <f>Input!G$147*Input_National_Capacity!$C21+Input!G$148*Input_National_Capacity!$D21+Input!G$149*Input_National_Capacity!$E21+Input!G$150*Input_National_Capacity!$F21+Input!G$151*Input_National_Capacity!$G21+Input!G$152*Input_National_Capacity!$H21</f>
        <v>15.631251215031616</v>
      </c>
    </row>
    <row r="22" spans="1:7" s="5" customFormat="1" ht="15" customHeight="1" x14ac:dyDescent="0.45">
      <c r="A22" s="42" t="str">
        <f>Input_National_Capacity!A22</f>
        <v>15.02</v>
      </c>
      <c r="B22" s="4" t="str">
        <f>Input_National_Capacity!B22</f>
        <v>Salida Nacional / National exit</v>
      </c>
      <c r="C22" s="48">
        <f>Input!C$147*Input_National_Capacity!$C22+Input!C$148*Input_National_Capacity!$D22+Input!C$149*Input_National_Capacity!$E22+Input!C$150*Input_National_Capacity!$F22+Input!C$151*Input_National_Capacity!$G22+Input!C$152*Input_National_Capacity!$H22</f>
        <v>4386.6820381617763</v>
      </c>
      <c r="D22" s="48">
        <f>Input!D$147*Input_National_Capacity!$C22+Input!D$148*Input_National_Capacity!$D22+Input!D$149*Input_National_Capacity!$E22+Input!D$150*Input_National_Capacity!$F22+Input!D$151*Input_National_Capacity!$G22+Input!D$152*Input_National_Capacity!$H22</f>
        <v>4668.5452658170252</v>
      </c>
      <c r="E22" s="48">
        <f>Input!E$147*Input_National_Capacity!$C22+Input!E$148*Input_National_Capacity!$D22+Input!E$149*Input_National_Capacity!$E22+Input!E$150*Input_National_Capacity!$F22+Input!E$151*Input_National_Capacity!$G22+Input!E$152*Input_National_Capacity!$H22</f>
        <v>4826.0480914034679</v>
      </c>
      <c r="F22" s="48">
        <f>Input!F$147*Input_National_Capacity!$C22+Input!F$148*Input_National_Capacity!$D22+Input!F$149*Input_National_Capacity!$E22+Input!F$150*Input_National_Capacity!$F22+Input!F$151*Input_National_Capacity!$G22+Input!F$152*Input_National_Capacity!$H22</f>
        <v>4978.0246301305433</v>
      </c>
      <c r="G22" s="60">
        <f>Input!G$147*Input_National_Capacity!$C22+Input!G$148*Input_National_Capacity!$D22+Input!G$149*Input_National_Capacity!$E22+Input!G$150*Input_National_Capacity!$F22+Input!G$151*Input_National_Capacity!$G22+Input!G$152*Input_National_Capacity!$H22</f>
        <v>5124.1364815064835</v>
      </c>
    </row>
    <row r="23" spans="1:7" s="5" customFormat="1" ht="15" customHeight="1" x14ac:dyDescent="0.45">
      <c r="A23" s="42" t="str">
        <f>Input_National_Capacity!A23</f>
        <v>15.03A</v>
      </c>
      <c r="B23" s="4" t="str">
        <f>Input_National_Capacity!B23</f>
        <v>Salida Nacional / National exit</v>
      </c>
      <c r="C23" s="48">
        <f>Input!C$147*Input_National_Capacity!$C23+Input!C$148*Input_National_Capacity!$D23+Input!C$149*Input_National_Capacity!$E23+Input!C$150*Input_National_Capacity!$F23+Input!C$151*Input_National_Capacity!$G23+Input!C$152*Input_National_Capacity!$H23</f>
        <v>270.96030846789563</v>
      </c>
      <c r="D23" s="48">
        <f>Input!D$147*Input_National_Capacity!$C23+Input!D$148*Input_National_Capacity!$D23+Input!D$149*Input_National_Capacity!$E23+Input!D$150*Input_National_Capacity!$F23+Input!D$151*Input_National_Capacity!$G23+Input!D$152*Input_National_Capacity!$H23</f>
        <v>288.65842275416037</v>
      </c>
      <c r="E23" s="48">
        <f>Input!E$147*Input_National_Capacity!$C23+Input!E$148*Input_National_Capacity!$D23+Input!E$149*Input_National_Capacity!$E23+Input!E$150*Input_National_Capacity!$F23+Input!E$151*Input_National_Capacity!$G23+Input!E$152*Input_National_Capacity!$H23</f>
        <v>298.53086751651296</v>
      </c>
      <c r="F23" s="48">
        <f>Input!F$147*Input_National_Capacity!$C23+Input!F$148*Input_National_Capacity!$D23+Input!F$149*Input_National_Capacity!$E23+Input!F$150*Input_National_Capacity!$F23+Input!F$151*Input_National_Capacity!$G23+Input!F$152*Input_National_Capacity!$H23</f>
        <v>308.08035530875759</v>
      </c>
      <c r="G23" s="60">
        <f>Input!G$147*Input_National_Capacity!$C23+Input!G$148*Input_National_Capacity!$D23+Input!G$149*Input_National_Capacity!$E23+Input!G$150*Input_National_Capacity!$F23+Input!G$151*Input_National_Capacity!$G23+Input!G$152*Input_National_Capacity!$H23</f>
        <v>317.24791025988873</v>
      </c>
    </row>
    <row r="24" spans="1:7" s="5" customFormat="1" ht="15" customHeight="1" x14ac:dyDescent="0.45">
      <c r="A24" s="42" t="str">
        <f>Input_National_Capacity!A24</f>
        <v>15.06A</v>
      </c>
      <c r="B24" s="4" t="str">
        <f>Input_National_Capacity!B24</f>
        <v>Salida Nacional / National exit</v>
      </c>
      <c r="C24" s="48">
        <f>Input!C$147*Input_National_Capacity!$C24+Input!C$148*Input_National_Capacity!$D24+Input!C$149*Input_National_Capacity!$E24+Input!C$150*Input_National_Capacity!$F24+Input!C$151*Input_National_Capacity!$G24+Input!C$152*Input_National_Capacity!$H24</f>
        <v>0</v>
      </c>
      <c r="D24" s="48">
        <f>Input!D$147*Input_National_Capacity!$C24+Input!D$148*Input_National_Capacity!$D24+Input!D$149*Input_National_Capacity!$E24+Input!D$150*Input_National_Capacity!$F24+Input!D$151*Input_National_Capacity!$G24+Input!D$152*Input_National_Capacity!$H24</f>
        <v>0</v>
      </c>
      <c r="E24" s="48">
        <f>Input!E$147*Input_National_Capacity!$C24+Input!E$148*Input_National_Capacity!$D24+Input!E$149*Input_National_Capacity!$E24+Input!E$150*Input_National_Capacity!$F24+Input!E$151*Input_National_Capacity!$G24+Input!E$152*Input_National_Capacity!$H24</f>
        <v>0</v>
      </c>
      <c r="F24" s="48">
        <f>Input!F$147*Input_National_Capacity!$C24+Input!F$148*Input_National_Capacity!$D24+Input!F$149*Input_National_Capacity!$E24+Input!F$150*Input_National_Capacity!$F24+Input!F$151*Input_National_Capacity!$G24+Input!F$152*Input_National_Capacity!$H24</f>
        <v>0</v>
      </c>
      <c r="G24" s="60">
        <f>Input!G$147*Input_National_Capacity!$C24+Input!G$148*Input_National_Capacity!$D24+Input!G$149*Input_National_Capacity!$E24+Input!G$150*Input_National_Capacity!$F24+Input!G$151*Input_National_Capacity!$G24+Input!G$152*Input_National_Capacity!$H24</f>
        <v>0</v>
      </c>
    </row>
    <row r="25" spans="1:7" s="5" customFormat="1" ht="15" customHeight="1" x14ac:dyDescent="0.45">
      <c r="A25" s="42" t="str">
        <f>Input_National_Capacity!A25</f>
        <v>15.07</v>
      </c>
      <c r="B25" s="4" t="str">
        <f>Input_National_Capacity!B25</f>
        <v>Salida Nacional / National exit</v>
      </c>
      <c r="C25" s="48">
        <f>Input!C$147*Input_National_Capacity!$C25+Input!C$148*Input_National_Capacity!$D25+Input!C$149*Input_National_Capacity!$E25+Input!C$150*Input_National_Capacity!$F25+Input!C$151*Input_National_Capacity!$G25+Input!C$152*Input_National_Capacity!$H25</f>
        <v>7728.7073504714863</v>
      </c>
      <c r="D25" s="48">
        <f>Input!D$147*Input_National_Capacity!$C25+Input!D$148*Input_National_Capacity!$D25+Input!D$149*Input_National_Capacity!$E25+Input!D$150*Input_National_Capacity!$F25+Input!D$151*Input_National_Capacity!$G25+Input!D$152*Input_National_Capacity!$H25</f>
        <v>8215.9390247745832</v>
      </c>
      <c r="E25" s="48">
        <f>Input!E$147*Input_National_Capacity!$C25+Input!E$148*Input_National_Capacity!$D25+Input!E$149*Input_National_Capacity!$E25+Input!E$150*Input_National_Capacity!$F25+Input!E$151*Input_National_Capacity!$G25+Input!E$152*Input_National_Capacity!$H25</f>
        <v>8488.7573893351673</v>
      </c>
      <c r="F25" s="48">
        <f>Input!F$147*Input_National_Capacity!$C25+Input!F$148*Input_National_Capacity!$D25+Input!F$149*Input_National_Capacity!$E25+Input!F$150*Input_National_Capacity!$F25+Input!F$151*Input_National_Capacity!$G25+Input!F$152*Input_National_Capacity!$H25</f>
        <v>8751.2401394505123</v>
      </c>
      <c r="G25" s="60">
        <f>Input!G$147*Input_National_Capacity!$C25+Input!G$148*Input_National_Capacity!$D25+Input!G$149*Input_National_Capacity!$E25+Input!G$150*Input_National_Capacity!$F25+Input!G$151*Input_National_Capacity!$G25+Input!G$152*Input_National_Capacity!$H25</f>
        <v>9004.0309989291254</v>
      </c>
    </row>
    <row r="26" spans="1:7" s="5" customFormat="1" ht="15" customHeight="1" x14ac:dyDescent="0.45">
      <c r="A26" s="42" t="str">
        <f>Input_National_Capacity!A26</f>
        <v>15.08</v>
      </c>
      <c r="B26" s="4" t="str">
        <f>Input_National_Capacity!B26</f>
        <v>Salida Nacional / National exit</v>
      </c>
      <c r="C26" s="48">
        <f>Input!C$147*Input_National_Capacity!$C26+Input!C$148*Input_National_Capacity!$D26+Input!C$149*Input_National_Capacity!$E26+Input!C$150*Input_National_Capacity!$F26+Input!C$151*Input_National_Capacity!$G26+Input!C$152*Input_National_Capacity!$H26</f>
        <v>0</v>
      </c>
      <c r="D26" s="48">
        <f>Input!D$147*Input_National_Capacity!$C26+Input!D$148*Input_National_Capacity!$D26+Input!D$149*Input_National_Capacity!$E26+Input!D$150*Input_National_Capacity!$F26+Input!D$151*Input_National_Capacity!$G26+Input!D$152*Input_National_Capacity!$H26</f>
        <v>0</v>
      </c>
      <c r="E26" s="48">
        <f>Input!E$147*Input_National_Capacity!$C26+Input!E$148*Input_National_Capacity!$D26+Input!E$149*Input_National_Capacity!$E26+Input!E$150*Input_National_Capacity!$F26+Input!E$151*Input_National_Capacity!$G26+Input!E$152*Input_National_Capacity!$H26</f>
        <v>0</v>
      </c>
      <c r="F26" s="48">
        <f>Input!F$147*Input_National_Capacity!$C26+Input!F$148*Input_National_Capacity!$D26+Input!F$149*Input_National_Capacity!$E26+Input!F$150*Input_National_Capacity!$F26+Input!F$151*Input_National_Capacity!$G26+Input!F$152*Input_National_Capacity!$H26</f>
        <v>0</v>
      </c>
      <c r="G26" s="60">
        <f>Input!G$147*Input_National_Capacity!$C26+Input!G$148*Input_National_Capacity!$D26+Input!G$149*Input_National_Capacity!$E26+Input!G$150*Input_National_Capacity!$F26+Input!G$151*Input_National_Capacity!$G26+Input!G$152*Input_National_Capacity!$H26</f>
        <v>0</v>
      </c>
    </row>
    <row r="27" spans="1:7" s="5" customFormat="1" ht="15" customHeight="1" x14ac:dyDescent="0.45">
      <c r="A27" s="42" t="str">
        <f>Input_National_Capacity!A27</f>
        <v>15.08A</v>
      </c>
      <c r="B27" s="4" t="str">
        <f>Input_National_Capacity!B27</f>
        <v>Salida Nacional / National exit</v>
      </c>
      <c r="C27" s="48">
        <f>Input!C$147*Input_National_Capacity!$C27+Input!C$148*Input_National_Capacity!$D27+Input!C$149*Input_National_Capacity!$E27+Input!C$150*Input_National_Capacity!$F27+Input!C$151*Input_National_Capacity!$G27+Input!C$152*Input_National_Capacity!$H27</f>
        <v>0</v>
      </c>
      <c r="D27" s="48">
        <f>Input!D$147*Input_National_Capacity!$C27+Input!D$148*Input_National_Capacity!$D27+Input!D$149*Input_National_Capacity!$E27+Input!D$150*Input_National_Capacity!$F27+Input!D$151*Input_National_Capacity!$G27+Input!D$152*Input_National_Capacity!$H27</f>
        <v>0</v>
      </c>
      <c r="E27" s="48">
        <f>Input!E$147*Input_National_Capacity!$C27+Input!E$148*Input_National_Capacity!$D27+Input!E$149*Input_National_Capacity!$E27+Input!E$150*Input_National_Capacity!$F27+Input!E$151*Input_National_Capacity!$G27+Input!E$152*Input_National_Capacity!$H27</f>
        <v>0</v>
      </c>
      <c r="F27" s="48">
        <f>Input!F$147*Input_National_Capacity!$C27+Input!F$148*Input_National_Capacity!$D27+Input!F$149*Input_National_Capacity!$E27+Input!F$150*Input_National_Capacity!$F27+Input!F$151*Input_National_Capacity!$G27+Input!F$152*Input_National_Capacity!$H27</f>
        <v>0</v>
      </c>
      <c r="G27" s="60">
        <f>Input!G$147*Input_National_Capacity!$C27+Input!G$148*Input_National_Capacity!$D27+Input!G$149*Input_National_Capacity!$E27+Input!G$150*Input_National_Capacity!$F27+Input!G$151*Input_National_Capacity!$G27+Input!G$152*Input_National_Capacity!$H27</f>
        <v>0</v>
      </c>
    </row>
    <row r="28" spans="1:7" s="5" customFormat="1" ht="15" customHeight="1" x14ac:dyDescent="0.45">
      <c r="A28" s="42" t="str">
        <f>Input_National_Capacity!A28</f>
        <v>15.09</v>
      </c>
      <c r="B28" s="4" t="str">
        <f>Input_National_Capacity!B28</f>
        <v>Salida Nacional / National exit</v>
      </c>
      <c r="C28" s="48">
        <f>Input!C$147*Input_National_Capacity!$C28+Input!C$148*Input_National_Capacity!$D28+Input!C$149*Input_National_Capacity!$E28+Input!C$150*Input_National_Capacity!$F28+Input!C$151*Input_National_Capacity!$G28+Input!C$152*Input_National_Capacity!$H28</f>
        <v>45171.754859188673</v>
      </c>
      <c r="D28" s="48">
        <f>Input!D$147*Input_National_Capacity!$C28+Input!D$148*Input_National_Capacity!$D28+Input!D$149*Input_National_Capacity!$E28+Input!D$150*Input_National_Capacity!$F28+Input!D$151*Input_National_Capacity!$G28+Input!D$152*Input_National_Capacity!$H28</f>
        <v>48122.204999024478</v>
      </c>
      <c r="E28" s="48">
        <f>Input!E$147*Input_National_Capacity!$C28+Input!E$148*Input_National_Capacity!$D28+Input!E$149*Input_National_Capacity!$E28+Input!E$150*Input_National_Capacity!$F28+Input!E$151*Input_National_Capacity!$G28+Input!E$152*Input_National_Capacity!$H28</f>
        <v>49768.03887479566</v>
      </c>
      <c r="F28" s="48">
        <f>Input!F$147*Input_National_Capacity!$C28+Input!F$148*Input_National_Capacity!$D28+Input!F$149*Input_National_Capacity!$E28+Input!F$150*Input_National_Capacity!$F28+Input!F$151*Input_National_Capacity!$G28+Input!F$152*Input_National_Capacity!$H28</f>
        <v>51360.032639569516</v>
      </c>
      <c r="G28" s="60">
        <f>Input!G$147*Input_National_Capacity!$C28+Input!G$148*Input_National_Capacity!$D28+Input!G$149*Input_National_Capacity!$E28+Input!G$150*Input_National_Capacity!$F28+Input!G$151*Input_National_Capacity!$G28+Input!G$152*Input_National_Capacity!$H28</f>
        <v>52888.354434197616</v>
      </c>
    </row>
    <row r="29" spans="1:7" s="5" customFormat="1" ht="15" customHeight="1" x14ac:dyDescent="0.45">
      <c r="A29" s="42" t="str">
        <f>Input_National_Capacity!A29</f>
        <v>15.09AD</v>
      </c>
      <c r="B29" s="4" t="str">
        <f>Input_National_Capacity!B29</f>
        <v>Salida Nacional / National exit</v>
      </c>
      <c r="C29" s="48">
        <f>Input!C$147*Input_National_Capacity!$C29+Input!C$148*Input_National_Capacity!$D29+Input!C$149*Input_National_Capacity!$E29+Input!C$150*Input_National_Capacity!$F29+Input!C$151*Input_National_Capacity!$G29+Input!C$152*Input_National_Capacity!$H29</f>
        <v>19420.606547145249</v>
      </c>
      <c r="D29" s="48">
        <f>Input!D$147*Input_National_Capacity!$C29+Input!D$148*Input_National_Capacity!$D29+Input!D$149*Input_National_Capacity!$E29+Input!D$150*Input_National_Capacity!$F29+Input!D$151*Input_National_Capacity!$G29+Input!D$152*Input_National_Capacity!$H29</f>
        <v>18258.617934075508</v>
      </c>
      <c r="E29" s="48">
        <f>Input!E$147*Input_National_Capacity!$C29+Input!E$148*Input_National_Capacity!$D29+Input!E$149*Input_National_Capacity!$E29+Input!E$150*Input_National_Capacity!$F29+Input!E$151*Input_National_Capacity!$G29+Input!E$152*Input_National_Capacity!$H29</f>
        <v>17018.094683524345</v>
      </c>
      <c r="F29" s="48">
        <f>Input!F$147*Input_National_Capacity!$C29+Input!F$148*Input_National_Capacity!$D29+Input!F$149*Input_National_Capacity!$E29+Input!F$150*Input_National_Capacity!$F29+Input!F$151*Input_National_Capacity!$G29+Input!F$152*Input_National_Capacity!$H29</f>
        <v>16061.380558051151</v>
      </c>
      <c r="G29" s="60">
        <f>Input!G$147*Input_National_Capacity!$C29+Input!G$148*Input_National_Capacity!$D29+Input!G$149*Input_National_Capacity!$E29+Input!G$150*Input_National_Capacity!$F29+Input!G$151*Input_National_Capacity!$G29+Input!G$152*Input_National_Capacity!$H29</f>
        <v>15386.476276049611</v>
      </c>
    </row>
    <row r="30" spans="1:7" s="5" customFormat="1" ht="15" customHeight="1" x14ac:dyDescent="0.45">
      <c r="A30" s="42" t="str">
        <f>Input_National_Capacity!A30</f>
        <v>15.09X</v>
      </c>
      <c r="B30" s="4" t="str">
        <f>Input_National_Capacity!B30</f>
        <v>Salida Nacional / National exit</v>
      </c>
      <c r="C30" s="48">
        <f>Input!C$147*Input_National_Capacity!$C30+Input!C$148*Input_National_Capacity!$D30+Input!C$149*Input_National_Capacity!$E30+Input!C$150*Input_National_Capacity!$F30+Input!C$151*Input_National_Capacity!$G30+Input!C$152*Input_National_Capacity!$H30</f>
        <v>5448.8689706517453</v>
      </c>
      <c r="D30" s="48">
        <f>Input!D$147*Input_National_Capacity!$C30+Input!D$148*Input_National_Capacity!$D30+Input!D$149*Input_National_Capacity!$E30+Input!D$150*Input_National_Capacity!$F30+Input!D$151*Input_National_Capacity!$G30+Input!D$152*Input_National_Capacity!$H30</f>
        <v>5715.2048845312347</v>
      </c>
      <c r="E30" s="48">
        <f>Input!E$147*Input_National_Capacity!$C30+Input!E$148*Input_National_Capacity!$D30+Input!E$149*Input_National_Capacity!$E30+Input!E$150*Input_National_Capacity!$F30+Input!E$151*Input_National_Capacity!$G30+Input!E$152*Input_National_Capacity!$H30</f>
        <v>5865.7417500487963</v>
      </c>
      <c r="F30" s="48">
        <f>Input!F$147*Input_National_Capacity!$C30+Input!F$148*Input_National_Capacity!$D30+Input!F$149*Input_National_Capacity!$E30+Input!F$150*Input_National_Capacity!$F30+Input!F$151*Input_National_Capacity!$G30+Input!F$152*Input_National_Capacity!$H30</f>
        <v>5999.1180532652024</v>
      </c>
      <c r="G30" s="60">
        <f>Input!G$147*Input_National_Capacity!$C30+Input!G$148*Input_National_Capacity!$D30+Input!G$149*Input_National_Capacity!$E30+Input!G$150*Input_National_Capacity!$F30+Input!G$151*Input_National_Capacity!$G30+Input!G$152*Input_National_Capacity!$H30</f>
        <v>6125.7134380021189</v>
      </c>
    </row>
    <row r="31" spans="1:7" s="5" customFormat="1" ht="15" customHeight="1" x14ac:dyDescent="0.45">
      <c r="A31" s="42" t="str">
        <f>Input_National_Capacity!A31</f>
        <v>15.09X.3</v>
      </c>
      <c r="B31" s="4" t="str">
        <f>Input_National_Capacity!B31</f>
        <v>Salida Nacional / National exit</v>
      </c>
      <c r="C31" s="48">
        <f>Input!C$147*Input_National_Capacity!$C31+Input!C$148*Input_National_Capacity!$D31+Input!C$149*Input_National_Capacity!$E31+Input!C$150*Input_National_Capacity!$F31+Input!C$151*Input_National_Capacity!$G31+Input!C$152*Input_National_Capacity!$H31</f>
        <v>3657.9678017931101</v>
      </c>
      <c r="D31" s="48">
        <f>Input!D$147*Input_National_Capacity!$C31+Input!D$148*Input_National_Capacity!$D31+Input!D$149*Input_National_Capacity!$E31+Input!D$150*Input_National_Capacity!$F31+Input!D$151*Input_National_Capacity!$G31+Input!D$152*Input_National_Capacity!$H31</f>
        <v>3753.9513172933803</v>
      </c>
      <c r="E31" s="48">
        <f>Input!E$147*Input_National_Capacity!$C31+Input!E$148*Input_National_Capacity!$D31+Input!E$149*Input_National_Capacity!$E31+Input!E$150*Input_National_Capacity!$F31+Input!E$151*Input_National_Capacity!$G31+Input!E$152*Input_National_Capacity!$H31</f>
        <v>3810.6343557597243</v>
      </c>
      <c r="F31" s="48">
        <f>Input!F$147*Input_National_Capacity!$C31+Input!F$148*Input_National_Capacity!$D31+Input!F$149*Input_National_Capacity!$E31+Input!F$150*Input_National_Capacity!$F31+Input!F$151*Input_National_Capacity!$G31+Input!F$152*Input_National_Capacity!$H31</f>
        <v>3845.9347379925994</v>
      </c>
      <c r="G31" s="60">
        <f>Input!G$147*Input_National_Capacity!$C31+Input!G$148*Input_National_Capacity!$D31+Input!G$149*Input_National_Capacity!$E31+Input!G$150*Input_National_Capacity!$F31+Input!G$151*Input_National_Capacity!$G31+Input!G$152*Input_National_Capacity!$H31</f>
        <v>3877.5146766716971</v>
      </c>
    </row>
    <row r="32" spans="1:7" s="5" customFormat="1" ht="15" customHeight="1" x14ac:dyDescent="0.45">
      <c r="A32" s="42" t="str">
        <f>Input_National_Capacity!A32</f>
        <v>15.10</v>
      </c>
      <c r="B32" s="4" t="str">
        <f>Input_National_Capacity!B32</f>
        <v>Salida Nacional / National exit</v>
      </c>
      <c r="C32" s="48">
        <f>Input!C$147*Input_National_Capacity!$C32+Input!C$148*Input_National_Capacity!$D32+Input!C$149*Input_National_Capacity!$E32+Input!C$150*Input_National_Capacity!$F32+Input!C$151*Input_National_Capacity!$G32+Input!C$152*Input_National_Capacity!$H32</f>
        <v>649.24221883393284</v>
      </c>
      <c r="D32" s="48">
        <f>Input!D$147*Input_National_Capacity!$C32+Input!D$148*Input_National_Capacity!$D32+Input!D$149*Input_National_Capacity!$E32+Input!D$150*Input_National_Capacity!$F32+Input!D$151*Input_National_Capacity!$G32+Input!D$152*Input_National_Capacity!$H32</f>
        <v>691.1733714061055</v>
      </c>
      <c r="E32" s="48">
        <f>Input!E$147*Input_National_Capacity!$C32+Input!E$148*Input_National_Capacity!$D32+Input!E$149*Input_National_Capacity!$E32+Input!E$150*Input_National_Capacity!$F32+Input!E$151*Input_National_Capacity!$G32+Input!E$152*Input_National_Capacity!$H32</f>
        <v>714.57403893271066</v>
      </c>
      <c r="F32" s="48">
        <f>Input!F$147*Input_National_Capacity!$C32+Input!F$148*Input_National_Capacity!$D32+Input!F$149*Input_National_Capacity!$E32+Input!F$150*Input_National_Capacity!$F32+Input!F$151*Input_National_Capacity!$G32+Input!F$152*Input_National_Capacity!$H32</f>
        <v>737.14431818601747</v>
      </c>
      <c r="G32" s="60">
        <f>Input!G$147*Input_National_Capacity!$C32+Input!G$148*Input_National_Capacity!$D32+Input!G$149*Input_National_Capacity!$E32+Input!G$150*Input_National_Capacity!$F32+Input!G$151*Input_National_Capacity!$G32+Input!G$152*Input_National_Capacity!$H32</f>
        <v>758.80422625849633</v>
      </c>
    </row>
    <row r="33" spans="1:7" s="5" customFormat="1" ht="15" customHeight="1" x14ac:dyDescent="0.45">
      <c r="A33" s="42" t="str">
        <f>Input_National_Capacity!A33</f>
        <v>15.11</v>
      </c>
      <c r="B33" s="4" t="str">
        <f>Input_National_Capacity!B33</f>
        <v>Salida Nacional / National exit</v>
      </c>
      <c r="C33" s="48">
        <f>Input!C$147*Input_National_Capacity!$C33+Input!C$148*Input_National_Capacity!$D33+Input!C$149*Input_National_Capacity!$E33+Input!C$150*Input_National_Capacity!$F33+Input!C$151*Input_National_Capacity!$G33+Input!C$152*Input_National_Capacity!$H33</f>
        <v>4648.0388115334172</v>
      </c>
      <c r="D33" s="48">
        <f>Input!D$147*Input_National_Capacity!$C33+Input!D$148*Input_National_Capacity!$D33+Input!D$149*Input_National_Capacity!$E33+Input!D$150*Input_National_Capacity!$F33+Input!D$151*Input_National_Capacity!$G33+Input!D$152*Input_National_Capacity!$H33</f>
        <v>4813.3998312916274</v>
      </c>
      <c r="E33" s="48">
        <f>Input!E$147*Input_National_Capacity!$C33+Input!E$148*Input_National_Capacity!$D33+Input!E$149*Input_National_Capacity!$E33+Input!E$150*Input_National_Capacity!$F33+Input!E$151*Input_National_Capacity!$G33+Input!E$152*Input_National_Capacity!$H33</f>
        <v>4837.2093249211503</v>
      </c>
      <c r="F33" s="48">
        <f>Input!F$147*Input_National_Capacity!$C33+Input!F$148*Input_National_Capacity!$D33+Input!F$149*Input_National_Capacity!$E33+Input!F$150*Input_National_Capacity!$F33+Input!F$151*Input_National_Capacity!$G33+Input!F$152*Input_National_Capacity!$H33</f>
        <v>4839.5485830582438</v>
      </c>
      <c r="G33" s="60">
        <f>Input!G$147*Input_National_Capacity!$C33+Input!G$148*Input_National_Capacity!$D33+Input!G$149*Input_National_Capacity!$E33+Input!G$150*Input_National_Capacity!$F33+Input!G$151*Input_National_Capacity!$G33+Input!G$152*Input_National_Capacity!$H33</f>
        <v>4843.0203995726615</v>
      </c>
    </row>
    <row r="34" spans="1:7" s="5" customFormat="1" ht="15" customHeight="1" x14ac:dyDescent="0.45">
      <c r="A34" s="42" t="str">
        <f>Input_National_Capacity!A34</f>
        <v>15.12</v>
      </c>
      <c r="B34" s="4" t="str">
        <f>Input_National_Capacity!B34</f>
        <v>Salida Nacional / National exit</v>
      </c>
      <c r="C34" s="48">
        <f>Input!C$147*Input_National_Capacity!$C34+Input!C$148*Input_National_Capacity!$D34+Input!C$149*Input_National_Capacity!$E34+Input!C$150*Input_National_Capacity!$F34+Input!C$151*Input_National_Capacity!$G34+Input!C$152*Input_National_Capacity!$H34</f>
        <v>0</v>
      </c>
      <c r="D34" s="48">
        <f>Input!D$147*Input_National_Capacity!$C34+Input!D$148*Input_National_Capacity!$D34+Input!D$149*Input_National_Capacity!$E34+Input!D$150*Input_National_Capacity!$F34+Input!D$151*Input_National_Capacity!$G34+Input!D$152*Input_National_Capacity!$H34</f>
        <v>0</v>
      </c>
      <c r="E34" s="48">
        <f>Input!E$147*Input_National_Capacity!$C34+Input!E$148*Input_National_Capacity!$D34+Input!E$149*Input_National_Capacity!$E34+Input!E$150*Input_National_Capacity!$F34+Input!E$151*Input_National_Capacity!$G34+Input!E$152*Input_National_Capacity!$H34</f>
        <v>0</v>
      </c>
      <c r="F34" s="48">
        <f>Input!F$147*Input_National_Capacity!$C34+Input!F$148*Input_National_Capacity!$D34+Input!F$149*Input_National_Capacity!$E34+Input!F$150*Input_National_Capacity!$F34+Input!F$151*Input_National_Capacity!$G34+Input!F$152*Input_National_Capacity!$H34</f>
        <v>0</v>
      </c>
      <c r="G34" s="60">
        <f>Input!G$147*Input_National_Capacity!$C34+Input!G$148*Input_National_Capacity!$D34+Input!G$149*Input_National_Capacity!$E34+Input!G$150*Input_National_Capacity!$F34+Input!G$151*Input_National_Capacity!$G34+Input!G$152*Input_National_Capacity!$H34</f>
        <v>0</v>
      </c>
    </row>
    <row r="35" spans="1:7" s="5" customFormat="1" ht="15" customHeight="1" x14ac:dyDescent="0.45">
      <c r="A35" s="42" t="str">
        <f>Input_National_Capacity!A35</f>
        <v>15.14</v>
      </c>
      <c r="B35" s="4" t="str">
        <f>Input_National_Capacity!B35</f>
        <v>Salida Nacional / National exit</v>
      </c>
      <c r="C35" s="48">
        <f>Input!C$147*Input_National_Capacity!$C35+Input!C$148*Input_National_Capacity!$D35+Input!C$149*Input_National_Capacity!$E35+Input!C$150*Input_National_Capacity!$F35+Input!C$151*Input_National_Capacity!$G35+Input!C$152*Input_National_Capacity!$H35</f>
        <v>9452.7054618236616</v>
      </c>
      <c r="D35" s="48">
        <f>Input!D$147*Input_National_Capacity!$C35+Input!D$148*Input_National_Capacity!$D35+Input!D$149*Input_National_Capacity!$E35+Input!D$150*Input_National_Capacity!$F35+Input!D$151*Input_National_Capacity!$G35+Input!D$152*Input_National_Capacity!$H35</f>
        <v>9977.0958442277606</v>
      </c>
      <c r="E35" s="48">
        <f>Input!E$147*Input_National_Capacity!$C35+Input!E$148*Input_National_Capacity!$D35+Input!E$149*Input_National_Capacity!$E35+Input!E$150*Input_National_Capacity!$F35+Input!E$151*Input_National_Capacity!$G35+Input!E$152*Input_National_Capacity!$H35</f>
        <v>10275.055843479853</v>
      </c>
      <c r="F35" s="48">
        <f>Input!F$147*Input_National_Capacity!$C35+Input!F$148*Input_National_Capacity!$D35+Input!F$149*Input_National_Capacity!$E35+Input!F$150*Input_National_Capacity!$F35+Input!F$151*Input_National_Capacity!$G35+Input!F$152*Input_National_Capacity!$H35</f>
        <v>10555.801038435451</v>
      </c>
      <c r="G35" s="60">
        <f>Input!G$147*Input_National_Capacity!$C35+Input!G$148*Input_National_Capacity!$D35+Input!G$149*Input_National_Capacity!$E35+Input!G$150*Input_National_Capacity!$F35+Input!G$151*Input_National_Capacity!$G35+Input!G$152*Input_National_Capacity!$H35</f>
        <v>10829.582559267013</v>
      </c>
    </row>
    <row r="36" spans="1:7" s="5" customFormat="1" ht="15" customHeight="1" x14ac:dyDescent="0.45">
      <c r="A36" s="42" t="str">
        <f>Input_National_Capacity!A36</f>
        <v>15.15</v>
      </c>
      <c r="B36" s="4" t="str">
        <f>Input_National_Capacity!B36</f>
        <v>Salida Nacional / National exit</v>
      </c>
      <c r="C36" s="48">
        <f>Input!C$147*Input_National_Capacity!$C36+Input!C$148*Input_National_Capacity!$D36+Input!C$149*Input_National_Capacity!$E36+Input!C$150*Input_National_Capacity!$F36+Input!C$151*Input_National_Capacity!$G36+Input!C$152*Input_National_Capacity!$H36</f>
        <v>173.53095462955889</v>
      </c>
      <c r="D36" s="48">
        <f>Input!D$147*Input_National_Capacity!$C36+Input!D$148*Input_National_Capacity!$D36+Input!D$149*Input_National_Capacity!$E36+Input!D$150*Input_National_Capacity!$F36+Input!D$151*Input_National_Capacity!$G36+Input!D$152*Input_National_Capacity!$H36</f>
        <v>183.15761273550044</v>
      </c>
      <c r="E36" s="48">
        <f>Input!E$147*Input_National_Capacity!$C36+Input!E$148*Input_National_Capacity!$D36+Input!E$149*Input_National_Capacity!$E36+Input!E$150*Input_National_Capacity!$F36+Input!E$151*Input_National_Capacity!$G36+Input!E$152*Input_National_Capacity!$H36</f>
        <v>188.6275052779539</v>
      </c>
      <c r="F36" s="48">
        <f>Input!F$147*Input_National_Capacity!$C36+Input!F$148*Input_National_Capacity!$D36+Input!F$149*Input_National_Capacity!$E36+Input!F$150*Input_National_Capacity!$F36+Input!F$151*Input_National_Capacity!$G36+Input!F$152*Input_National_Capacity!$H36</f>
        <v>193.78137174349249</v>
      </c>
      <c r="G36" s="60">
        <f>Input!G$147*Input_National_Capacity!$C36+Input!G$148*Input_National_Capacity!$D36+Input!G$149*Input_National_Capacity!$E36+Input!G$150*Input_National_Capacity!$F36+Input!G$151*Input_National_Capacity!$G36+Input!G$152*Input_National_Capacity!$H36</f>
        <v>198.80740041451259</v>
      </c>
    </row>
    <row r="37" spans="1:7" s="5" customFormat="1" ht="15" customHeight="1" x14ac:dyDescent="0.45">
      <c r="A37" s="42" t="str">
        <f>Input_National_Capacity!A37</f>
        <v>15.16</v>
      </c>
      <c r="B37" s="4" t="str">
        <f>Input_National_Capacity!B37</f>
        <v>Salida Nacional / National exit</v>
      </c>
      <c r="C37" s="48">
        <f>Input!C$147*Input_National_Capacity!$C37+Input!C$148*Input_National_Capacity!$D37+Input!C$149*Input_National_Capacity!$E37+Input!C$150*Input_National_Capacity!$F37+Input!C$151*Input_National_Capacity!$G37+Input!C$152*Input_National_Capacity!$H37</f>
        <v>2788.2454772548326</v>
      </c>
      <c r="D37" s="48">
        <f>Input!D$147*Input_National_Capacity!$C37+Input!D$148*Input_National_Capacity!$D37+Input!D$149*Input_National_Capacity!$E37+Input!D$150*Input_National_Capacity!$F37+Input!D$151*Input_National_Capacity!$G37+Input!D$152*Input_National_Capacity!$H37</f>
        <v>2826.1225999980707</v>
      </c>
      <c r="E37" s="48">
        <f>Input!E$147*Input_National_Capacity!$C37+Input!E$148*Input_National_Capacity!$D37+Input!E$149*Input_National_Capacity!$E37+Input!E$150*Input_National_Capacity!$F37+Input!E$151*Input_National_Capacity!$G37+Input!E$152*Input_National_Capacity!$H37</f>
        <v>2850.4210123964876</v>
      </c>
      <c r="F37" s="48">
        <f>Input!F$147*Input_National_Capacity!$C37+Input!F$148*Input_National_Capacity!$D37+Input!F$149*Input_National_Capacity!$E37+Input!F$150*Input_National_Capacity!$F37+Input!F$151*Input_National_Capacity!$G37+Input!F$152*Input_National_Capacity!$H37</f>
        <v>2854.2186464707056</v>
      </c>
      <c r="G37" s="60">
        <f>Input!G$147*Input_National_Capacity!$C37+Input!G$148*Input_National_Capacity!$D37+Input!G$149*Input_National_Capacity!$E37+Input!G$150*Input_National_Capacity!$F37+Input!G$151*Input_National_Capacity!$G37+Input!G$152*Input_National_Capacity!$H37</f>
        <v>2855.5348070300947</v>
      </c>
    </row>
    <row r="38" spans="1:7" s="5" customFormat="1" ht="15" customHeight="1" x14ac:dyDescent="0.45">
      <c r="A38" s="42" t="str">
        <f>Input_National_Capacity!A38</f>
        <v>15.17</v>
      </c>
      <c r="B38" s="4" t="str">
        <f>Input_National_Capacity!B38</f>
        <v>Salida Nacional / National exit</v>
      </c>
      <c r="C38" s="48">
        <f>Input!C$147*Input_National_Capacity!$C38+Input!C$148*Input_National_Capacity!$D38+Input!C$149*Input_National_Capacity!$E38+Input!C$150*Input_National_Capacity!$F38+Input!C$151*Input_National_Capacity!$G38+Input!C$152*Input_National_Capacity!$H38</f>
        <v>3114.7377460757657</v>
      </c>
      <c r="D38" s="48">
        <f>Input!D$147*Input_National_Capacity!$C38+Input!D$148*Input_National_Capacity!$D38+Input!D$149*Input_National_Capacity!$E38+Input!D$150*Input_National_Capacity!$F38+Input!D$151*Input_National_Capacity!$G38+Input!D$152*Input_National_Capacity!$H38</f>
        <v>3198.4687772874913</v>
      </c>
      <c r="E38" s="48">
        <f>Input!E$147*Input_National_Capacity!$C38+Input!E$148*Input_National_Capacity!$D38+Input!E$149*Input_National_Capacity!$E38+Input!E$150*Input_National_Capacity!$F38+Input!E$151*Input_National_Capacity!$G38+Input!E$152*Input_National_Capacity!$H38</f>
        <v>3243.0232651567449</v>
      </c>
      <c r="F38" s="48">
        <f>Input!F$147*Input_National_Capacity!$C38+Input!F$148*Input_National_Capacity!$D38+Input!F$149*Input_National_Capacity!$E38+Input!F$150*Input_National_Capacity!$F38+Input!F$151*Input_National_Capacity!$G38+Input!F$152*Input_National_Capacity!$H38</f>
        <v>3275.363382616224</v>
      </c>
      <c r="G38" s="60">
        <f>Input!G$147*Input_National_Capacity!$C38+Input!G$148*Input_National_Capacity!$D38+Input!G$149*Input_National_Capacity!$E38+Input!G$150*Input_National_Capacity!$F38+Input!G$151*Input_National_Capacity!$G38+Input!G$152*Input_National_Capacity!$H38</f>
        <v>3311.28806037494</v>
      </c>
    </row>
    <row r="39" spans="1:7" s="5" customFormat="1" ht="15" customHeight="1" x14ac:dyDescent="0.45">
      <c r="A39" s="42" t="str">
        <f>Input_National_Capacity!A39</f>
        <v>15.19</v>
      </c>
      <c r="B39" s="4" t="str">
        <f>Input_National_Capacity!B39</f>
        <v>Salida Nacional / National exit</v>
      </c>
      <c r="C39" s="48">
        <f>Input!C$147*Input_National_Capacity!$C39+Input!C$148*Input_National_Capacity!$D39+Input!C$149*Input_National_Capacity!$E39+Input!C$150*Input_National_Capacity!$F39+Input!C$151*Input_National_Capacity!$G39+Input!C$152*Input_National_Capacity!$H39</f>
        <v>1069.4304288151816</v>
      </c>
      <c r="D39" s="48">
        <f>Input!D$147*Input_National_Capacity!$C39+Input!D$148*Input_National_Capacity!$D39+Input!D$149*Input_National_Capacity!$E39+Input!D$150*Input_National_Capacity!$F39+Input!D$151*Input_National_Capacity!$G39+Input!D$152*Input_National_Capacity!$H39</f>
        <v>1139.2816260528857</v>
      </c>
      <c r="E39" s="48">
        <f>Input!E$147*Input_National_Capacity!$C39+Input!E$148*Input_National_Capacity!$D39+Input!E$149*Input_National_Capacity!$E39+Input!E$150*Input_National_Capacity!$F39+Input!E$151*Input_National_Capacity!$G39+Input!E$152*Input_National_Capacity!$H39</f>
        <v>1178.2463471050389</v>
      </c>
      <c r="F39" s="48">
        <f>Input!F$147*Input_National_Capacity!$C39+Input!F$148*Input_National_Capacity!$D39+Input!F$149*Input_National_Capacity!$E39+Input!F$150*Input_National_Capacity!$F39+Input!F$151*Input_National_Capacity!$G39+Input!F$152*Input_National_Capacity!$H39</f>
        <v>1215.9364164822503</v>
      </c>
      <c r="G39" s="60">
        <f>Input!G$147*Input_National_Capacity!$C39+Input!G$148*Input_National_Capacity!$D39+Input!G$149*Input_National_Capacity!$E39+Input!G$150*Input_National_Capacity!$F39+Input!G$151*Input_National_Capacity!$G39+Input!G$152*Input_National_Capacity!$H39</f>
        <v>1252.1190672845412</v>
      </c>
    </row>
    <row r="40" spans="1:7" s="5" customFormat="1" ht="15" customHeight="1" x14ac:dyDescent="0.45">
      <c r="A40" s="42" t="str">
        <f>Input_National_Capacity!A40</f>
        <v>15.20.05</v>
      </c>
      <c r="B40" s="4" t="str">
        <f>Input_National_Capacity!B40</f>
        <v>Salida Nacional / National exit</v>
      </c>
      <c r="C40" s="48">
        <f>Input!C$147*Input_National_Capacity!$C40+Input!C$148*Input_National_Capacity!$D40+Input!C$149*Input_National_Capacity!$E40+Input!C$150*Input_National_Capacity!$F40+Input!C$151*Input_National_Capacity!$G40+Input!C$152*Input_National_Capacity!$H40</f>
        <v>0</v>
      </c>
      <c r="D40" s="48">
        <f>Input!D$147*Input_National_Capacity!$C40+Input!D$148*Input_National_Capacity!$D40+Input!D$149*Input_National_Capacity!$E40+Input!D$150*Input_National_Capacity!$F40+Input!D$151*Input_National_Capacity!$G40+Input!D$152*Input_National_Capacity!$H40</f>
        <v>0</v>
      </c>
      <c r="E40" s="48">
        <f>Input!E$147*Input_National_Capacity!$C40+Input!E$148*Input_National_Capacity!$D40+Input!E$149*Input_National_Capacity!$E40+Input!E$150*Input_National_Capacity!$F40+Input!E$151*Input_National_Capacity!$G40+Input!E$152*Input_National_Capacity!$H40</f>
        <v>0</v>
      </c>
      <c r="F40" s="48">
        <f>Input!F$147*Input_National_Capacity!$C40+Input!F$148*Input_National_Capacity!$D40+Input!F$149*Input_National_Capacity!$E40+Input!F$150*Input_National_Capacity!$F40+Input!F$151*Input_National_Capacity!$G40+Input!F$152*Input_National_Capacity!$H40</f>
        <v>0</v>
      </c>
      <c r="G40" s="60">
        <f>Input!G$147*Input_National_Capacity!$C40+Input!G$148*Input_National_Capacity!$D40+Input!G$149*Input_National_Capacity!$E40+Input!G$150*Input_National_Capacity!$F40+Input!G$151*Input_National_Capacity!$G40+Input!G$152*Input_National_Capacity!$H40</f>
        <v>0</v>
      </c>
    </row>
    <row r="41" spans="1:7" s="5" customFormat="1" ht="15" customHeight="1" x14ac:dyDescent="0.45">
      <c r="A41" s="42" t="str">
        <f>Input_National_Capacity!A41</f>
        <v>15.20.06</v>
      </c>
      <c r="B41" s="4" t="str">
        <f>Input_National_Capacity!B41</f>
        <v>Salida Nacional / National exit</v>
      </c>
      <c r="C41" s="48">
        <f>Input!C$147*Input_National_Capacity!$C41+Input!C$148*Input_National_Capacity!$D41+Input!C$149*Input_National_Capacity!$E41+Input!C$150*Input_National_Capacity!$F41+Input!C$151*Input_National_Capacity!$G41+Input!C$152*Input_National_Capacity!$H41</f>
        <v>5694.8584242867055</v>
      </c>
      <c r="D41" s="48">
        <f>Input!D$147*Input_National_Capacity!$C41+Input!D$148*Input_National_Capacity!$D41+Input!D$149*Input_National_Capacity!$E41+Input!D$150*Input_National_Capacity!$F41+Input!D$151*Input_National_Capacity!$G41+Input!D$152*Input_National_Capacity!$H41</f>
        <v>5847.9487989325553</v>
      </c>
      <c r="E41" s="48">
        <f>Input!E$147*Input_National_Capacity!$C41+Input!E$148*Input_National_Capacity!$D41+Input!E$149*Input_National_Capacity!$E41+Input!E$150*Input_National_Capacity!$F41+Input!E$151*Input_National_Capacity!$G41+Input!E$152*Input_National_Capacity!$H41</f>
        <v>5929.4103925776935</v>
      </c>
      <c r="F41" s="48">
        <f>Input!F$147*Input_National_Capacity!$C41+Input!F$148*Input_National_Capacity!$D41+Input!F$149*Input_National_Capacity!$E41+Input!F$150*Input_National_Capacity!$F41+Input!F$151*Input_National_Capacity!$G41+Input!F$152*Input_National_Capacity!$H41</f>
        <v>5988.5397335915786</v>
      </c>
      <c r="G41" s="60">
        <f>Input!G$147*Input_National_Capacity!$C41+Input!G$148*Input_National_Capacity!$D41+Input!G$149*Input_National_Capacity!$E41+Input!G$150*Input_National_Capacity!$F41+Input!G$151*Input_National_Capacity!$G41+Input!G$152*Input_National_Capacity!$H41</f>
        <v>6054.2229372679612</v>
      </c>
    </row>
    <row r="42" spans="1:7" s="5" customFormat="1" ht="15" customHeight="1" x14ac:dyDescent="0.45">
      <c r="A42" s="42" t="str">
        <f>Input_National_Capacity!A42</f>
        <v>15.20A.1</v>
      </c>
      <c r="B42" s="4" t="str">
        <f>Input_National_Capacity!B42</f>
        <v>Salida Nacional / National exit</v>
      </c>
      <c r="C42" s="48">
        <f>Input!C$147*Input_National_Capacity!$C42+Input!C$148*Input_National_Capacity!$D42+Input!C$149*Input_National_Capacity!$E42+Input!C$150*Input_National_Capacity!$F42+Input!C$151*Input_National_Capacity!$G42+Input!C$152*Input_National_Capacity!$H42</f>
        <v>4005.8490100714776</v>
      </c>
      <c r="D42" s="48">
        <f>Input!D$147*Input_National_Capacity!$C42+Input!D$148*Input_National_Capacity!$D42+Input!D$149*Input_National_Capacity!$E42+Input!D$150*Input_National_Capacity!$F42+Input!D$151*Input_National_Capacity!$G42+Input!D$152*Input_National_Capacity!$H42</f>
        <v>4262.0237662545287</v>
      </c>
      <c r="E42" s="48">
        <f>Input!E$147*Input_National_Capacity!$C42+Input!E$148*Input_National_Capacity!$D42+Input!E$149*Input_National_Capacity!$E42+Input!E$150*Input_National_Capacity!$F42+Input!E$151*Input_National_Capacity!$G42+Input!E$152*Input_National_Capacity!$H42</f>
        <v>4405.0446167920927</v>
      </c>
      <c r="F42" s="48">
        <f>Input!F$147*Input_National_Capacity!$C42+Input!F$148*Input_National_Capacity!$D42+Input!F$149*Input_National_Capacity!$E42+Input!F$150*Input_National_Capacity!$F42+Input!F$151*Input_National_Capacity!$G42+Input!F$152*Input_National_Capacity!$H42</f>
        <v>4542.6392114550426</v>
      </c>
      <c r="G42" s="60">
        <f>Input!G$147*Input_National_Capacity!$C42+Input!G$148*Input_National_Capacity!$D42+Input!G$149*Input_National_Capacity!$E42+Input!G$150*Input_National_Capacity!$F42+Input!G$151*Input_National_Capacity!$G42+Input!G$152*Input_National_Capacity!$H42</f>
        <v>4674.6423129497916</v>
      </c>
    </row>
    <row r="43" spans="1:7" s="5" customFormat="1" ht="15" customHeight="1" x14ac:dyDescent="0.45">
      <c r="A43" s="42" t="str">
        <f>Input_National_Capacity!A43</f>
        <v>15.21</v>
      </c>
      <c r="B43" s="4" t="str">
        <f>Input_National_Capacity!B43</f>
        <v>Salida Nacional / National exit</v>
      </c>
      <c r="C43" s="48">
        <f>Input!C$147*Input_National_Capacity!$C43+Input!C$148*Input_National_Capacity!$D43+Input!C$149*Input_National_Capacity!$E43+Input!C$150*Input_National_Capacity!$F43+Input!C$151*Input_National_Capacity!$G43+Input!C$152*Input_National_Capacity!$H43</f>
        <v>1661.7625869410135</v>
      </c>
      <c r="D43" s="48">
        <f>Input!D$147*Input_National_Capacity!$C43+Input!D$148*Input_National_Capacity!$D43+Input!D$149*Input_National_Capacity!$E43+Input!D$150*Input_National_Capacity!$F43+Input!D$151*Input_National_Capacity!$G43+Input!D$152*Input_National_Capacity!$H43</f>
        <v>1765.4536099826582</v>
      </c>
      <c r="E43" s="48">
        <f>Input!E$147*Input_National_Capacity!$C43+Input!E$148*Input_National_Capacity!$D43+Input!E$149*Input_National_Capacity!$E43+Input!E$150*Input_National_Capacity!$F43+Input!E$151*Input_National_Capacity!$G43+Input!E$152*Input_National_Capacity!$H43</f>
        <v>1823.578739405029</v>
      </c>
      <c r="F43" s="48">
        <f>Input!F$147*Input_National_Capacity!$C43+Input!F$148*Input_National_Capacity!$D43+Input!F$149*Input_National_Capacity!$E43+Input!F$150*Input_National_Capacity!$F43+Input!F$151*Input_National_Capacity!$G43+Input!F$152*Input_National_Capacity!$H43</f>
        <v>1879.4132188517704</v>
      </c>
      <c r="G43" s="60">
        <f>Input!G$147*Input_National_Capacity!$C43+Input!G$148*Input_National_Capacity!$D43+Input!G$149*Input_National_Capacity!$E43+Input!G$150*Input_National_Capacity!$F43+Input!G$151*Input_National_Capacity!$G43+Input!G$152*Input_National_Capacity!$H43</f>
        <v>1933.2369666475659</v>
      </c>
    </row>
    <row r="44" spans="1:7" s="5" customFormat="1" ht="15" customHeight="1" x14ac:dyDescent="0.45">
      <c r="A44" s="42" t="str">
        <f>Input_National_Capacity!A44</f>
        <v>15.22</v>
      </c>
      <c r="B44" s="4" t="str">
        <f>Input_National_Capacity!B44</f>
        <v>Salida Nacional / National exit</v>
      </c>
      <c r="C44" s="48">
        <f>Input!C$147*Input_National_Capacity!$C44+Input!C$148*Input_National_Capacity!$D44+Input!C$149*Input_National_Capacity!$E44+Input!C$150*Input_National_Capacity!$F44+Input!C$151*Input_National_Capacity!$G44+Input!C$152*Input_National_Capacity!$H44</f>
        <v>742.57337321348939</v>
      </c>
      <c r="D44" s="48">
        <f>Input!D$147*Input_National_Capacity!$C44+Input!D$148*Input_National_Capacity!$D44+Input!D$149*Input_National_Capacity!$E44+Input!D$150*Input_National_Capacity!$F44+Input!D$151*Input_National_Capacity!$G44+Input!D$152*Input_National_Capacity!$H44</f>
        <v>755.87389195164531</v>
      </c>
      <c r="E44" s="48">
        <f>Input!E$147*Input_National_Capacity!$C44+Input!E$148*Input_National_Capacity!$D44+Input!E$149*Input_National_Capacity!$E44+Input!E$150*Input_National_Capacity!$F44+Input!E$151*Input_National_Capacity!$G44+Input!E$152*Input_National_Capacity!$H44</f>
        <v>765.35288104282472</v>
      </c>
      <c r="F44" s="48">
        <f>Input!F$147*Input_National_Capacity!$C44+Input!F$148*Input_National_Capacity!$D44+Input!F$149*Input_National_Capacity!$E44+Input!F$150*Input_National_Capacity!$F44+Input!F$151*Input_National_Capacity!$G44+Input!F$152*Input_National_Capacity!$H44</f>
        <v>771.69638777101886</v>
      </c>
      <c r="G44" s="60">
        <f>Input!G$147*Input_National_Capacity!$C44+Input!G$148*Input_National_Capacity!$D44+Input!G$149*Input_National_Capacity!$E44+Input!G$150*Input_National_Capacity!$F44+Input!G$151*Input_National_Capacity!$G44+Input!G$152*Input_National_Capacity!$H44</f>
        <v>779.40049493668914</v>
      </c>
    </row>
    <row r="45" spans="1:7" s="5" customFormat="1" ht="15" customHeight="1" x14ac:dyDescent="0.45">
      <c r="A45" s="42" t="str">
        <f>Input_National_Capacity!A45</f>
        <v>15.23</v>
      </c>
      <c r="B45" s="4" t="str">
        <f>Input_National_Capacity!B45</f>
        <v>Salida Nacional / National exit</v>
      </c>
      <c r="C45" s="48">
        <f>Input!C$147*Input_National_Capacity!$C45+Input!C$148*Input_National_Capacity!$D45+Input!C$149*Input_National_Capacity!$E45+Input!C$150*Input_National_Capacity!$F45+Input!C$151*Input_National_Capacity!$G45+Input!C$152*Input_National_Capacity!$H45</f>
        <v>79.275609678918812</v>
      </c>
      <c r="D45" s="48">
        <f>Input!D$147*Input_National_Capacity!$C45+Input!D$148*Input_National_Capacity!$D45+Input!D$149*Input_National_Capacity!$E45+Input!D$150*Input_National_Capacity!$F45+Input!D$151*Input_National_Capacity!$G45+Input!D$152*Input_National_Capacity!$H45</f>
        <v>81.037873666902854</v>
      </c>
      <c r="E45" s="48">
        <f>Input!E$147*Input_National_Capacity!$C45+Input!E$148*Input_National_Capacity!$D45+Input!E$149*Input_National_Capacity!$E45+Input!E$150*Input_National_Capacity!$F45+Input!E$151*Input_National_Capacity!$G45+Input!E$152*Input_National_Capacity!$H45</f>
        <v>82.220760569192336</v>
      </c>
      <c r="F45" s="48">
        <f>Input!F$147*Input_National_Capacity!$C45+Input!F$148*Input_National_Capacity!$D45+Input!F$149*Input_National_Capacity!$E45+Input!F$150*Input_National_Capacity!$F45+Input!F$151*Input_National_Capacity!$G45+Input!F$152*Input_National_Capacity!$H45</f>
        <v>83.090794565199104</v>
      </c>
      <c r="G45" s="60">
        <f>Input!G$147*Input_National_Capacity!$C45+Input!G$148*Input_National_Capacity!$D45+Input!G$149*Input_National_Capacity!$E45+Input!G$150*Input_National_Capacity!$F45+Input!G$151*Input_National_Capacity!$G45+Input!G$152*Input_National_Capacity!$H45</f>
        <v>84.082673033609623</v>
      </c>
    </row>
    <row r="46" spans="1:7" s="5" customFormat="1" ht="15" customHeight="1" x14ac:dyDescent="0.45">
      <c r="A46" s="42" t="str">
        <f>Input_National_Capacity!A46</f>
        <v>15.24</v>
      </c>
      <c r="B46" s="4" t="str">
        <f>Input_National_Capacity!B46</f>
        <v>Salida Nacional / National exit</v>
      </c>
      <c r="C46" s="48">
        <f>Input!C$147*Input_National_Capacity!$C46+Input!C$148*Input_National_Capacity!$D46+Input!C$149*Input_National_Capacity!$E46+Input!C$150*Input_National_Capacity!$F46+Input!C$151*Input_National_Capacity!$G46+Input!C$152*Input_National_Capacity!$H46</f>
        <v>3380.4022868925908</v>
      </c>
      <c r="D46" s="48">
        <f>Input!D$147*Input_National_Capacity!$C46+Input!D$148*Input_National_Capacity!$D46+Input!D$149*Input_National_Capacity!$E46+Input!D$150*Input_National_Capacity!$F46+Input!D$151*Input_National_Capacity!$G46+Input!D$152*Input_National_Capacity!$H46</f>
        <v>3536.3300244620809</v>
      </c>
      <c r="E46" s="48">
        <f>Input!E$147*Input_National_Capacity!$C46+Input!E$148*Input_National_Capacity!$D46+Input!E$149*Input_National_Capacity!$E46+Input!E$150*Input_National_Capacity!$F46+Input!E$151*Input_National_Capacity!$G46+Input!E$152*Input_National_Capacity!$H46</f>
        <v>3627.1056538688435</v>
      </c>
      <c r="F46" s="48">
        <f>Input!F$147*Input_National_Capacity!$C46+Input!F$148*Input_National_Capacity!$D46+Input!F$149*Input_National_Capacity!$E46+Input!F$150*Input_National_Capacity!$F46+Input!F$151*Input_National_Capacity!$G46+Input!F$152*Input_National_Capacity!$H46</f>
        <v>3709.7051377103753</v>
      </c>
      <c r="G46" s="60">
        <f>Input!G$147*Input_National_Capacity!$C46+Input!G$148*Input_National_Capacity!$D46+Input!G$149*Input_National_Capacity!$E46+Input!G$150*Input_National_Capacity!$F46+Input!G$151*Input_National_Capacity!$G46+Input!G$152*Input_National_Capacity!$H46</f>
        <v>3791.9756659609502</v>
      </c>
    </row>
    <row r="47" spans="1:7" s="5" customFormat="1" ht="15" customHeight="1" x14ac:dyDescent="0.45">
      <c r="A47" s="42" t="str">
        <f>Input_National_Capacity!A47</f>
        <v>15.26</v>
      </c>
      <c r="B47" s="4" t="str">
        <f>Input_National_Capacity!B47</f>
        <v>Salida Nacional / National exit</v>
      </c>
      <c r="C47" s="48">
        <f>Input!C$147*Input_National_Capacity!$C47+Input!C$148*Input_National_Capacity!$D47+Input!C$149*Input_National_Capacity!$E47+Input!C$150*Input_National_Capacity!$F47+Input!C$151*Input_National_Capacity!$G47+Input!C$152*Input_National_Capacity!$H47</f>
        <v>488.53120011359215</v>
      </c>
      <c r="D47" s="48">
        <f>Input!D$147*Input_National_Capacity!$C47+Input!D$148*Input_National_Capacity!$D47+Input!D$149*Input_National_Capacity!$E47+Input!D$150*Input_National_Capacity!$F47+Input!D$151*Input_National_Capacity!$G47+Input!D$152*Input_National_Capacity!$H47</f>
        <v>511.06566740501148</v>
      </c>
      <c r="E47" s="48">
        <f>Input!E$147*Input_National_Capacity!$C47+Input!E$148*Input_National_Capacity!$D47+Input!E$149*Input_National_Capacity!$E47+Input!E$150*Input_National_Capacity!$F47+Input!E$151*Input_National_Capacity!$G47+Input!E$152*Input_National_Capacity!$H47</f>
        <v>524.18443949527591</v>
      </c>
      <c r="F47" s="48">
        <f>Input!F$147*Input_National_Capacity!$C47+Input!F$148*Input_National_Capacity!$D47+Input!F$149*Input_National_Capacity!$E47+Input!F$150*Input_National_Capacity!$F47+Input!F$151*Input_National_Capacity!$G47+Input!F$152*Input_National_Capacity!$H47</f>
        <v>536.12160600540756</v>
      </c>
      <c r="G47" s="60">
        <f>Input!G$147*Input_National_Capacity!$C47+Input!G$148*Input_National_Capacity!$D47+Input!G$149*Input_National_Capacity!$E47+Input!G$150*Input_National_Capacity!$F47+Input!G$151*Input_National_Capacity!$G47+Input!G$152*Input_National_Capacity!$H47</f>
        <v>548.01123229517634</v>
      </c>
    </row>
    <row r="48" spans="1:7" s="5" customFormat="1" ht="15" customHeight="1" x14ac:dyDescent="0.45">
      <c r="A48" s="42" t="str">
        <f>Input_National_Capacity!A48</f>
        <v>15.28-16</v>
      </c>
      <c r="B48" s="4" t="str">
        <f>Input_National_Capacity!B48</f>
        <v>Salida Nacional / National exit</v>
      </c>
      <c r="C48" s="48">
        <f>Input!C$147*Input_National_Capacity!$C48+Input!C$148*Input_National_Capacity!$D48+Input!C$149*Input_National_Capacity!$E48+Input!C$150*Input_National_Capacity!$F48+Input!C$151*Input_National_Capacity!$G48+Input!C$152*Input_National_Capacity!$H48</f>
        <v>626.97937647114645</v>
      </c>
      <c r="D48" s="48">
        <f>Input!D$147*Input_National_Capacity!$C48+Input!D$148*Input_National_Capacity!$D48+Input!D$149*Input_National_Capacity!$E48+Input!D$150*Input_National_Capacity!$F48+Input!D$151*Input_National_Capacity!$G48+Input!D$152*Input_National_Capacity!$H48</f>
        <v>664.85360739592988</v>
      </c>
      <c r="E48" s="48">
        <f>Input!E$147*Input_National_Capacity!$C48+Input!E$148*Input_National_Capacity!$D48+Input!E$149*Input_National_Capacity!$E48+Input!E$150*Input_National_Capacity!$F48+Input!E$151*Input_National_Capacity!$G48+Input!E$152*Input_National_Capacity!$H48</f>
        <v>686.16086382160995</v>
      </c>
      <c r="F48" s="48">
        <f>Input!F$147*Input_National_Capacity!$C48+Input!F$148*Input_National_Capacity!$D48+Input!F$149*Input_National_Capacity!$E48+Input!F$150*Input_National_Capacity!$F48+Input!F$151*Input_National_Capacity!$G48+Input!F$152*Input_National_Capacity!$H48</f>
        <v>706.52406885231687</v>
      </c>
      <c r="G48" s="60">
        <f>Input!G$147*Input_National_Capacity!$C48+Input!G$148*Input_National_Capacity!$D48+Input!G$149*Input_National_Capacity!$E48+Input!G$150*Input_National_Capacity!$F48+Input!G$151*Input_National_Capacity!$G48+Input!G$152*Input_National_Capacity!$H48</f>
        <v>726.21398623053074</v>
      </c>
    </row>
    <row r="49" spans="1:7" s="5" customFormat="1" ht="15" customHeight="1" x14ac:dyDescent="0.45">
      <c r="A49" s="42" t="str">
        <f>Input_National_Capacity!A49</f>
        <v>15.30</v>
      </c>
      <c r="B49" s="4" t="str">
        <f>Input_National_Capacity!B49</f>
        <v>Salida Nacional / National exit</v>
      </c>
      <c r="C49" s="48">
        <f>Input!C$147*Input_National_Capacity!$C49+Input!C$148*Input_National_Capacity!$D49+Input!C$149*Input_National_Capacity!$E49+Input!C$150*Input_National_Capacity!$F49+Input!C$151*Input_National_Capacity!$G49+Input!C$152*Input_National_Capacity!$H49</f>
        <v>534.86190269811345</v>
      </c>
      <c r="D49" s="48">
        <f>Input!D$147*Input_National_Capacity!$C49+Input!D$148*Input_National_Capacity!$D49+Input!D$149*Input_National_Capacity!$E49+Input!D$150*Input_National_Capacity!$F49+Input!D$151*Input_National_Capacity!$G49+Input!D$152*Input_National_Capacity!$H49</f>
        <v>556.82229429297945</v>
      </c>
      <c r="E49" s="48">
        <f>Input!E$147*Input_National_Capacity!$C49+Input!E$148*Input_National_Capacity!$D49+Input!E$149*Input_National_Capacity!$E49+Input!E$150*Input_National_Capacity!$F49+Input!E$151*Input_National_Capacity!$G49+Input!E$152*Input_National_Capacity!$H49</f>
        <v>566.84052379926641</v>
      </c>
      <c r="F49" s="48">
        <f>Input!F$147*Input_National_Capacity!$C49+Input!F$148*Input_National_Capacity!$D49+Input!F$149*Input_National_Capacity!$E49+Input!F$150*Input_National_Capacity!$F49+Input!F$151*Input_National_Capacity!$G49+Input!F$152*Input_National_Capacity!$H49</f>
        <v>575.11453206394356</v>
      </c>
      <c r="G49" s="60">
        <f>Input!G$147*Input_National_Capacity!$C49+Input!G$148*Input_National_Capacity!$D49+Input!G$149*Input_National_Capacity!$E49+Input!G$150*Input_National_Capacity!$F49+Input!G$151*Input_National_Capacity!$G49+Input!G$152*Input_National_Capacity!$H49</f>
        <v>583.45277782610356</v>
      </c>
    </row>
    <row r="50" spans="1:7" s="5" customFormat="1" ht="15" customHeight="1" x14ac:dyDescent="0.45">
      <c r="A50" s="42" t="str">
        <f>Input_National_Capacity!A50</f>
        <v>15.31</v>
      </c>
      <c r="B50" s="4" t="str">
        <f>Input_National_Capacity!B50</f>
        <v>Salida Nacional / National exit</v>
      </c>
      <c r="C50" s="48">
        <f>Input!C$147*Input_National_Capacity!$C50+Input!C$148*Input_National_Capacity!$D50+Input!C$149*Input_National_Capacity!$E50+Input!C$150*Input_National_Capacity!$F50+Input!C$151*Input_National_Capacity!$G50+Input!C$152*Input_National_Capacity!$H50</f>
        <v>9650.8914190142641</v>
      </c>
      <c r="D50" s="48">
        <f>Input!D$147*Input_National_Capacity!$C50+Input!D$148*Input_National_Capacity!$D50+Input!D$149*Input_National_Capacity!$E50+Input!D$150*Input_National_Capacity!$F50+Input!D$151*Input_National_Capacity!$G50+Input!D$152*Input_National_Capacity!$H50</f>
        <v>9083.7388572662912</v>
      </c>
      <c r="E50" s="48">
        <f>Input!E$147*Input_National_Capacity!$C50+Input!E$148*Input_National_Capacity!$D50+Input!E$149*Input_National_Capacity!$E50+Input!E$150*Input_National_Capacity!$F50+Input!E$151*Input_National_Capacity!$G50+Input!E$152*Input_National_Capacity!$H50</f>
        <v>8473.6498271210021</v>
      </c>
      <c r="F50" s="48">
        <f>Input!F$147*Input_National_Capacity!$C50+Input!F$148*Input_National_Capacity!$D50+Input!F$149*Input_National_Capacity!$E50+Input!F$150*Input_National_Capacity!$F50+Input!F$151*Input_National_Capacity!$G50+Input!F$152*Input_National_Capacity!$H50</f>
        <v>8001.3931766387914</v>
      </c>
      <c r="G50" s="60">
        <f>Input!G$147*Input_National_Capacity!$C50+Input!G$148*Input_National_Capacity!$D50+Input!G$149*Input_National_Capacity!$E50+Input!G$150*Input_National_Capacity!$F50+Input!G$151*Input_National_Capacity!$G50+Input!G$152*Input_National_Capacity!$H50</f>
        <v>7665.6544991759902</v>
      </c>
    </row>
    <row r="51" spans="1:7" s="5" customFormat="1" ht="15" customHeight="1" x14ac:dyDescent="0.45">
      <c r="A51" s="42" t="str">
        <f>Input_National_Capacity!A51</f>
        <v>15.31.1A</v>
      </c>
      <c r="B51" s="4" t="str">
        <f>Input_National_Capacity!B51</f>
        <v>Salida Nacional / National exit</v>
      </c>
      <c r="C51" s="48">
        <f>Input!C$147*Input_National_Capacity!$C51+Input!C$148*Input_National_Capacity!$D51+Input!C$149*Input_National_Capacity!$E51+Input!C$150*Input_National_Capacity!$F51+Input!C$151*Input_National_Capacity!$G51+Input!C$152*Input_National_Capacity!$H51</f>
        <v>0</v>
      </c>
      <c r="D51" s="48">
        <f>Input!D$147*Input_National_Capacity!$C51+Input!D$148*Input_National_Capacity!$D51+Input!D$149*Input_National_Capacity!$E51+Input!D$150*Input_National_Capacity!$F51+Input!D$151*Input_National_Capacity!$G51+Input!D$152*Input_National_Capacity!$H51</f>
        <v>0</v>
      </c>
      <c r="E51" s="48">
        <f>Input!E$147*Input_National_Capacity!$C51+Input!E$148*Input_National_Capacity!$D51+Input!E$149*Input_National_Capacity!$E51+Input!E$150*Input_National_Capacity!$F51+Input!E$151*Input_National_Capacity!$G51+Input!E$152*Input_National_Capacity!$H51</f>
        <v>0</v>
      </c>
      <c r="F51" s="48">
        <f>Input!F$147*Input_National_Capacity!$C51+Input!F$148*Input_National_Capacity!$D51+Input!F$149*Input_National_Capacity!$E51+Input!F$150*Input_National_Capacity!$F51+Input!F$151*Input_National_Capacity!$G51+Input!F$152*Input_National_Capacity!$H51</f>
        <v>0</v>
      </c>
      <c r="G51" s="60">
        <f>Input!G$147*Input_National_Capacity!$C51+Input!G$148*Input_National_Capacity!$D51+Input!G$149*Input_National_Capacity!$E51+Input!G$150*Input_National_Capacity!$F51+Input!G$151*Input_National_Capacity!$G51+Input!G$152*Input_National_Capacity!$H51</f>
        <v>0</v>
      </c>
    </row>
    <row r="52" spans="1:7" s="5" customFormat="1" ht="15" customHeight="1" x14ac:dyDescent="0.45">
      <c r="A52" s="42" t="str">
        <f>Input_National_Capacity!A52</f>
        <v>15.31.3</v>
      </c>
      <c r="B52" s="4" t="str">
        <f>Input_National_Capacity!B52</f>
        <v>Salida Nacional / National exit</v>
      </c>
      <c r="C52" s="48">
        <f>Input!C$147*Input_National_Capacity!$C52+Input!C$148*Input_National_Capacity!$D52+Input!C$149*Input_National_Capacity!$E52+Input!C$150*Input_National_Capacity!$F52+Input!C$151*Input_National_Capacity!$G52+Input!C$152*Input_National_Capacity!$H52</f>
        <v>9347.9127481029227</v>
      </c>
      <c r="D52" s="48">
        <f>Input!D$147*Input_National_Capacity!$C52+Input!D$148*Input_National_Capacity!$D52+Input!D$149*Input_National_Capacity!$E52+Input!D$150*Input_National_Capacity!$F52+Input!D$151*Input_National_Capacity!$G52+Input!D$152*Input_National_Capacity!$H52</f>
        <v>9772.8825486772603</v>
      </c>
      <c r="E52" s="48">
        <f>Input!E$147*Input_National_Capacity!$C52+Input!E$148*Input_National_Capacity!$D52+Input!E$149*Input_National_Capacity!$E52+Input!E$150*Input_National_Capacity!$F52+Input!E$151*Input_National_Capacity!$G52+Input!E$152*Input_National_Capacity!$H52</f>
        <v>9979.4441910280493</v>
      </c>
      <c r="F52" s="48">
        <f>Input!F$147*Input_National_Capacity!$C52+Input!F$148*Input_National_Capacity!$D52+Input!F$149*Input_National_Capacity!$E52+Input!F$150*Input_National_Capacity!$F52+Input!F$151*Input_National_Capacity!$G52+Input!F$152*Input_National_Capacity!$H52</f>
        <v>10159.165157188323</v>
      </c>
      <c r="G52" s="60">
        <f>Input!G$147*Input_National_Capacity!$C52+Input!G$148*Input_National_Capacity!$D52+Input!G$149*Input_National_Capacity!$E52+Input!G$150*Input_National_Capacity!$F52+Input!G$151*Input_National_Capacity!$G52+Input!G$152*Input_National_Capacity!$H52</f>
        <v>10337.446241045971</v>
      </c>
    </row>
    <row r="53" spans="1:7" s="5" customFormat="1" ht="15" customHeight="1" x14ac:dyDescent="0.45">
      <c r="A53" s="42" t="str">
        <f>Input_National_Capacity!A53</f>
        <v>15.31A.4</v>
      </c>
      <c r="B53" s="4" t="str">
        <f>Input_National_Capacity!B53</f>
        <v>Salida Nacional / National exit</v>
      </c>
      <c r="C53" s="48">
        <f>Input!C$147*Input_National_Capacity!$C53+Input!C$148*Input_National_Capacity!$D53+Input!C$149*Input_National_Capacity!$E53+Input!C$150*Input_National_Capacity!$F53+Input!C$151*Input_National_Capacity!$G53+Input!C$152*Input_National_Capacity!$H53</f>
        <v>1317.7395969793708</v>
      </c>
      <c r="D53" s="48">
        <f>Input!D$147*Input_National_Capacity!$C53+Input!D$148*Input_National_Capacity!$D53+Input!D$149*Input_National_Capacity!$E53+Input!D$150*Input_National_Capacity!$F53+Input!D$151*Input_National_Capacity!$G53+Input!D$152*Input_National_Capacity!$H53</f>
        <v>1388.1143972423297</v>
      </c>
      <c r="E53" s="48">
        <f>Input!E$147*Input_National_Capacity!$C53+Input!E$148*Input_National_Capacity!$D53+Input!E$149*Input_National_Capacity!$E53+Input!E$150*Input_National_Capacity!$F53+Input!E$151*Input_National_Capacity!$G53+Input!E$152*Input_National_Capacity!$H53</f>
        <v>1428.289506620059</v>
      </c>
      <c r="F53" s="48">
        <f>Input!F$147*Input_National_Capacity!$C53+Input!F$148*Input_National_Capacity!$D53+Input!F$149*Input_National_Capacity!$E53+Input!F$150*Input_National_Capacity!$F53+Input!F$151*Input_National_Capacity!$G53+Input!F$152*Input_National_Capacity!$H53</f>
        <v>1465.8906345064283</v>
      </c>
      <c r="G53" s="60">
        <f>Input!G$147*Input_National_Capacity!$C53+Input!G$148*Input_National_Capacity!$D53+Input!G$149*Input_National_Capacity!$E53+Input!G$150*Input_National_Capacity!$F53+Input!G$151*Input_National_Capacity!$G53+Input!G$152*Input_National_Capacity!$H53</f>
        <v>1502.7076589618312</v>
      </c>
    </row>
    <row r="54" spans="1:7" s="5" customFormat="1" ht="15" customHeight="1" x14ac:dyDescent="0.45">
      <c r="A54" s="42" t="str">
        <f>Input_National_Capacity!A54</f>
        <v>15.34</v>
      </c>
      <c r="B54" s="4" t="str">
        <f>Input_National_Capacity!B54</f>
        <v>Salida Nacional / National exit</v>
      </c>
      <c r="C54" s="48">
        <f>Input!C$147*Input_National_Capacity!$C54+Input!C$148*Input_National_Capacity!$D54+Input!C$149*Input_National_Capacity!$E54+Input!C$150*Input_National_Capacity!$F54+Input!C$151*Input_National_Capacity!$G54+Input!C$152*Input_National_Capacity!$H54</f>
        <v>48991.071628561876</v>
      </c>
      <c r="D54" s="48">
        <f>Input!D$147*Input_National_Capacity!$C54+Input!D$148*Input_National_Capacity!$D54+Input!D$149*Input_National_Capacity!$E54+Input!D$150*Input_National_Capacity!$F54+Input!D$151*Input_National_Capacity!$G54+Input!D$152*Input_National_Capacity!$H54</f>
        <v>46112.020298425225</v>
      </c>
      <c r="E54" s="48">
        <f>Input!E$147*Input_National_Capacity!$C54+Input!E$148*Input_National_Capacity!$D54+Input!E$149*Input_National_Capacity!$E54+Input!E$150*Input_National_Capacity!$F54+Input!E$151*Input_National_Capacity!$G54+Input!E$152*Input_National_Capacity!$H54</f>
        <v>43015.009454767787</v>
      </c>
      <c r="F54" s="48">
        <f>Input!F$147*Input_National_Capacity!$C54+Input!F$148*Input_National_Capacity!$D54+Input!F$149*Input_National_Capacity!$E54+Input!F$150*Input_National_Capacity!$F54+Input!F$151*Input_National_Capacity!$G54+Input!F$152*Input_National_Capacity!$H54</f>
        <v>40617.680712134214</v>
      </c>
      <c r="G54" s="60">
        <f>Input!G$147*Input_National_Capacity!$C54+Input!G$148*Input_National_Capacity!$D54+Input!G$149*Input_National_Capacity!$E54+Input!G$150*Input_National_Capacity!$F54+Input!G$151*Input_National_Capacity!$G54+Input!G$152*Input_National_Capacity!$H54</f>
        <v>38913.361713823608</v>
      </c>
    </row>
    <row r="55" spans="1:7" s="5" customFormat="1" ht="15" customHeight="1" x14ac:dyDescent="0.45">
      <c r="A55" s="42" t="str">
        <f>Input_National_Capacity!A55</f>
        <v>16A</v>
      </c>
      <c r="B55" s="4" t="str">
        <f>Input_National_Capacity!B55</f>
        <v>Salida Nacional / National exit</v>
      </c>
      <c r="C55" s="48">
        <f>Input!C$147*Input_National_Capacity!$C55+Input!C$148*Input_National_Capacity!$D55+Input!C$149*Input_National_Capacity!$E55+Input!C$150*Input_National_Capacity!$F55+Input!C$151*Input_National_Capacity!$G55+Input!C$152*Input_National_Capacity!$H55</f>
        <v>161.04991230607155</v>
      </c>
      <c r="D55" s="48">
        <f>Input!D$147*Input_National_Capacity!$C55+Input!D$148*Input_National_Capacity!$D55+Input!D$149*Input_National_Capacity!$E55+Input!D$150*Input_National_Capacity!$F55+Input!D$151*Input_National_Capacity!$G55+Input!D$152*Input_National_Capacity!$H55</f>
        <v>162.54182539996714</v>
      </c>
      <c r="E55" s="48">
        <f>Input!E$147*Input_National_Capacity!$C55+Input!E$148*Input_National_Capacity!$D55+Input!E$149*Input_National_Capacity!$E55+Input!E$150*Input_National_Capacity!$F55+Input!E$151*Input_National_Capacity!$G55+Input!E$152*Input_National_Capacity!$H55</f>
        <v>163.90223305144957</v>
      </c>
      <c r="F55" s="48">
        <f>Input!F$147*Input_National_Capacity!$C55+Input!F$148*Input_National_Capacity!$D55+Input!F$149*Input_National_Capacity!$E55+Input!F$150*Input_National_Capacity!$F55+Input!F$151*Input_National_Capacity!$G55+Input!F$152*Input_National_Capacity!$H55</f>
        <v>164.49357962240174</v>
      </c>
      <c r="G55" s="60">
        <f>Input!G$147*Input_National_Capacity!$C55+Input!G$148*Input_National_Capacity!$D55+Input!G$149*Input_National_Capacity!$E55+Input!G$150*Input_National_Capacity!$F55+Input!G$151*Input_National_Capacity!$G55+Input!G$152*Input_National_Capacity!$H55</f>
        <v>165.4752564751351</v>
      </c>
    </row>
    <row r="56" spans="1:7" s="5" customFormat="1" ht="15" customHeight="1" x14ac:dyDescent="0.45">
      <c r="A56" s="42" t="str">
        <f>Input_National_Capacity!A56</f>
        <v>19</v>
      </c>
      <c r="B56" s="4" t="str">
        <f>Input_National_Capacity!B56</f>
        <v>Salida Nacional / National exit</v>
      </c>
      <c r="C56" s="48">
        <f>Input!C$147*Input_National_Capacity!$C56+Input!C$148*Input_National_Capacity!$D56+Input!C$149*Input_National_Capacity!$E56+Input!C$150*Input_National_Capacity!$F56+Input!C$151*Input_National_Capacity!$G56+Input!C$152*Input_National_Capacity!$H56</f>
        <v>6546.3662909540017</v>
      </c>
      <c r="D56" s="48">
        <f>Input!D$147*Input_National_Capacity!$C56+Input!D$148*Input_National_Capacity!$D56+Input!D$149*Input_National_Capacity!$E56+Input!D$150*Input_National_Capacity!$F56+Input!D$151*Input_National_Capacity!$G56+Input!D$152*Input_National_Capacity!$H56</f>
        <v>6799.7979726869416</v>
      </c>
      <c r="E56" s="48">
        <f>Input!E$147*Input_National_Capacity!$C56+Input!E$148*Input_National_Capacity!$D56+Input!E$149*Input_National_Capacity!$E56+Input!E$150*Input_National_Capacity!$F56+Input!E$151*Input_National_Capacity!$G56+Input!E$152*Input_National_Capacity!$H56</f>
        <v>6921.0773052788318</v>
      </c>
      <c r="F56" s="48">
        <f>Input!F$147*Input_National_Capacity!$C56+Input!F$148*Input_National_Capacity!$D56+Input!F$149*Input_National_Capacity!$E56+Input!F$150*Input_National_Capacity!$F56+Input!F$151*Input_National_Capacity!$G56+Input!F$152*Input_National_Capacity!$H56</f>
        <v>7020.6136887491302</v>
      </c>
      <c r="G56" s="60">
        <f>Input!G$147*Input_National_Capacity!$C56+Input!G$148*Input_National_Capacity!$D56+Input!G$149*Input_National_Capacity!$E56+Input!G$150*Input_National_Capacity!$F56+Input!G$151*Input_National_Capacity!$G56+Input!G$152*Input_National_Capacity!$H56</f>
        <v>7122.1322364672405</v>
      </c>
    </row>
    <row r="57" spans="1:7" s="5" customFormat="1" ht="15" customHeight="1" x14ac:dyDescent="0.45">
      <c r="A57" s="42" t="str">
        <f>Input_National_Capacity!A57</f>
        <v>20</v>
      </c>
      <c r="B57" s="4" t="str">
        <f>Input_National_Capacity!B57</f>
        <v>Salida Nacional / National exit</v>
      </c>
      <c r="C57" s="48">
        <f>Input!C$147*Input_National_Capacity!$C57+Input!C$148*Input_National_Capacity!$D57+Input!C$149*Input_National_Capacity!$E57+Input!C$150*Input_National_Capacity!$F57+Input!C$151*Input_National_Capacity!$G57+Input!C$152*Input_National_Capacity!$H57</f>
        <v>14593.580730160256</v>
      </c>
      <c r="D57" s="48">
        <f>Input!D$147*Input_National_Capacity!$C57+Input!D$148*Input_National_Capacity!$D57+Input!D$149*Input_National_Capacity!$E57+Input!D$150*Input_National_Capacity!$F57+Input!D$151*Input_National_Capacity!$G57+Input!D$152*Input_National_Capacity!$H57</f>
        <v>13193.621384473659</v>
      </c>
      <c r="E57" s="48">
        <f>Input!E$147*Input_National_Capacity!$C57+Input!E$148*Input_National_Capacity!$D57+Input!E$149*Input_National_Capacity!$E57+Input!E$150*Input_National_Capacity!$F57+Input!E$151*Input_National_Capacity!$G57+Input!E$152*Input_National_Capacity!$H57</f>
        <v>11850.318380211143</v>
      </c>
      <c r="F57" s="48">
        <f>Input!F$147*Input_National_Capacity!$C57+Input!F$148*Input_National_Capacity!$D57+Input!F$149*Input_National_Capacity!$E57+Input!F$150*Input_National_Capacity!$F57+Input!F$151*Input_National_Capacity!$G57+Input!F$152*Input_National_Capacity!$H57</f>
        <v>10860.822372983523</v>
      </c>
      <c r="G57" s="60">
        <f>Input!G$147*Input_National_Capacity!$C57+Input!G$148*Input_National_Capacity!$D57+Input!G$149*Input_National_Capacity!$E57+Input!G$150*Input_National_Capacity!$F57+Input!G$151*Input_National_Capacity!$G57+Input!G$152*Input_National_Capacity!$H57</f>
        <v>10172.449070111925</v>
      </c>
    </row>
    <row r="58" spans="1:7" s="5" customFormat="1" ht="15" customHeight="1" x14ac:dyDescent="0.45">
      <c r="A58" s="42" t="str">
        <f>Input_National_Capacity!A58</f>
        <v>20.00A</v>
      </c>
      <c r="B58" s="4" t="str">
        <f>Input_National_Capacity!B58</f>
        <v>Salida Nacional / National exit</v>
      </c>
      <c r="C58" s="48">
        <f>Input!C$147*Input_National_Capacity!$C58+Input!C$148*Input_National_Capacity!$D58+Input!C$149*Input_National_Capacity!$E58+Input!C$150*Input_National_Capacity!$F58+Input!C$151*Input_National_Capacity!$G58+Input!C$152*Input_National_Capacity!$H58</f>
        <v>513.74859586967648</v>
      </c>
      <c r="D58" s="48">
        <f>Input!D$147*Input_National_Capacity!$C58+Input!D$148*Input_National_Capacity!$D58+Input!D$149*Input_National_Capacity!$E58+Input!D$150*Input_National_Capacity!$F58+Input!D$151*Input_National_Capacity!$G58+Input!D$152*Input_National_Capacity!$H58</f>
        <v>451.37013574371542</v>
      </c>
      <c r="E58" s="48">
        <f>Input!E$147*Input_National_Capacity!$C58+Input!E$148*Input_National_Capacity!$D58+Input!E$149*Input_National_Capacity!$E58+Input!E$150*Input_National_Capacity!$F58+Input!E$151*Input_National_Capacity!$G58+Input!E$152*Input_National_Capacity!$H58</f>
        <v>393.94700794249565</v>
      </c>
      <c r="F58" s="48">
        <f>Input!F$147*Input_National_Capacity!$C58+Input!F$148*Input_National_Capacity!$D58+Input!F$149*Input_National_Capacity!$E58+Input!F$150*Input_National_Capacity!$F58+Input!F$151*Input_National_Capacity!$G58+Input!F$152*Input_National_Capacity!$H58</f>
        <v>351.62690505528531</v>
      </c>
      <c r="G58" s="60">
        <f>Input!G$147*Input_National_Capacity!$C58+Input!G$148*Input_National_Capacity!$D58+Input!G$149*Input_National_Capacity!$E58+Input!G$150*Input_National_Capacity!$F58+Input!G$151*Input_National_Capacity!$G58+Input!G$152*Input_National_Capacity!$H58</f>
        <v>321.87172962322683</v>
      </c>
    </row>
    <row r="59" spans="1:7" s="5" customFormat="1" ht="15" customHeight="1" x14ac:dyDescent="0.45">
      <c r="A59" s="42" t="str">
        <f>Input_National_Capacity!A59</f>
        <v>21</v>
      </c>
      <c r="B59" s="4" t="str">
        <f>Input_National_Capacity!B59</f>
        <v>Salida Nacional / National exit</v>
      </c>
      <c r="C59" s="48">
        <f>Input!C$147*Input_National_Capacity!$C59+Input!C$148*Input_National_Capacity!$D59+Input!C$149*Input_National_Capacity!$E59+Input!C$150*Input_National_Capacity!$F59+Input!C$151*Input_National_Capacity!$G59+Input!C$152*Input_National_Capacity!$H59</f>
        <v>365.19309238515109</v>
      </c>
      <c r="D59" s="48">
        <f>Input!D$147*Input_National_Capacity!$C59+Input!D$148*Input_National_Capacity!$D59+Input!D$149*Input_National_Capacity!$E59+Input!D$150*Input_National_Capacity!$F59+Input!D$151*Input_National_Capacity!$G59+Input!D$152*Input_National_Capacity!$H59</f>
        <v>320.85198287211949</v>
      </c>
      <c r="E59" s="48">
        <f>Input!E$147*Input_National_Capacity!$C59+Input!E$148*Input_National_Capacity!$D59+Input!E$149*Input_National_Capacity!$E59+Input!E$150*Input_National_Capacity!$F59+Input!E$151*Input_National_Capacity!$G59+Input!E$152*Input_National_Capacity!$H59</f>
        <v>280.03332217941988</v>
      </c>
      <c r="F59" s="48">
        <f>Input!F$147*Input_National_Capacity!$C59+Input!F$148*Input_National_Capacity!$D59+Input!F$149*Input_National_Capacity!$E59+Input!F$150*Input_National_Capacity!$F59+Input!F$151*Input_National_Capacity!$G59+Input!F$152*Input_National_Capacity!$H59</f>
        <v>249.95049690711758</v>
      </c>
      <c r="G59" s="60">
        <f>Input!G$147*Input_National_Capacity!$C59+Input!G$148*Input_National_Capacity!$D59+Input!G$149*Input_National_Capacity!$E59+Input!G$150*Input_National_Capacity!$F59+Input!G$151*Input_National_Capacity!$G59+Input!G$152*Input_National_Capacity!$H59</f>
        <v>228.79932565748825</v>
      </c>
    </row>
    <row r="60" spans="1:7" s="5" customFormat="1" ht="15" customHeight="1" x14ac:dyDescent="0.45">
      <c r="A60" s="42" t="str">
        <f>Input_National_Capacity!A60</f>
        <v>22</v>
      </c>
      <c r="B60" s="4" t="str">
        <f>Input_National_Capacity!B60</f>
        <v>Salida Nacional / National exit</v>
      </c>
      <c r="C60" s="48">
        <f>Input!C$147*Input_National_Capacity!$C60+Input!C$148*Input_National_Capacity!$D60+Input!C$149*Input_National_Capacity!$E60+Input!C$150*Input_National_Capacity!$F60+Input!C$151*Input_National_Capacity!$G60+Input!C$152*Input_National_Capacity!$H60</f>
        <v>1653.220753826798</v>
      </c>
      <c r="D60" s="48">
        <f>Input!D$147*Input_National_Capacity!$C60+Input!D$148*Input_National_Capacity!$D60+Input!D$149*Input_National_Capacity!$E60+Input!D$150*Input_National_Capacity!$F60+Input!D$151*Input_National_Capacity!$G60+Input!D$152*Input_National_Capacity!$H60</f>
        <v>1695.6466501378386</v>
      </c>
      <c r="E60" s="48">
        <f>Input!E$147*Input_National_Capacity!$C60+Input!E$148*Input_National_Capacity!$D60+Input!E$149*Input_National_Capacity!$E60+Input!E$150*Input_National_Capacity!$F60+Input!E$151*Input_National_Capacity!$G60+Input!E$152*Input_National_Capacity!$H60</f>
        <v>1716.8580356567368</v>
      </c>
      <c r="F60" s="48">
        <f>Input!F$147*Input_National_Capacity!$C60+Input!F$148*Input_National_Capacity!$D60+Input!F$149*Input_National_Capacity!$E60+Input!F$150*Input_National_Capacity!$F60+Input!F$151*Input_National_Capacity!$G60+Input!F$152*Input_National_Capacity!$H60</f>
        <v>1730.2648932418651</v>
      </c>
      <c r="G60" s="60">
        <f>Input!G$147*Input_National_Capacity!$C60+Input!G$148*Input_National_Capacity!$D60+Input!G$149*Input_National_Capacity!$E60+Input!G$150*Input_National_Capacity!$F60+Input!G$151*Input_National_Capacity!$G60+Input!G$152*Input_National_Capacity!$H60</f>
        <v>1744.5019770822332</v>
      </c>
    </row>
    <row r="61" spans="1:7" s="5" customFormat="1" ht="15" customHeight="1" x14ac:dyDescent="0.45">
      <c r="A61" s="42" t="str">
        <f>Input_National_Capacity!A61</f>
        <v>23</v>
      </c>
      <c r="B61" s="4" t="str">
        <f>Input_National_Capacity!B61</f>
        <v>Salida Nacional / National exit</v>
      </c>
      <c r="C61" s="48">
        <f>Input!C$147*Input_National_Capacity!$C61+Input!C$148*Input_National_Capacity!$D61+Input!C$149*Input_National_Capacity!$E61+Input!C$150*Input_National_Capacity!$F61+Input!C$151*Input_National_Capacity!$G61+Input!C$152*Input_National_Capacity!$H61</f>
        <v>12809.732043760119</v>
      </c>
      <c r="D61" s="48">
        <f>Input!D$147*Input_National_Capacity!$C61+Input!D$148*Input_National_Capacity!$D61+Input!D$149*Input_National_Capacity!$E61+Input!D$150*Input_National_Capacity!$F61+Input!D$151*Input_National_Capacity!$G61+Input!D$152*Input_National_Capacity!$H61</f>
        <v>13138.462712185854</v>
      </c>
      <c r="E61" s="48">
        <f>Input!E$147*Input_National_Capacity!$C61+Input!E$148*Input_National_Capacity!$D61+Input!E$149*Input_National_Capacity!$E61+Input!E$150*Input_National_Capacity!$F61+Input!E$151*Input_National_Capacity!$G61+Input!E$152*Input_National_Capacity!$H61</f>
        <v>13302.815938544183</v>
      </c>
      <c r="F61" s="48">
        <f>Input!F$147*Input_National_Capacity!$C61+Input!F$148*Input_National_Capacity!$D61+Input!F$149*Input_National_Capacity!$E61+Input!F$150*Input_National_Capacity!$F61+Input!F$151*Input_National_Capacity!$G61+Input!F$152*Input_National_Capacity!$H61</f>
        <v>13406.696955532878</v>
      </c>
      <c r="G61" s="60">
        <f>Input!G$147*Input_National_Capacity!$C61+Input!G$148*Input_National_Capacity!$D61+Input!G$149*Input_National_Capacity!$E61+Input!G$150*Input_National_Capacity!$F61+Input!G$151*Input_National_Capacity!$G61+Input!G$152*Input_National_Capacity!$H61</f>
        <v>13517.010855632132</v>
      </c>
    </row>
    <row r="62" spans="1:7" s="5" customFormat="1" ht="15" customHeight="1" x14ac:dyDescent="0.45">
      <c r="A62" s="42" t="str">
        <f>Input_National_Capacity!A62</f>
        <v>23A</v>
      </c>
      <c r="B62" s="4" t="str">
        <f>Input_National_Capacity!B62</f>
        <v>Salida Nacional / National exit</v>
      </c>
      <c r="C62" s="48">
        <f>Input!C$147*Input_National_Capacity!$C62+Input!C$148*Input_National_Capacity!$D62+Input!C$149*Input_National_Capacity!$E62+Input!C$150*Input_National_Capacity!$F62+Input!C$151*Input_National_Capacity!$G62+Input!C$152*Input_National_Capacity!$H62</f>
        <v>576.6655930377035</v>
      </c>
      <c r="D62" s="48">
        <f>Input!D$147*Input_National_Capacity!$C62+Input!D$148*Input_National_Capacity!$D62+Input!D$149*Input_National_Capacity!$E62+Input!D$150*Input_National_Capacity!$F62+Input!D$151*Input_National_Capacity!$G62+Input!D$152*Input_National_Capacity!$H62</f>
        <v>591.46431522875434</v>
      </c>
      <c r="E62" s="48">
        <f>Input!E$147*Input_National_Capacity!$C62+Input!E$148*Input_National_Capacity!$D62+Input!E$149*Input_National_Capacity!$E62+Input!E$150*Input_National_Capacity!$F62+Input!E$151*Input_National_Capacity!$G62+Input!E$152*Input_National_Capacity!$H62</f>
        <v>598.863131255648</v>
      </c>
      <c r="F62" s="48">
        <f>Input!F$147*Input_National_Capacity!$C62+Input!F$148*Input_National_Capacity!$D62+Input!F$149*Input_National_Capacity!$E62+Input!F$150*Input_National_Capacity!$F62+Input!F$151*Input_National_Capacity!$G62+Input!F$152*Input_National_Capacity!$H62</f>
        <v>603.53962316527577</v>
      </c>
      <c r="G62" s="60">
        <f>Input!G$147*Input_National_Capacity!$C62+Input!G$148*Input_National_Capacity!$D62+Input!G$149*Input_National_Capacity!$E62+Input!G$150*Input_National_Capacity!$F62+Input!G$151*Input_National_Capacity!$G62+Input!G$152*Input_National_Capacity!$H62</f>
        <v>608.5057091383253</v>
      </c>
    </row>
    <row r="63" spans="1:7" s="5" customFormat="1" ht="15" customHeight="1" x14ac:dyDescent="0.45">
      <c r="A63" s="42" t="str">
        <f>Input_National_Capacity!A63</f>
        <v>24</v>
      </c>
      <c r="B63" s="4" t="str">
        <f>Input_National_Capacity!B63</f>
        <v>Salida Nacional / National exit</v>
      </c>
      <c r="C63" s="48">
        <f>Input!C$147*Input_National_Capacity!$C63+Input!C$148*Input_National_Capacity!$D63+Input!C$149*Input_National_Capacity!$E63+Input!C$150*Input_National_Capacity!$F63+Input!C$151*Input_National_Capacity!$G63+Input!C$152*Input_National_Capacity!$H63</f>
        <v>176.60681507709512</v>
      </c>
      <c r="D63" s="48">
        <f>Input!D$147*Input_National_Capacity!$C63+Input!D$148*Input_National_Capacity!$D63+Input!D$149*Input_National_Capacity!$E63+Input!D$150*Input_National_Capacity!$F63+Input!D$151*Input_National_Capacity!$G63+Input!D$152*Input_National_Capacity!$H63</f>
        <v>181.1390001509518</v>
      </c>
      <c r="E63" s="48">
        <f>Input!E$147*Input_National_Capacity!$C63+Input!E$148*Input_National_Capacity!$D63+Input!E$149*Input_National_Capacity!$E63+Input!E$150*Input_National_Capacity!$F63+Input!E$151*Input_National_Capacity!$G63+Input!E$152*Input_National_Capacity!$H63</f>
        <v>183.40492575779763</v>
      </c>
      <c r="F63" s="48">
        <f>Input!F$147*Input_National_Capacity!$C63+Input!F$148*Input_National_Capacity!$D63+Input!F$149*Input_National_Capacity!$E63+Input!F$150*Input_National_Capacity!$F63+Input!F$151*Input_National_Capacity!$G63+Input!F$152*Input_National_Capacity!$H63</f>
        <v>184.83712554891503</v>
      </c>
      <c r="G63" s="60">
        <f>Input!G$147*Input_National_Capacity!$C63+Input!G$148*Input_National_Capacity!$D63+Input!G$149*Input_National_Capacity!$E63+Input!G$150*Input_National_Capacity!$F63+Input!G$151*Input_National_Capacity!$G63+Input!G$152*Input_National_Capacity!$H63</f>
        <v>186.35801501707155</v>
      </c>
    </row>
    <row r="64" spans="1:7" s="5" customFormat="1" ht="15" customHeight="1" x14ac:dyDescent="0.45">
      <c r="A64" s="42" t="str">
        <f>Input_National_Capacity!A64</f>
        <v>24A</v>
      </c>
      <c r="B64" s="4" t="str">
        <f>Input_National_Capacity!B64</f>
        <v>Salida Nacional / National exit</v>
      </c>
      <c r="C64" s="48">
        <f>Input!C$147*Input_National_Capacity!$C64+Input!C$148*Input_National_Capacity!$D64+Input!C$149*Input_National_Capacity!$E64+Input!C$150*Input_National_Capacity!$F64+Input!C$151*Input_National_Capacity!$G64+Input!C$152*Input_National_Capacity!$H64</f>
        <v>1509.7049378792335</v>
      </c>
      <c r="D64" s="48">
        <f>Input!D$147*Input_National_Capacity!$C64+Input!D$148*Input_National_Capacity!$D64+Input!D$149*Input_National_Capacity!$E64+Input!D$150*Input_National_Capacity!$F64+Input!D$151*Input_National_Capacity!$G64+Input!D$152*Input_National_Capacity!$H64</f>
        <v>1551.5283957963015</v>
      </c>
      <c r="E64" s="48">
        <f>Input!E$147*Input_National_Capacity!$C64+Input!E$148*Input_National_Capacity!$D64+Input!E$149*Input_National_Capacity!$E64+Input!E$150*Input_National_Capacity!$F64+Input!E$151*Input_National_Capacity!$G64+Input!E$152*Input_National_Capacity!$H64</f>
        <v>1578.1810101041251</v>
      </c>
      <c r="F64" s="48">
        <f>Input!F$147*Input_National_Capacity!$C64+Input!F$148*Input_National_Capacity!$D64+Input!F$149*Input_National_Capacity!$E64+Input!F$150*Input_National_Capacity!$F64+Input!F$151*Input_National_Capacity!$G64+Input!F$152*Input_National_Capacity!$H64</f>
        <v>1599.4040007518333</v>
      </c>
      <c r="G64" s="60">
        <f>Input!G$147*Input_National_Capacity!$C64+Input!G$148*Input_National_Capacity!$D64+Input!G$149*Input_National_Capacity!$E64+Input!G$150*Input_National_Capacity!$F64+Input!G$151*Input_National_Capacity!$G64+Input!G$152*Input_National_Capacity!$H64</f>
        <v>1622.3822701602217</v>
      </c>
    </row>
    <row r="65" spans="1:7" s="5" customFormat="1" ht="15" customHeight="1" x14ac:dyDescent="0.45">
      <c r="A65" s="42" t="str">
        <f>Input_National_Capacity!A65</f>
        <v>25A</v>
      </c>
      <c r="B65" s="4" t="str">
        <f>Input_National_Capacity!B65</f>
        <v>Salida Nacional / National exit</v>
      </c>
      <c r="C65" s="48">
        <f>Input!C$147*Input_National_Capacity!$C65+Input!C$148*Input_National_Capacity!$D65+Input!C$149*Input_National_Capacity!$E65+Input!C$150*Input_National_Capacity!$F65+Input!C$151*Input_National_Capacity!$G65+Input!C$152*Input_National_Capacity!$H65</f>
        <v>326.02550674044477</v>
      </c>
      <c r="D65" s="48">
        <f>Input!D$147*Input_National_Capacity!$C65+Input!D$148*Input_National_Capacity!$D65+Input!D$149*Input_National_Capacity!$E65+Input!D$150*Input_National_Capacity!$F65+Input!D$151*Input_National_Capacity!$G65+Input!D$152*Input_National_Capacity!$H65</f>
        <v>334.39215971870385</v>
      </c>
      <c r="E65" s="48">
        <f>Input!E$147*Input_National_Capacity!$C65+Input!E$148*Input_National_Capacity!$D65+Input!E$149*Input_National_Capacity!$E65+Input!E$150*Input_National_Capacity!$F65+Input!E$151*Input_National_Capacity!$G65+Input!E$152*Input_National_Capacity!$H65</f>
        <v>338.57517804608585</v>
      </c>
      <c r="F65" s="48">
        <f>Input!F$147*Input_National_Capacity!$C65+Input!F$148*Input_National_Capacity!$D65+Input!F$149*Input_National_Capacity!$E65+Input!F$150*Input_National_Capacity!$F65+Input!F$151*Input_National_Capacity!$G65+Input!F$152*Input_National_Capacity!$H65</f>
        <v>341.21909449092277</v>
      </c>
      <c r="G65" s="60">
        <f>Input!G$147*Input_National_Capacity!$C65+Input!G$148*Input_National_Capacity!$D65+Input!G$149*Input_National_Capacity!$E65+Input!G$150*Input_National_Capacity!$F65+Input!G$151*Input_National_Capacity!$G65+Input!G$152*Input_National_Capacity!$H65</f>
        <v>344.02673676302584</v>
      </c>
    </row>
    <row r="66" spans="1:7" s="5" customFormat="1" ht="15" customHeight="1" x14ac:dyDescent="0.45">
      <c r="A66" s="42" t="str">
        <f>Input_National_Capacity!A66</f>
        <v>25X</v>
      </c>
      <c r="B66" s="4" t="str">
        <f>Input_National_Capacity!B66</f>
        <v>Salida Nacional / National exit</v>
      </c>
      <c r="C66" s="48">
        <f>Input!C$147*Input_National_Capacity!$C66+Input!C$148*Input_National_Capacity!$D66+Input!C$149*Input_National_Capacity!$E66+Input!C$150*Input_National_Capacity!$F66+Input!C$151*Input_National_Capacity!$G66+Input!C$152*Input_National_Capacity!$H66</f>
        <v>2083.6111620094671</v>
      </c>
      <c r="D66" s="48">
        <f>Input!D$147*Input_National_Capacity!$C66+Input!D$148*Input_National_Capacity!$D66+Input!D$149*Input_National_Capacity!$E66+Input!D$150*Input_National_Capacity!$F66+Input!D$151*Input_National_Capacity!$G66+Input!D$152*Input_National_Capacity!$H66</f>
        <v>2165.1236751068277</v>
      </c>
      <c r="E66" s="48">
        <f>Input!E$147*Input_National_Capacity!$C66+Input!E$148*Input_National_Capacity!$D66+Input!E$149*Input_National_Capacity!$E66+Input!E$150*Input_National_Capacity!$F66+Input!E$151*Input_National_Capacity!$G66+Input!E$152*Input_National_Capacity!$H66</f>
        <v>2174.8638517738705</v>
      </c>
      <c r="F66" s="48">
        <f>Input!F$147*Input_National_Capacity!$C66+Input!F$148*Input_National_Capacity!$D66+Input!F$149*Input_National_Capacity!$E66+Input!F$150*Input_National_Capacity!$F66+Input!F$151*Input_National_Capacity!$G66+Input!F$152*Input_National_Capacity!$H66</f>
        <v>2175.0232139371647</v>
      </c>
      <c r="G66" s="60">
        <f>Input!G$147*Input_National_Capacity!$C66+Input!G$148*Input_National_Capacity!$D66+Input!G$149*Input_National_Capacity!$E66+Input!G$150*Input_National_Capacity!$F66+Input!G$151*Input_National_Capacity!$G66+Input!G$152*Input_National_Capacity!$H66</f>
        <v>2175.0784446913358</v>
      </c>
    </row>
    <row r="67" spans="1:7" s="5" customFormat="1" ht="15" customHeight="1" x14ac:dyDescent="0.45">
      <c r="A67" s="42" t="str">
        <f>Input_National_Capacity!A67</f>
        <v>26A</v>
      </c>
      <c r="B67" s="4" t="str">
        <f>Input_National_Capacity!B67</f>
        <v>Salida Nacional / National exit</v>
      </c>
      <c r="C67" s="48">
        <f>Input!C$147*Input_National_Capacity!$C67+Input!C$148*Input_National_Capacity!$D67+Input!C$149*Input_National_Capacity!$E67+Input!C$150*Input_National_Capacity!$F67+Input!C$151*Input_National_Capacity!$G67+Input!C$152*Input_National_Capacity!$H67</f>
        <v>1702.3269009802432</v>
      </c>
      <c r="D67" s="48">
        <f>Input!D$147*Input_National_Capacity!$C67+Input!D$148*Input_National_Capacity!$D67+Input!D$149*Input_National_Capacity!$E67+Input!D$150*Input_National_Capacity!$F67+Input!D$151*Input_National_Capacity!$G67+Input!D$152*Input_National_Capacity!$H67</f>
        <v>1782.9422249751788</v>
      </c>
      <c r="E67" s="48">
        <f>Input!E$147*Input_National_Capacity!$C67+Input!E$148*Input_National_Capacity!$D67+Input!E$149*Input_National_Capacity!$E67+Input!E$150*Input_National_Capacity!$F67+Input!E$151*Input_National_Capacity!$G67+Input!E$152*Input_National_Capacity!$H67</f>
        <v>1829.7003319998184</v>
      </c>
      <c r="F67" s="48">
        <f>Input!F$147*Input_National_Capacity!$C67+Input!F$148*Input_National_Capacity!$D67+Input!F$149*Input_National_Capacity!$E67+Input!F$150*Input_National_Capacity!$F67+Input!F$151*Input_National_Capacity!$G67+Input!F$152*Input_National_Capacity!$H67</f>
        <v>1872.4748478980059</v>
      </c>
      <c r="G67" s="60">
        <f>Input!G$147*Input_National_Capacity!$C67+Input!G$148*Input_National_Capacity!$D67+Input!G$149*Input_National_Capacity!$E67+Input!G$150*Input_National_Capacity!$F67+Input!G$151*Input_National_Capacity!$G67+Input!G$152*Input_National_Capacity!$H67</f>
        <v>1914.9406989255224</v>
      </c>
    </row>
    <row r="68" spans="1:7" s="5" customFormat="1" ht="15" customHeight="1" x14ac:dyDescent="0.45">
      <c r="A68" s="42" t="str">
        <f>Input_National_Capacity!A68</f>
        <v>27X</v>
      </c>
      <c r="B68" s="4" t="str">
        <f>Input_National_Capacity!B68</f>
        <v>Salida Nacional / National exit</v>
      </c>
      <c r="C68" s="48">
        <f>Input!C$147*Input_National_Capacity!$C68+Input!C$148*Input_National_Capacity!$D68+Input!C$149*Input_National_Capacity!$E68+Input!C$150*Input_National_Capacity!$F68+Input!C$151*Input_National_Capacity!$G68+Input!C$152*Input_National_Capacity!$H68</f>
        <v>1212.8098272601233</v>
      </c>
      <c r="D68" s="48">
        <f>Input!D$147*Input_National_Capacity!$C68+Input!D$148*Input_National_Capacity!$D68+Input!D$149*Input_National_Capacity!$E68+Input!D$150*Input_National_Capacity!$F68+Input!D$151*Input_National_Capacity!$G68+Input!D$152*Input_National_Capacity!$H68</f>
        <v>1279.7046344935666</v>
      </c>
      <c r="E68" s="48">
        <f>Input!E$147*Input_National_Capacity!$C68+Input!E$148*Input_National_Capacity!$D68+Input!E$149*Input_National_Capacity!$E68+Input!E$150*Input_National_Capacity!$F68+Input!E$151*Input_National_Capacity!$G68+Input!E$152*Input_National_Capacity!$H68</f>
        <v>1317.7411283080928</v>
      </c>
      <c r="F68" s="48">
        <f>Input!F$147*Input_National_Capacity!$C68+Input!F$148*Input_National_Capacity!$D68+Input!F$149*Input_National_Capacity!$E68+Input!F$150*Input_National_Capacity!$F68+Input!F$151*Input_National_Capacity!$G68+Input!F$152*Input_National_Capacity!$H68</f>
        <v>1353.5443795570488</v>
      </c>
      <c r="G68" s="60">
        <f>Input!G$147*Input_National_Capacity!$C68+Input!G$148*Input_National_Capacity!$D68+Input!G$149*Input_National_Capacity!$E68+Input!G$150*Input_National_Capacity!$F68+Input!G$151*Input_National_Capacity!$G68+Input!G$152*Input_National_Capacity!$H68</f>
        <v>1388.4807225181107</v>
      </c>
    </row>
    <row r="69" spans="1:7" s="5" customFormat="1" ht="15" customHeight="1" x14ac:dyDescent="0.45">
      <c r="A69" s="42" t="str">
        <f>Input_National_Capacity!A69</f>
        <v>28</v>
      </c>
      <c r="B69" s="4" t="str">
        <f>Input_National_Capacity!B69</f>
        <v>Salida Nacional / National exit</v>
      </c>
      <c r="C69" s="48">
        <f>Input!C$147*Input_National_Capacity!$C69+Input!C$148*Input_National_Capacity!$D69+Input!C$149*Input_National_Capacity!$E69+Input!C$150*Input_National_Capacity!$F69+Input!C$151*Input_National_Capacity!$G69+Input!C$152*Input_National_Capacity!$H69</f>
        <v>2819.7491936767665</v>
      </c>
      <c r="D69" s="48">
        <f>Input!D$147*Input_National_Capacity!$C69+Input!D$148*Input_National_Capacity!$D69+Input!D$149*Input_National_Capacity!$E69+Input!D$150*Input_National_Capacity!$F69+Input!D$151*Input_National_Capacity!$G69+Input!D$152*Input_National_Capacity!$H69</f>
        <v>2895.5502809568907</v>
      </c>
      <c r="E69" s="48">
        <f>Input!E$147*Input_National_Capacity!$C69+Input!E$148*Input_National_Capacity!$D69+Input!E$149*Input_National_Capacity!$E69+Input!E$150*Input_National_Capacity!$F69+Input!E$151*Input_National_Capacity!$G69+Input!E$152*Input_National_Capacity!$H69</f>
        <v>2935.8851314277827</v>
      </c>
      <c r="F69" s="48">
        <f>Input!F$147*Input_National_Capacity!$C69+Input!F$148*Input_National_Capacity!$D69+Input!F$149*Input_National_Capacity!$E69+Input!F$150*Input_National_Capacity!$F69+Input!F$151*Input_National_Capacity!$G69+Input!F$152*Input_National_Capacity!$H69</f>
        <v>2965.1624021208509</v>
      </c>
      <c r="G69" s="60">
        <f>Input!G$147*Input_National_Capacity!$C69+Input!G$148*Input_National_Capacity!$D69+Input!G$149*Input_National_Capacity!$E69+Input!G$150*Input_National_Capacity!$F69+Input!G$151*Input_National_Capacity!$G69+Input!G$152*Input_National_Capacity!$H69</f>
        <v>2997.6847489126039</v>
      </c>
    </row>
    <row r="70" spans="1:7" s="5" customFormat="1" ht="15" customHeight="1" x14ac:dyDescent="0.45">
      <c r="A70" s="42" t="str">
        <f>Input_National_Capacity!A70</f>
        <v>28A</v>
      </c>
      <c r="B70" s="4" t="str">
        <f>Input_National_Capacity!B70</f>
        <v>Salida Nacional / National exit</v>
      </c>
      <c r="C70" s="48">
        <f>Input!C$147*Input_National_Capacity!$C70+Input!C$148*Input_National_Capacity!$D70+Input!C$149*Input_National_Capacity!$E70+Input!C$150*Input_National_Capacity!$F70+Input!C$151*Input_National_Capacity!$G70+Input!C$152*Input_National_Capacity!$H70</f>
        <v>16788.321340235707</v>
      </c>
      <c r="D70" s="48">
        <f>Input!D$147*Input_National_Capacity!$C70+Input!D$148*Input_National_Capacity!$D70+Input!D$149*Input_National_Capacity!$E70+Input!D$150*Input_National_Capacity!$F70+Input!D$151*Input_National_Capacity!$G70+Input!D$152*Input_National_Capacity!$H70</f>
        <v>15061.110099438061</v>
      </c>
      <c r="E70" s="48">
        <f>Input!E$147*Input_National_Capacity!$C70+Input!E$148*Input_National_Capacity!$D70+Input!E$149*Input_National_Capacity!$E70+Input!E$150*Input_National_Capacity!$F70+Input!E$151*Input_National_Capacity!$G70+Input!E$152*Input_National_Capacity!$H70</f>
        <v>13244.744065388153</v>
      </c>
      <c r="F70" s="48">
        <f>Input!F$147*Input_National_Capacity!$C70+Input!F$148*Input_National_Capacity!$D70+Input!F$149*Input_National_Capacity!$E70+Input!F$150*Input_National_Capacity!$F70+Input!F$151*Input_National_Capacity!$G70+Input!F$152*Input_National_Capacity!$H70</f>
        <v>11907.741206082834</v>
      </c>
      <c r="G70" s="60">
        <f>Input!G$147*Input_National_Capacity!$C70+Input!G$148*Input_National_Capacity!$D70+Input!G$149*Input_National_Capacity!$E70+Input!G$150*Input_National_Capacity!$F70+Input!G$151*Input_National_Capacity!$G70+Input!G$152*Input_National_Capacity!$H70</f>
        <v>10974.226211626588</v>
      </c>
    </row>
    <row r="71" spans="1:7" s="5" customFormat="1" ht="15" customHeight="1" x14ac:dyDescent="0.45">
      <c r="A71" s="42" t="str">
        <f>Input_National_Capacity!A71</f>
        <v>29</v>
      </c>
      <c r="B71" s="4" t="str">
        <f>Input_National_Capacity!B71</f>
        <v>Salida Nacional / National exit</v>
      </c>
      <c r="C71" s="48">
        <f>Input!C$147*Input_National_Capacity!$C71+Input!C$148*Input_National_Capacity!$D71+Input!C$149*Input_National_Capacity!$E71+Input!C$150*Input_National_Capacity!$F71+Input!C$151*Input_National_Capacity!$G71+Input!C$152*Input_National_Capacity!$H71</f>
        <v>78.486889603307077</v>
      </c>
      <c r="D71" s="48">
        <f>Input!D$147*Input_National_Capacity!$C71+Input!D$148*Input_National_Capacity!$D71+Input!D$149*Input_National_Capacity!$E71+Input!D$150*Input_National_Capacity!$F71+Input!D$151*Input_National_Capacity!$G71+Input!D$152*Input_National_Capacity!$H71</f>
        <v>83.613359786438537</v>
      </c>
      <c r="E71" s="48">
        <f>Input!E$147*Input_National_Capacity!$C71+Input!E$148*Input_National_Capacity!$D71+Input!E$149*Input_National_Capacity!$E71+Input!E$150*Input_National_Capacity!$F71+Input!E$151*Input_National_Capacity!$G71+Input!E$152*Input_National_Capacity!$H71</f>
        <v>86.473031324896809</v>
      </c>
      <c r="F71" s="48">
        <f>Input!F$147*Input_National_Capacity!$C71+Input!F$148*Input_National_Capacity!$D71+Input!F$149*Input_National_Capacity!$E71+Input!F$150*Input_National_Capacity!$F71+Input!F$151*Input_National_Capacity!$G71+Input!F$152*Input_National_Capacity!$H71</f>
        <v>89.239154519677712</v>
      </c>
      <c r="G71" s="60">
        <f>Input!G$147*Input_National_Capacity!$C71+Input!G$148*Input_National_Capacity!$D71+Input!G$149*Input_National_Capacity!$E71+Input!G$150*Input_National_Capacity!$F71+Input!G$151*Input_National_Capacity!$G71+Input!G$152*Input_National_Capacity!$H71</f>
        <v>91.894646305357227</v>
      </c>
    </row>
    <row r="72" spans="1:7" s="5" customFormat="1" ht="15" customHeight="1" x14ac:dyDescent="0.45">
      <c r="A72" s="42" t="str">
        <f>Input_National_Capacity!A72</f>
        <v>30</v>
      </c>
      <c r="B72" s="4" t="str">
        <f>Input_National_Capacity!B72</f>
        <v>Salida Nacional / National exit</v>
      </c>
      <c r="C72" s="48">
        <f>Input!C$147*Input_National_Capacity!$C72+Input!C$148*Input_National_Capacity!$D72+Input!C$149*Input_National_Capacity!$E72+Input!C$150*Input_National_Capacity!$F72+Input!C$151*Input_National_Capacity!$G72+Input!C$152*Input_National_Capacity!$H72</f>
        <v>574.15768671140802</v>
      </c>
      <c r="D72" s="48">
        <f>Input!D$147*Input_National_Capacity!$C72+Input!D$148*Input_National_Capacity!$D72+Input!D$149*Input_National_Capacity!$E72+Input!D$150*Input_National_Capacity!$F72+Input!D$151*Input_National_Capacity!$G72+Input!D$152*Input_National_Capacity!$H72</f>
        <v>611.65952015414575</v>
      </c>
      <c r="E72" s="48">
        <f>Input!E$147*Input_National_Capacity!$C72+Input!E$148*Input_National_Capacity!$D72+Input!E$149*Input_National_Capacity!$E72+Input!E$150*Input_National_Capacity!$F72+Input!E$151*Input_National_Capacity!$G72+Input!E$152*Input_National_Capacity!$H72</f>
        <v>632.5789680208436</v>
      </c>
      <c r="F72" s="48">
        <f>Input!F$147*Input_National_Capacity!$C72+Input!F$148*Input_National_Capacity!$D72+Input!F$149*Input_National_Capacity!$E72+Input!F$150*Input_National_Capacity!$F72+Input!F$151*Input_National_Capacity!$G72+Input!F$152*Input_National_Capacity!$H72</f>
        <v>652.81407865780864</v>
      </c>
      <c r="G72" s="60">
        <f>Input!G$147*Input_National_Capacity!$C72+Input!G$148*Input_National_Capacity!$D72+Input!G$149*Input_National_Capacity!$E72+Input!G$150*Input_National_Capacity!$F72+Input!G$151*Input_National_Capacity!$G72+Input!G$152*Input_National_Capacity!$H72</f>
        <v>672.23988376300474</v>
      </c>
    </row>
    <row r="73" spans="1:7" s="5" customFormat="1" ht="15" customHeight="1" x14ac:dyDescent="0.45">
      <c r="A73" s="42" t="str">
        <f>Input_National_Capacity!A73</f>
        <v>32</v>
      </c>
      <c r="B73" s="4" t="str">
        <f>Input_National_Capacity!B73</f>
        <v>Salida Nacional / National exit</v>
      </c>
      <c r="C73" s="48">
        <f>Input!C$147*Input_National_Capacity!$C73+Input!C$148*Input_National_Capacity!$D73+Input!C$149*Input_National_Capacity!$E73+Input!C$150*Input_National_Capacity!$F73+Input!C$151*Input_National_Capacity!$G73+Input!C$152*Input_National_Capacity!$H73</f>
        <v>0.18542615078278751</v>
      </c>
      <c r="D73" s="48">
        <f>Input!D$147*Input_National_Capacity!$C73+Input!D$148*Input_National_Capacity!$D73+Input!D$149*Input_National_Capacity!$E73+Input!D$150*Input_National_Capacity!$F73+Input!D$151*Input_National_Capacity!$G73+Input!D$152*Input_National_Capacity!$H73</f>
        <v>0.16965465149980619</v>
      </c>
      <c r="E73" s="48">
        <f>Input!E$147*Input_National_Capacity!$C73+Input!E$148*Input_National_Capacity!$D73+Input!E$149*Input_National_Capacity!$E73+Input!E$150*Input_National_Capacity!$F73+Input!E$151*Input_National_Capacity!$G73+Input!E$152*Input_National_Capacity!$H73</f>
        <v>0.15237977459453442</v>
      </c>
      <c r="F73" s="48">
        <f>Input!F$147*Input_National_Capacity!$C73+Input!F$148*Input_National_Capacity!$D73+Input!F$149*Input_National_Capacity!$E73+Input!F$150*Input_National_Capacity!$F73+Input!F$151*Input_National_Capacity!$G73+Input!F$152*Input_National_Capacity!$H73</f>
        <v>0.13991379611395516</v>
      </c>
      <c r="G73" s="60">
        <f>Input!G$147*Input_National_Capacity!$C73+Input!G$148*Input_National_Capacity!$D73+Input!G$149*Input_National_Capacity!$E73+Input!G$150*Input_National_Capacity!$F73+Input!G$151*Input_National_Capacity!$G73+Input!G$152*Input_National_Capacity!$H73</f>
        <v>0.13143761697503747</v>
      </c>
    </row>
    <row r="74" spans="1:7" s="5" customFormat="1" ht="15" customHeight="1" x14ac:dyDescent="0.45">
      <c r="A74" s="42" t="str">
        <f>Input_National_Capacity!A74</f>
        <v>33</v>
      </c>
      <c r="B74" s="4" t="str">
        <f>Input_National_Capacity!B74</f>
        <v>Salida Nacional / National exit</v>
      </c>
      <c r="C74" s="48">
        <f>Input!C$147*Input_National_Capacity!$C74+Input!C$148*Input_National_Capacity!$D74+Input!C$149*Input_National_Capacity!$E74+Input!C$150*Input_National_Capacity!$F74+Input!C$151*Input_National_Capacity!$G74+Input!C$152*Input_National_Capacity!$H74</f>
        <v>9575.6817405971615</v>
      </c>
      <c r="D74" s="48">
        <f>Input!D$147*Input_National_Capacity!$C74+Input!D$148*Input_National_Capacity!$D74+Input!D$149*Input_National_Capacity!$E74+Input!D$150*Input_National_Capacity!$F74+Input!D$151*Input_National_Capacity!$G74+Input!D$152*Input_National_Capacity!$H74</f>
        <v>8761.2181006610826</v>
      </c>
      <c r="E74" s="48">
        <f>Input!E$147*Input_National_Capacity!$C74+Input!E$148*Input_National_Capacity!$D74+Input!E$149*Input_National_Capacity!$E74+Input!E$150*Input_National_Capacity!$F74+Input!E$151*Input_National_Capacity!$G74+Input!E$152*Input_National_Capacity!$H74</f>
        <v>7869.1178081481348</v>
      </c>
      <c r="F74" s="48">
        <f>Input!F$147*Input_National_Capacity!$C74+Input!F$148*Input_National_Capacity!$D74+Input!F$149*Input_National_Capacity!$E74+Input!F$150*Input_National_Capacity!$F74+Input!F$151*Input_National_Capacity!$G74+Input!F$152*Input_National_Capacity!$H74</f>
        <v>7225.3561703681826</v>
      </c>
      <c r="G74" s="60">
        <f>Input!G$147*Input_National_Capacity!$C74+Input!G$148*Input_National_Capacity!$D74+Input!G$149*Input_National_Capacity!$E74+Input!G$150*Input_National_Capacity!$F74+Input!G$151*Input_National_Capacity!$G74+Input!G$152*Input_National_Capacity!$H74</f>
        <v>6787.6336945042276</v>
      </c>
    </row>
    <row r="75" spans="1:7" s="5" customFormat="1" ht="15" customHeight="1" x14ac:dyDescent="0.45">
      <c r="A75" s="42" t="str">
        <f>Input_National_Capacity!A75</f>
        <v>33X</v>
      </c>
      <c r="B75" s="4" t="str">
        <f>Input_National_Capacity!B75</f>
        <v>Salida Nacional / National exit</v>
      </c>
      <c r="C75" s="48">
        <f>Input!C$147*Input_National_Capacity!$C75+Input!C$148*Input_National_Capacity!$D75+Input!C$149*Input_National_Capacity!$E75+Input!C$150*Input_National_Capacity!$F75+Input!C$151*Input_National_Capacity!$G75+Input!C$152*Input_National_Capacity!$H75</f>
        <v>10.192621896545035</v>
      </c>
      <c r="D75" s="48">
        <f>Input!D$147*Input_National_Capacity!$C75+Input!D$148*Input_National_Capacity!$D75+Input!D$149*Input_National_Capacity!$E75+Input!D$150*Input_National_Capacity!$F75+Input!D$151*Input_National_Capacity!$G75+Input!D$152*Input_National_Capacity!$H75</f>
        <v>10.858365850785889</v>
      </c>
      <c r="E75" s="48">
        <f>Input!E$147*Input_National_Capacity!$C75+Input!E$148*Input_National_Capacity!$D75+Input!E$149*Input_National_Capacity!$E75+Input!E$150*Input_National_Capacity!$F75+Input!E$151*Input_National_Capacity!$G75+Input!E$152*Input_National_Capacity!$H75</f>
        <v>11.229734252402205</v>
      </c>
      <c r="F75" s="48">
        <f>Input!F$147*Input_National_Capacity!$C75+Input!F$148*Input_National_Capacity!$D75+Input!F$149*Input_National_Capacity!$E75+Input!F$150*Input_National_Capacity!$F75+Input!F$151*Input_National_Capacity!$G75+Input!F$152*Input_National_Capacity!$H75</f>
        <v>11.588954091360851</v>
      </c>
      <c r="G75" s="60">
        <f>Input!G$147*Input_National_Capacity!$C75+Input!G$148*Input_National_Capacity!$D75+Input!G$149*Input_National_Capacity!$E75+Input!G$150*Input_National_Capacity!$F75+Input!G$151*Input_National_Capacity!$G75+Input!G$152*Input_National_Capacity!$H75</f>
        <v>11.933806892352367</v>
      </c>
    </row>
    <row r="76" spans="1:7" s="5" customFormat="1" ht="15" customHeight="1" x14ac:dyDescent="0.45">
      <c r="A76" s="42" t="str">
        <f>Input_National_Capacity!A76</f>
        <v>34</v>
      </c>
      <c r="B76" s="4" t="str">
        <f>Input_National_Capacity!B76</f>
        <v>Salida Nacional / National exit</v>
      </c>
      <c r="C76" s="48">
        <f>Input!C$147*Input_National_Capacity!$C76+Input!C$148*Input_National_Capacity!$D76+Input!C$149*Input_National_Capacity!$E76+Input!C$150*Input_National_Capacity!$F76+Input!C$151*Input_National_Capacity!$G76+Input!C$152*Input_National_Capacity!$H76</f>
        <v>1138.8182419027376</v>
      </c>
      <c r="D76" s="48">
        <f>Input!D$147*Input_National_Capacity!$C76+Input!D$148*Input_National_Capacity!$D76+Input!D$149*Input_National_Capacity!$E76+Input!D$150*Input_National_Capacity!$F76+Input!D$151*Input_National_Capacity!$G76+Input!D$152*Input_National_Capacity!$H76</f>
        <v>1169.8970382482773</v>
      </c>
      <c r="E76" s="48">
        <f>Input!E$147*Input_National_Capacity!$C76+Input!E$148*Input_National_Capacity!$D76+Input!E$149*Input_National_Capacity!$E76+Input!E$150*Input_National_Capacity!$F76+Input!E$151*Input_National_Capacity!$G76+Input!E$152*Input_National_Capacity!$H76</f>
        <v>1189.2912886290212</v>
      </c>
      <c r="F76" s="48">
        <f>Input!F$147*Input_National_Capacity!$C76+Input!F$148*Input_National_Capacity!$D76+Input!F$149*Input_National_Capacity!$E76+Input!F$150*Input_National_Capacity!$F76+Input!F$151*Input_National_Capacity!$G76+Input!F$152*Input_National_Capacity!$H76</f>
        <v>1204.5156339432774</v>
      </c>
      <c r="G76" s="60">
        <f>Input!G$147*Input_National_Capacity!$C76+Input!G$148*Input_National_Capacity!$D76+Input!G$149*Input_National_Capacity!$E76+Input!G$150*Input_National_Capacity!$F76+Input!G$151*Input_National_Capacity!$G76+Input!G$152*Input_National_Capacity!$H76</f>
        <v>1221.0851770244603</v>
      </c>
    </row>
    <row r="77" spans="1:7" s="5" customFormat="1" ht="15" customHeight="1" x14ac:dyDescent="0.45">
      <c r="A77" s="42" t="str">
        <f>Input_National_Capacity!A77</f>
        <v>35</v>
      </c>
      <c r="B77" s="4" t="str">
        <f>Input_National_Capacity!B77</f>
        <v>Salida Nacional / National exit</v>
      </c>
      <c r="C77" s="48">
        <f>Input!C$147*Input_National_Capacity!$C77+Input!C$148*Input_National_Capacity!$D77+Input!C$149*Input_National_Capacity!$E77+Input!C$150*Input_National_Capacity!$F77+Input!C$151*Input_National_Capacity!$G77+Input!C$152*Input_National_Capacity!$H77</f>
        <v>492.3751415980351</v>
      </c>
      <c r="D77" s="48">
        <f>Input!D$147*Input_National_Capacity!$C77+Input!D$148*Input_National_Capacity!$D77+Input!D$149*Input_National_Capacity!$E77+Input!D$150*Input_National_Capacity!$F77+Input!D$151*Input_National_Capacity!$G77+Input!D$152*Input_National_Capacity!$H77</f>
        <v>496.93731960523144</v>
      </c>
      <c r="E77" s="48">
        <f>Input!E$147*Input_National_Capacity!$C77+Input!E$148*Input_National_Capacity!$D77+Input!E$149*Input_National_Capacity!$E77+Input!E$150*Input_National_Capacity!$F77+Input!E$151*Input_National_Capacity!$G77+Input!E$152*Input_National_Capacity!$H77</f>
        <v>501.09653116053136</v>
      </c>
      <c r="F77" s="48">
        <f>Input!F$147*Input_National_Capacity!$C77+Input!F$148*Input_National_Capacity!$D77+Input!F$149*Input_National_Capacity!$E77+Input!F$150*Input_National_Capacity!$F77+Input!F$151*Input_National_Capacity!$G77+Input!F$152*Input_National_Capacity!$H77</f>
        <v>502.90392230797255</v>
      </c>
      <c r="G77" s="60">
        <f>Input!G$147*Input_National_Capacity!$C77+Input!G$148*Input_National_Capacity!$D77+Input!G$149*Input_National_Capacity!$E77+Input!G$150*Input_National_Capacity!$F77+Input!G$151*Input_National_Capacity!$G77+Input!G$152*Input_National_Capacity!$H77</f>
        <v>505.90391381846825</v>
      </c>
    </row>
    <row r="78" spans="1:7" s="5" customFormat="1" ht="15" customHeight="1" x14ac:dyDescent="0.45">
      <c r="A78" s="42" t="str">
        <f>Input_National_Capacity!A78</f>
        <v>35X</v>
      </c>
      <c r="B78" s="4" t="str">
        <f>Input_National_Capacity!B78</f>
        <v>Salida Nacional / National exit</v>
      </c>
      <c r="C78" s="48">
        <f>Input!C$147*Input_National_Capacity!$C78+Input!C$148*Input_National_Capacity!$D78+Input!C$149*Input_National_Capacity!$E78+Input!C$150*Input_National_Capacity!$F78+Input!C$151*Input_National_Capacity!$G78+Input!C$152*Input_National_Capacity!$H78</f>
        <v>3083.7176318200704</v>
      </c>
      <c r="D78" s="48">
        <f>Input!D$147*Input_National_Capacity!$C78+Input!D$148*Input_National_Capacity!$D78+Input!D$149*Input_National_Capacity!$E78+Input!D$150*Input_National_Capacity!$F78+Input!D$151*Input_National_Capacity!$G78+Input!D$152*Input_National_Capacity!$H78</f>
        <v>3125.6086174591592</v>
      </c>
      <c r="E78" s="48">
        <f>Input!E$147*Input_National_Capacity!$C78+Input!E$148*Input_National_Capacity!$D78+Input!E$149*Input_National_Capacity!$E78+Input!E$150*Input_National_Capacity!$F78+Input!E$151*Input_National_Capacity!$G78+Input!E$152*Input_National_Capacity!$H78</f>
        <v>3152.4819481430868</v>
      </c>
      <c r="F78" s="48">
        <f>Input!F$147*Input_National_Capacity!$C78+Input!F$148*Input_National_Capacity!$D78+Input!F$149*Input_National_Capacity!$E78+Input!F$150*Input_National_Capacity!$F78+Input!F$151*Input_National_Capacity!$G78+Input!F$152*Input_National_Capacity!$H78</f>
        <v>3156.6820199263634</v>
      </c>
      <c r="G78" s="60">
        <f>Input!G$147*Input_National_Capacity!$C78+Input!G$148*Input_National_Capacity!$D78+Input!G$149*Input_National_Capacity!$E78+Input!G$150*Input_National_Capacity!$F78+Input!G$151*Input_National_Capacity!$G78+Input!G$152*Input_National_Capacity!$H78</f>
        <v>3158.1376548610933</v>
      </c>
    </row>
    <row r="79" spans="1:7" s="5" customFormat="1" ht="15" customHeight="1" x14ac:dyDescent="0.45">
      <c r="A79" s="42" t="str">
        <f>Input_National_Capacity!A79</f>
        <v>36</v>
      </c>
      <c r="B79" s="4" t="str">
        <f>Input_National_Capacity!B79</f>
        <v>Salida Nacional / National exit</v>
      </c>
      <c r="C79" s="48">
        <f>Input!C$147*Input_National_Capacity!$C79+Input!C$148*Input_National_Capacity!$D79+Input!C$149*Input_National_Capacity!$E79+Input!C$150*Input_National_Capacity!$F79+Input!C$151*Input_National_Capacity!$G79+Input!C$152*Input_National_Capacity!$H79</f>
        <v>2170.0671013232413</v>
      </c>
      <c r="D79" s="48">
        <f>Input!D$147*Input_National_Capacity!$C79+Input!D$148*Input_National_Capacity!$D79+Input!D$149*Input_National_Capacity!$E79+Input!D$150*Input_National_Capacity!$F79+Input!D$151*Input_National_Capacity!$G79+Input!D$152*Input_National_Capacity!$H79</f>
        <v>2310.1957617902144</v>
      </c>
      <c r="E79" s="48">
        <f>Input!E$147*Input_National_Capacity!$C79+Input!E$148*Input_National_Capacity!$D79+Input!E$149*Input_National_Capacity!$E79+Input!E$150*Input_National_Capacity!$F79+Input!E$151*Input_National_Capacity!$G79+Input!E$152*Input_National_Capacity!$H79</f>
        <v>2388.4573036023762</v>
      </c>
      <c r="F79" s="48">
        <f>Input!F$147*Input_National_Capacity!$C79+Input!F$148*Input_National_Capacity!$D79+Input!F$149*Input_National_Capacity!$E79+Input!F$150*Input_National_Capacity!$F79+Input!F$151*Input_National_Capacity!$G79+Input!F$152*Input_National_Capacity!$H79</f>
        <v>2464.0292929170496</v>
      </c>
      <c r="G79" s="60">
        <f>Input!G$147*Input_National_Capacity!$C79+Input!G$148*Input_National_Capacity!$D79+Input!G$149*Input_National_Capacity!$E79+Input!G$150*Input_National_Capacity!$F79+Input!G$151*Input_National_Capacity!$G79+Input!G$152*Input_National_Capacity!$H79</f>
        <v>2536.6526971091102</v>
      </c>
    </row>
    <row r="80" spans="1:7" s="5" customFormat="1" ht="15" customHeight="1" x14ac:dyDescent="0.45">
      <c r="A80" s="42" t="str">
        <f>Input_National_Capacity!A80</f>
        <v>38</v>
      </c>
      <c r="B80" s="4" t="str">
        <f>Input_National_Capacity!B80</f>
        <v>Salida Nacional / National exit</v>
      </c>
      <c r="C80" s="48">
        <f>Input!C$147*Input_National_Capacity!$C80+Input!C$148*Input_National_Capacity!$D80+Input!C$149*Input_National_Capacity!$E80+Input!C$150*Input_National_Capacity!$F80+Input!C$151*Input_National_Capacity!$G80+Input!C$152*Input_National_Capacity!$H80</f>
        <v>14218.367576304681</v>
      </c>
      <c r="D80" s="48">
        <f>Input!D$147*Input_National_Capacity!$C80+Input!D$148*Input_National_Capacity!$D80+Input!D$149*Input_National_Capacity!$E80+Input!D$150*Input_National_Capacity!$F80+Input!D$151*Input_National_Capacity!$G80+Input!D$152*Input_National_Capacity!$H80</f>
        <v>14647.694823839527</v>
      </c>
      <c r="E80" s="48">
        <f>Input!E$147*Input_National_Capacity!$C80+Input!E$148*Input_National_Capacity!$D80+Input!E$149*Input_National_Capacity!$E80+Input!E$150*Input_National_Capacity!$F80+Input!E$151*Input_National_Capacity!$G80+Input!E$152*Input_National_Capacity!$H80</f>
        <v>14916.401707722613</v>
      </c>
      <c r="F80" s="48">
        <f>Input!F$147*Input_National_Capacity!$C80+Input!F$148*Input_National_Capacity!$D80+Input!F$149*Input_National_Capacity!$E80+Input!F$150*Input_National_Capacity!$F80+Input!F$151*Input_National_Capacity!$G80+Input!F$152*Input_National_Capacity!$H80</f>
        <v>15136.237839044939</v>
      </c>
      <c r="G80" s="60">
        <f>Input!G$147*Input_National_Capacity!$C80+Input!G$148*Input_National_Capacity!$D80+Input!G$149*Input_National_Capacity!$E80+Input!G$150*Input_National_Capacity!$F80+Input!G$151*Input_National_Capacity!$G80+Input!G$152*Input_National_Capacity!$H80</f>
        <v>15370.181898817664</v>
      </c>
    </row>
    <row r="81" spans="1:7" s="5" customFormat="1" ht="15" customHeight="1" x14ac:dyDescent="0.45">
      <c r="A81" s="42" t="str">
        <f>Input_National_Capacity!A81</f>
        <v>38X.02</v>
      </c>
      <c r="B81" s="4" t="str">
        <f>Input_National_Capacity!B81</f>
        <v>Salida Nacional / National exit</v>
      </c>
      <c r="C81" s="48">
        <f>Input!C$147*Input_National_Capacity!$C81+Input!C$148*Input_National_Capacity!$D81+Input!C$149*Input_National_Capacity!$E81+Input!C$150*Input_National_Capacity!$F81+Input!C$151*Input_National_Capacity!$G81+Input!C$152*Input_National_Capacity!$H81</f>
        <v>164.00734567361806</v>
      </c>
      <c r="D81" s="48">
        <f>Input!D$147*Input_National_Capacity!$C81+Input!D$148*Input_National_Capacity!$D81+Input!D$149*Input_National_Capacity!$E81+Input!D$150*Input_National_Capacity!$F81+Input!D$151*Input_National_Capacity!$G81+Input!D$152*Input_National_Capacity!$H81</f>
        <v>168.9595894467285</v>
      </c>
      <c r="E81" s="48">
        <f>Input!E$147*Input_National_Capacity!$C81+Input!E$148*Input_National_Capacity!$D81+Input!E$149*Input_National_Capacity!$E81+Input!E$150*Input_National_Capacity!$F81+Input!E$151*Input_National_Capacity!$G81+Input!E$152*Input_National_Capacity!$H81</f>
        <v>172.05909454486215</v>
      </c>
      <c r="F81" s="48">
        <f>Input!F$147*Input_National_Capacity!$C81+Input!F$148*Input_National_Capacity!$D81+Input!F$149*Input_National_Capacity!$E81+Input!F$150*Input_National_Capacity!$F81+Input!F$151*Input_National_Capacity!$G81+Input!F$152*Input_National_Capacity!$H81</f>
        <v>174.59488075153033</v>
      </c>
      <c r="G81" s="60">
        <f>Input!G$147*Input_National_Capacity!$C81+Input!G$148*Input_National_Capacity!$D81+Input!G$149*Input_National_Capacity!$E81+Input!G$150*Input_National_Capacity!$F81+Input!G$151*Input_National_Capacity!$G81+Input!G$152*Input_National_Capacity!$H81</f>
        <v>177.29340040039475</v>
      </c>
    </row>
    <row r="82" spans="1:7" s="5" customFormat="1" ht="15" customHeight="1" x14ac:dyDescent="0.45">
      <c r="A82" s="42" t="str">
        <f>Input_National_Capacity!A82</f>
        <v>39.01</v>
      </c>
      <c r="B82" s="4" t="str">
        <f>Input_National_Capacity!B82</f>
        <v>Salida Nacional / National exit</v>
      </c>
      <c r="C82" s="48">
        <f>Input!C$147*Input_National_Capacity!$C82+Input!C$148*Input_National_Capacity!$D82+Input!C$149*Input_National_Capacity!$E82+Input!C$150*Input_National_Capacity!$F82+Input!C$151*Input_National_Capacity!$G82+Input!C$152*Input_National_Capacity!$H82</f>
        <v>1140.8260001572205</v>
      </c>
      <c r="D82" s="48">
        <f>Input!D$147*Input_National_Capacity!$C82+Input!D$148*Input_National_Capacity!$D82+Input!D$149*Input_National_Capacity!$E82+Input!D$150*Input_National_Capacity!$F82+Input!D$151*Input_National_Capacity!$G82+Input!D$152*Input_National_Capacity!$H82</f>
        <v>1188.1471969347153</v>
      </c>
      <c r="E82" s="48">
        <f>Input!E$147*Input_National_Capacity!$C82+Input!E$148*Input_National_Capacity!$D82+Input!E$149*Input_National_Capacity!$E82+Input!E$150*Input_National_Capacity!$F82+Input!E$151*Input_National_Capacity!$G82+Input!E$152*Input_National_Capacity!$H82</f>
        <v>1216.1351967320138</v>
      </c>
      <c r="F82" s="48">
        <f>Input!F$147*Input_National_Capacity!$C82+Input!F$148*Input_National_Capacity!$D82+Input!F$149*Input_National_Capacity!$E82+Input!F$150*Input_National_Capacity!$F82+Input!F$151*Input_National_Capacity!$G82+Input!F$152*Input_National_Capacity!$H82</f>
        <v>1241.0250025345183</v>
      </c>
      <c r="G82" s="60">
        <f>Input!G$147*Input_National_Capacity!$C82+Input!G$148*Input_National_Capacity!$D82+Input!G$149*Input_National_Capacity!$E82+Input!G$150*Input_National_Capacity!$F82+Input!G$151*Input_National_Capacity!$G82+Input!G$152*Input_National_Capacity!$H82</f>
        <v>1266.16639465563</v>
      </c>
    </row>
    <row r="83" spans="1:7" s="5" customFormat="1" ht="15" customHeight="1" x14ac:dyDescent="0.45">
      <c r="A83" s="42" t="str">
        <f>Input_National_Capacity!A83</f>
        <v>4</v>
      </c>
      <c r="B83" s="4" t="str">
        <f>Input_National_Capacity!B83</f>
        <v>Salida Nacional / National exit</v>
      </c>
      <c r="C83" s="48">
        <f>Input!C$147*Input_National_Capacity!$C83+Input!C$148*Input_National_Capacity!$D83+Input!C$149*Input_National_Capacity!$E83+Input!C$150*Input_National_Capacity!$F83+Input!C$151*Input_National_Capacity!$G83+Input!C$152*Input_National_Capacity!$H83</f>
        <v>0</v>
      </c>
      <c r="D83" s="48">
        <f>Input!D$147*Input_National_Capacity!$C83+Input!D$148*Input_National_Capacity!$D83+Input!D$149*Input_National_Capacity!$E83+Input!D$150*Input_National_Capacity!$F83+Input!D$151*Input_National_Capacity!$G83+Input!D$152*Input_National_Capacity!$H83</f>
        <v>0</v>
      </c>
      <c r="E83" s="48">
        <f>Input!E$147*Input_National_Capacity!$C83+Input!E$148*Input_National_Capacity!$D83+Input!E$149*Input_National_Capacity!$E83+Input!E$150*Input_National_Capacity!$F83+Input!E$151*Input_National_Capacity!$G83+Input!E$152*Input_National_Capacity!$H83</f>
        <v>0</v>
      </c>
      <c r="F83" s="48">
        <f>Input!F$147*Input_National_Capacity!$C83+Input!F$148*Input_National_Capacity!$D83+Input!F$149*Input_National_Capacity!$E83+Input!F$150*Input_National_Capacity!$F83+Input!F$151*Input_National_Capacity!$G83+Input!F$152*Input_National_Capacity!$H83</f>
        <v>0</v>
      </c>
      <c r="G83" s="60">
        <f>Input!G$147*Input_National_Capacity!$C83+Input!G$148*Input_National_Capacity!$D83+Input!G$149*Input_National_Capacity!$E83+Input!G$150*Input_National_Capacity!$F83+Input!G$151*Input_National_Capacity!$G83+Input!G$152*Input_National_Capacity!$H83</f>
        <v>0</v>
      </c>
    </row>
    <row r="84" spans="1:7" s="5" customFormat="1" ht="15" customHeight="1" x14ac:dyDescent="0.45">
      <c r="A84" s="42" t="str">
        <f>Input_National_Capacity!A84</f>
        <v>40</v>
      </c>
      <c r="B84" s="4" t="str">
        <f>Input_National_Capacity!B84</f>
        <v>Salida Nacional / National exit</v>
      </c>
      <c r="C84" s="48">
        <f>Input!C$147*Input_National_Capacity!$C84+Input!C$148*Input_National_Capacity!$D84+Input!C$149*Input_National_Capacity!$E84+Input!C$150*Input_National_Capacity!$F84+Input!C$151*Input_National_Capacity!$G84+Input!C$152*Input_National_Capacity!$H84</f>
        <v>4109.9065791517423</v>
      </c>
      <c r="D84" s="48">
        <f>Input!D$147*Input_National_Capacity!$C84+Input!D$148*Input_National_Capacity!$D84+Input!D$149*Input_National_Capacity!$E84+Input!D$150*Input_National_Capacity!$F84+Input!D$151*Input_National_Capacity!$G84+Input!D$152*Input_National_Capacity!$H84</f>
        <v>4288.5464309120234</v>
      </c>
      <c r="E84" s="48">
        <f>Input!E$147*Input_National_Capacity!$C84+Input!E$148*Input_National_Capacity!$D84+Input!E$149*Input_National_Capacity!$E84+Input!E$150*Input_National_Capacity!$F84+Input!E$151*Input_National_Capacity!$G84+Input!E$152*Input_National_Capacity!$H84</f>
        <v>4393.4505369206354</v>
      </c>
      <c r="F84" s="48">
        <f>Input!F$147*Input_National_Capacity!$C84+Input!F$148*Input_National_Capacity!$D84+Input!F$149*Input_National_Capacity!$E84+Input!F$150*Input_National_Capacity!$F84+Input!F$151*Input_National_Capacity!$G84+Input!F$152*Input_National_Capacity!$H84</f>
        <v>4487.7149622478864</v>
      </c>
      <c r="G84" s="60">
        <f>Input!G$147*Input_National_Capacity!$C84+Input!G$148*Input_National_Capacity!$D84+Input!G$149*Input_National_Capacity!$E84+Input!G$150*Input_National_Capacity!$F84+Input!G$151*Input_National_Capacity!$G84+Input!G$152*Input_National_Capacity!$H84</f>
        <v>4582.3275864565894</v>
      </c>
    </row>
    <row r="85" spans="1:7" s="5" customFormat="1" ht="15" customHeight="1" x14ac:dyDescent="0.45">
      <c r="A85" s="42" t="str">
        <f>Input_National_Capacity!A85</f>
        <v>41.06</v>
      </c>
      <c r="B85" s="4" t="str">
        <f>Input_National_Capacity!B85</f>
        <v>Salida Nacional / National exit</v>
      </c>
      <c r="C85" s="48">
        <f>Input!C$147*Input_National_Capacity!$C85+Input!C$148*Input_National_Capacity!$D85+Input!C$149*Input_National_Capacity!$E85+Input!C$150*Input_National_Capacity!$F85+Input!C$151*Input_National_Capacity!$G85+Input!C$152*Input_National_Capacity!$H85</f>
        <v>688.34438159357251</v>
      </c>
      <c r="D85" s="48">
        <f>Input!D$147*Input_National_Capacity!$C85+Input!D$148*Input_National_Capacity!$D85+Input!D$149*Input_National_Capacity!$E85+Input!D$150*Input_National_Capacity!$F85+Input!D$151*Input_National_Capacity!$G85+Input!D$152*Input_National_Capacity!$H85</f>
        <v>733.30446302629161</v>
      </c>
      <c r="E85" s="48">
        <f>Input!E$147*Input_National_Capacity!$C85+Input!E$148*Input_National_Capacity!$D85+Input!E$149*Input_National_Capacity!$E85+Input!E$150*Input_National_Capacity!$F85+Input!E$151*Input_National_Capacity!$G85+Input!E$152*Input_National_Capacity!$H85</f>
        <v>758.38430561719804</v>
      </c>
      <c r="F85" s="48">
        <f>Input!F$147*Input_National_Capacity!$C85+Input!F$148*Input_National_Capacity!$D85+Input!F$149*Input_National_Capacity!$E85+Input!F$150*Input_National_Capacity!$F85+Input!F$151*Input_National_Capacity!$G85+Input!F$152*Input_National_Capacity!$H85</f>
        <v>782.6437121186741</v>
      </c>
      <c r="G85" s="60">
        <f>Input!G$147*Input_National_Capacity!$C85+Input!G$148*Input_National_Capacity!$D85+Input!G$149*Input_National_Capacity!$E85+Input!G$150*Input_National_Capacity!$F85+Input!G$151*Input_National_Capacity!$G85+Input!G$152*Input_National_Capacity!$H85</f>
        <v>805.93286092147434</v>
      </c>
    </row>
    <row r="86" spans="1:7" s="5" customFormat="1" ht="15" customHeight="1" x14ac:dyDescent="0.45">
      <c r="A86" s="42" t="str">
        <f>Input_National_Capacity!A86</f>
        <v>41.07X</v>
      </c>
      <c r="B86" s="4" t="str">
        <f>Input_National_Capacity!B86</f>
        <v>Salida Nacional / National exit</v>
      </c>
      <c r="C86" s="48">
        <f>Input!C$147*Input_National_Capacity!$C86+Input!C$148*Input_National_Capacity!$D86+Input!C$149*Input_National_Capacity!$E86+Input!C$150*Input_National_Capacity!$F86+Input!C$151*Input_National_Capacity!$G86+Input!C$152*Input_National_Capacity!$H86</f>
        <v>3658.0342510870764</v>
      </c>
      <c r="D86" s="48">
        <f>Input!D$147*Input_National_Capacity!$C86+Input!D$148*Input_National_Capacity!$D86+Input!D$149*Input_National_Capacity!$E86+Input!D$150*Input_National_Capacity!$F86+Input!D$151*Input_National_Capacity!$G86+Input!D$152*Input_National_Capacity!$H86</f>
        <v>3896.9633717574588</v>
      </c>
      <c r="E86" s="48">
        <f>Input!E$147*Input_National_Capacity!$C86+Input!E$148*Input_National_Capacity!$D86+Input!E$149*Input_National_Capacity!$E86+Input!E$150*Input_National_Capacity!$F86+Input!E$151*Input_National_Capacity!$G86+Input!E$152*Input_National_Capacity!$H86</f>
        <v>4030.2439296622333</v>
      </c>
      <c r="F86" s="48">
        <f>Input!F$147*Input_National_Capacity!$C86+Input!F$148*Input_National_Capacity!$D86+Input!F$149*Input_National_Capacity!$E86+Input!F$150*Input_National_Capacity!$F86+Input!F$151*Input_National_Capacity!$G86+Input!F$152*Input_National_Capacity!$H86</f>
        <v>4159.1644849342902</v>
      </c>
      <c r="G86" s="60">
        <f>Input!G$147*Input_National_Capacity!$C86+Input!G$148*Input_National_Capacity!$D86+Input!G$149*Input_National_Capacity!$E86+Input!G$150*Input_National_Capacity!$F86+Input!G$151*Input_National_Capacity!$G86+Input!G$152*Input_National_Capacity!$H86</f>
        <v>4282.9288480603163</v>
      </c>
    </row>
    <row r="87" spans="1:7" s="5" customFormat="1" ht="15" customHeight="1" x14ac:dyDescent="0.45">
      <c r="A87" s="42" t="str">
        <f>Input_National_Capacity!A87</f>
        <v>41-16</v>
      </c>
      <c r="B87" s="4" t="str">
        <f>Input_National_Capacity!B87</f>
        <v>Salida Nacional / National exit</v>
      </c>
      <c r="C87" s="48">
        <f>Input!C$147*Input_National_Capacity!$C87+Input!C$148*Input_National_Capacity!$D87+Input!C$149*Input_National_Capacity!$E87+Input!C$150*Input_National_Capacity!$F87+Input!C$151*Input_National_Capacity!$G87+Input!C$152*Input_National_Capacity!$H87</f>
        <v>2325.0228285731009</v>
      </c>
      <c r="D87" s="48">
        <f>Input!D$147*Input_National_Capacity!$C87+Input!D$148*Input_National_Capacity!$D87+Input!D$149*Input_National_Capacity!$E87+Input!D$150*Input_National_Capacity!$F87+Input!D$151*Input_National_Capacity!$G87+Input!D$152*Input_National_Capacity!$H87</f>
        <v>2349.4811377369351</v>
      </c>
      <c r="E87" s="48">
        <f>Input!E$147*Input_National_Capacity!$C87+Input!E$148*Input_National_Capacity!$D87+Input!E$149*Input_National_Capacity!$E87+Input!E$150*Input_National_Capacity!$F87+Input!E$151*Input_National_Capacity!$G87+Input!E$152*Input_National_Capacity!$H87</f>
        <v>2348.4926012861042</v>
      </c>
      <c r="F87" s="48">
        <f>Input!F$147*Input_National_Capacity!$C87+Input!F$148*Input_National_Capacity!$D87+Input!F$149*Input_National_Capacity!$E87+Input!F$150*Input_National_Capacity!$F87+Input!F$151*Input_National_Capacity!$G87+Input!F$152*Input_National_Capacity!$H87</f>
        <v>2349.5521114419985</v>
      </c>
      <c r="G87" s="60">
        <f>Input!G$147*Input_National_Capacity!$C87+Input!G$148*Input_National_Capacity!$D87+Input!G$149*Input_National_Capacity!$E87+Input!G$150*Input_National_Capacity!$F87+Input!G$151*Input_National_Capacity!$G87+Input!G$152*Input_National_Capacity!$H87</f>
        <v>2359.5608365444746</v>
      </c>
    </row>
    <row r="88" spans="1:7" s="5" customFormat="1" ht="15" customHeight="1" x14ac:dyDescent="0.45">
      <c r="A88" s="42" t="str">
        <f>Input_National_Capacity!A88</f>
        <v>43X.00</v>
      </c>
      <c r="B88" s="4" t="str">
        <f>Input_National_Capacity!B88</f>
        <v>Salida Nacional / National exit</v>
      </c>
      <c r="C88" s="48">
        <f>Input!C$147*Input_National_Capacity!$C88+Input!C$148*Input_National_Capacity!$D88+Input!C$149*Input_National_Capacity!$E88+Input!C$150*Input_National_Capacity!$F88+Input!C$151*Input_National_Capacity!$G88+Input!C$152*Input_National_Capacity!$H88</f>
        <v>24734.854934783554</v>
      </c>
      <c r="D88" s="48">
        <f>Input!D$147*Input_National_Capacity!$C88+Input!D$148*Input_National_Capacity!$D88+Input!D$149*Input_National_Capacity!$E88+Input!D$150*Input_National_Capacity!$F88+Input!D$151*Input_National_Capacity!$G88+Input!D$152*Input_National_Capacity!$H88</f>
        <v>24995.382097416652</v>
      </c>
      <c r="E88" s="48">
        <f>Input!E$147*Input_National_Capacity!$C88+Input!E$148*Input_National_Capacity!$D88+Input!E$149*Input_National_Capacity!$E88+Input!E$150*Input_National_Capacity!$F88+Input!E$151*Input_National_Capacity!$G88+Input!E$152*Input_National_Capacity!$H88</f>
        <v>24985.085065652667</v>
      </c>
      <c r="F88" s="48">
        <f>Input!F$147*Input_National_Capacity!$C88+Input!F$148*Input_National_Capacity!$D88+Input!F$149*Input_National_Capacity!$E88+Input!F$150*Input_National_Capacity!$F88+Input!F$151*Input_National_Capacity!$G88+Input!F$152*Input_National_Capacity!$H88</f>
        <v>24996.563919095577</v>
      </c>
      <c r="G88" s="60">
        <f>Input!G$147*Input_National_Capacity!$C88+Input!G$148*Input_National_Capacity!$D88+Input!G$149*Input_National_Capacity!$E88+Input!G$150*Input_National_Capacity!$F88+Input!G$151*Input_National_Capacity!$G88+Input!G$152*Input_National_Capacity!$H88</f>
        <v>25103.218056231948</v>
      </c>
    </row>
    <row r="89" spans="1:7" s="5" customFormat="1" ht="15" customHeight="1" x14ac:dyDescent="0.45">
      <c r="A89" s="42" t="str">
        <f>Input_National_Capacity!A89</f>
        <v>45.01DXC</v>
      </c>
      <c r="B89" s="4" t="str">
        <f>Input_National_Capacity!B89</f>
        <v>Salida Nacional / National exit</v>
      </c>
      <c r="C89" s="48">
        <f>Input!C$147*Input_National_Capacity!$C89+Input!C$148*Input_National_Capacity!$D89+Input!C$149*Input_National_Capacity!$E89+Input!C$150*Input_National_Capacity!$F89+Input!C$151*Input_National_Capacity!$G89+Input!C$152*Input_National_Capacity!$H89</f>
        <v>137.35842222770151</v>
      </c>
      <c r="D89" s="48">
        <f>Input!D$147*Input_National_Capacity!$C89+Input!D$148*Input_National_Capacity!$D89+Input!D$149*Input_National_Capacity!$E89+Input!D$150*Input_National_Capacity!$F89+Input!D$151*Input_National_Capacity!$G89+Input!D$152*Input_National_Capacity!$H89</f>
        <v>138.80337782805725</v>
      </c>
      <c r="E89" s="48">
        <f>Input!E$147*Input_National_Capacity!$C89+Input!E$148*Input_National_Capacity!$D89+Input!E$149*Input_National_Capacity!$E89+Input!E$150*Input_National_Capacity!$F89+Input!E$151*Input_National_Capacity!$G89+Input!E$152*Input_National_Capacity!$H89</f>
        <v>138.74497676397647</v>
      </c>
      <c r="F89" s="48">
        <f>Input!F$147*Input_National_Capacity!$C89+Input!F$148*Input_National_Capacity!$D89+Input!F$149*Input_National_Capacity!$E89+Input!F$150*Input_National_Capacity!$F89+Input!F$151*Input_National_Capacity!$G89+Input!F$152*Input_National_Capacity!$H89</f>
        <v>138.8075708346924</v>
      </c>
      <c r="G89" s="60">
        <f>Input!G$147*Input_National_Capacity!$C89+Input!G$148*Input_National_Capacity!$D89+Input!G$149*Input_National_Capacity!$E89+Input!G$150*Input_National_Capacity!$F89+Input!G$151*Input_National_Capacity!$G89+Input!G$152*Input_National_Capacity!$H89</f>
        <v>139.3988694110727</v>
      </c>
    </row>
    <row r="90" spans="1:7" s="5" customFormat="1" ht="15" customHeight="1" x14ac:dyDescent="0.45">
      <c r="A90" s="42" t="str">
        <f>Input_National_Capacity!A90</f>
        <v>45.02</v>
      </c>
      <c r="B90" s="4" t="str">
        <f>Input_National_Capacity!B90</f>
        <v>Salida Nacional / National exit</v>
      </c>
      <c r="C90" s="48">
        <f>Input!C$147*Input_National_Capacity!$C90+Input!C$148*Input_National_Capacity!$D90+Input!C$149*Input_National_Capacity!$E90+Input!C$150*Input_National_Capacity!$F90+Input!C$151*Input_National_Capacity!$G90+Input!C$152*Input_National_Capacity!$H90</f>
        <v>9913.1629207683582</v>
      </c>
      <c r="D90" s="48">
        <f>Input!D$147*Input_National_Capacity!$C90+Input!D$148*Input_National_Capacity!$D90+Input!D$149*Input_National_Capacity!$E90+Input!D$150*Input_National_Capacity!$F90+Input!D$151*Input_National_Capacity!$G90+Input!D$152*Input_National_Capacity!$H90</f>
        <v>10017.445425235815</v>
      </c>
      <c r="E90" s="48">
        <f>Input!E$147*Input_National_Capacity!$C90+Input!E$148*Input_National_Capacity!$D90+Input!E$149*Input_National_Capacity!$E90+Input!E$150*Input_National_Capacity!$F90+Input!E$151*Input_National_Capacity!$G90+Input!E$152*Input_National_Capacity!$H90</f>
        <v>10013.230618064987</v>
      </c>
      <c r="F90" s="48">
        <f>Input!F$147*Input_National_Capacity!$C90+Input!F$148*Input_National_Capacity!$D90+Input!F$149*Input_National_Capacity!$E90+Input!F$150*Input_National_Capacity!$F90+Input!F$151*Input_National_Capacity!$G90+Input!F$152*Input_National_Capacity!$H90</f>
        <v>10017.748034695271</v>
      </c>
      <c r="G90" s="60">
        <f>Input!G$147*Input_National_Capacity!$C90+Input!G$148*Input_National_Capacity!$D90+Input!G$149*Input_National_Capacity!$E90+Input!G$150*Input_National_Capacity!$F90+Input!G$151*Input_National_Capacity!$G90+Input!G$152*Input_National_Capacity!$H90</f>
        <v>10060.422077010342</v>
      </c>
    </row>
    <row r="91" spans="1:7" s="5" customFormat="1" ht="15" customHeight="1" x14ac:dyDescent="0.45">
      <c r="A91" s="42" t="str">
        <f>Input_National_Capacity!A91</f>
        <v>45.04</v>
      </c>
      <c r="B91" s="4" t="str">
        <f>Input_National_Capacity!B91</f>
        <v>Salida Nacional / National exit</v>
      </c>
      <c r="C91" s="48">
        <f>Input!C$147*Input_National_Capacity!$C91+Input!C$148*Input_National_Capacity!$D91+Input!C$149*Input_National_Capacity!$E91+Input!C$150*Input_National_Capacity!$F91+Input!C$151*Input_National_Capacity!$G91+Input!C$152*Input_National_Capacity!$H91</f>
        <v>39883.593918435552</v>
      </c>
      <c r="D91" s="48">
        <f>Input!D$147*Input_National_Capacity!$C91+Input!D$148*Input_National_Capacity!$D91+Input!D$149*Input_National_Capacity!$E91+Input!D$150*Input_National_Capacity!$F91+Input!D$151*Input_National_Capacity!$G91+Input!D$152*Input_National_Capacity!$H91</f>
        <v>40303.153356146795</v>
      </c>
      <c r="E91" s="48">
        <f>Input!E$147*Input_National_Capacity!$C91+Input!E$148*Input_National_Capacity!$D91+Input!E$149*Input_National_Capacity!$E91+Input!E$150*Input_National_Capacity!$F91+Input!E$151*Input_National_Capacity!$G91+Input!E$152*Input_National_Capacity!$H91</f>
        <v>40286.195937108147</v>
      </c>
      <c r="F91" s="48">
        <f>Input!F$147*Input_National_Capacity!$C91+Input!F$148*Input_National_Capacity!$D91+Input!F$149*Input_National_Capacity!$E91+Input!F$150*Input_National_Capacity!$F91+Input!F$151*Input_National_Capacity!$G91+Input!F$152*Input_National_Capacity!$H91</f>
        <v>40304.370843733079</v>
      </c>
      <c r="G91" s="60">
        <f>Input!G$147*Input_National_Capacity!$C91+Input!G$148*Input_National_Capacity!$D91+Input!G$149*Input_National_Capacity!$E91+Input!G$150*Input_National_Capacity!$F91+Input!G$151*Input_National_Capacity!$G91+Input!G$152*Input_National_Capacity!$H91</f>
        <v>40476.061169833403</v>
      </c>
    </row>
    <row r="92" spans="1:7" s="5" customFormat="1" ht="15" customHeight="1" x14ac:dyDescent="0.45">
      <c r="A92" s="42" t="str">
        <f>Input_National_Capacity!A92</f>
        <v>45-16</v>
      </c>
      <c r="B92" s="4" t="str">
        <f>Input_National_Capacity!B92</f>
        <v>Salida Nacional / National exit</v>
      </c>
      <c r="C92" s="48">
        <f>Input!C$147*Input_National_Capacity!$C92+Input!C$148*Input_National_Capacity!$D92+Input!C$149*Input_National_Capacity!$E92+Input!C$150*Input_National_Capacity!$F92+Input!C$151*Input_National_Capacity!$G92+Input!C$152*Input_National_Capacity!$H92</f>
        <v>13871.392897338805</v>
      </c>
      <c r="D92" s="48">
        <f>Input!D$147*Input_National_Capacity!$C92+Input!D$148*Input_National_Capacity!$D92+Input!D$149*Input_National_Capacity!$E92+Input!D$150*Input_National_Capacity!$F92+Input!D$151*Input_National_Capacity!$G92+Input!D$152*Input_National_Capacity!$H92</f>
        <v>14017.433042050845</v>
      </c>
      <c r="E92" s="48">
        <f>Input!E$147*Input_National_Capacity!$C92+Input!E$148*Input_National_Capacity!$D92+Input!E$149*Input_National_Capacity!$E92+Input!E$150*Input_National_Capacity!$F92+Input!E$151*Input_National_Capacity!$G92+Input!E$152*Input_National_Capacity!$H92</f>
        <v>14011.889105606842</v>
      </c>
      <c r="F92" s="48">
        <f>Input!F$147*Input_National_Capacity!$C92+Input!F$148*Input_National_Capacity!$D92+Input!F$149*Input_National_Capacity!$E92+Input!F$150*Input_National_Capacity!$F92+Input!F$151*Input_National_Capacity!$G92+Input!F$152*Input_National_Capacity!$H92</f>
        <v>14018.245366710442</v>
      </c>
      <c r="G92" s="60">
        <f>Input!G$147*Input_National_Capacity!$C92+Input!G$148*Input_National_Capacity!$D92+Input!G$149*Input_National_Capacity!$E92+Input!G$150*Input_National_Capacity!$F92+Input!G$151*Input_National_Capacity!$G92+Input!G$152*Input_National_Capacity!$H92</f>
        <v>14077.810374385155</v>
      </c>
    </row>
    <row r="93" spans="1:7" s="5" customFormat="1" ht="15" customHeight="1" x14ac:dyDescent="0.45">
      <c r="A93" s="42" t="str">
        <f>Input_National_Capacity!A93</f>
        <v>5D.03.04</v>
      </c>
      <c r="B93" s="4" t="str">
        <f>Input_National_Capacity!B93</f>
        <v>Salida Nacional / National exit</v>
      </c>
      <c r="C93" s="48">
        <f>Input!C$147*Input_National_Capacity!$C93+Input!C$148*Input_National_Capacity!$D93+Input!C$149*Input_National_Capacity!$E93+Input!C$150*Input_National_Capacity!$F93+Input!C$151*Input_National_Capacity!$G93+Input!C$152*Input_National_Capacity!$H93</f>
        <v>32773.958150374252</v>
      </c>
      <c r="D93" s="48">
        <f>Input!D$147*Input_National_Capacity!$C93+Input!D$148*Input_National_Capacity!$D93+Input!D$149*Input_National_Capacity!$E93+Input!D$150*Input_National_Capacity!$F93+Input!D$151*Input_National_Capacity!$G93+Input!D$152*Input_National_Capacity!$H93</f>
        <v>33494.311194261056</v>
      </c>
      <c r="E93" s="48">
        <f>Input!E$147*Input_National_Capacity!$C93+Input!E$148*Input_National_Capacity!$D93+Input!E$149*Input_National_Capacity!$E93+Input!E$150*Input_National_Capacity!$F93+Input!E$151*Input_National_Capacity!$G93+Input!E$152*Input_National_Capacity!$H93</f>
        <v>33872.2884324271</v>
      </c>
      <c r="F93" s="48">
        <f>Input!F$147*Input_National_Capacity!$C93+Input!F$148*Input_National_Capacity!$D93+Input!F$149*Input_National_Capacity!$E93+Input!F$150*Input_National_Capacity!$F93+Input!F$151*Input_National_Capacity!$G93+Input!F$152*Input_National_Capacity!$H93</f>
        <v>34142.544760581906</v>
      </c>
      <c r="G93" s="60">
        <f>Input!G$147*Input_National_Capacity!$C93+Input!G$148*Input_National_Capacity!$D93+Input!G$149*Input_National_Capacity!$E93+Input!G$150*Input_National_Capacity!$F93+Input!G$151*Input_National_Capacity!$G93+Input!G$152*Input_National_Capacity!$H93</f>
        <v>34471.926498198758</v>
      </c>
    </row>
    <row r="94" spans="1:7" s="5" customFormat="1" ht="15" customHeight="1" x14ac:dyDescent="0.45">
      <c r="A94" s="42" t="str">
        <f>Input_National_Capacity!A94</f>
        <v>6</v>
      </c>
      <c r="B94" s="4" t="str">
        <f>Input_National_Capacity!B94</f>
        <v>Salida Nacional / National exit</v>
      </c>
      <c r="C94" s="48">
        <f>Input!C$147*Input_National_Capacity!$C94+Input!C$148*Input_National_Capacity!$D94+Input!C$149*Input_National_Capacity!$E94+Input!C$150*Input_National_Capacity!$F94+Input!C$151*Input_National_Capacity!$G94+Input!C$152*Input_National_Capacity!$H94</f>
        <v>38436.426853252138</v>
      </c>
      <c r="D94" s="48">
        <f>Input!D$147*Input_National_Capacity!$C94+Input!D$148*Input_National_Capacity!$D94+Input!D$149*Input_National_Capacity!$E94+Input!D$150*Input_National_Capacity!$F94+Input!D$151*Input_National_Capacity!$G94+Input!D$152*Input_National_Capacity!$H94</f>
        <v>39804.965944626791</v>
      </c>
      <c r="E94" s="48">
        <f>Input!E$147*Input_National_Capacity!$C94+Input!E$148*Input_National_Capacity!$D94+Input!E$149*Input_National_Capacity!$E94+Input!E$150*Input_National_Capacity!$F94+Input!E$151*Input_National_Capacity!$G94+Input!E$152*Input_National_Capacity!$H94</f>
        <v>40486.115190062512</v>
      </c>
      <c r="F94" s="48">
        <f>Input!F$147*Input_National_Capacity!$C94+Input!F$148*Input_National_Capacity!$D94+Input!F$149*Input_National_Capacity!$E94+Input!F$150*Input_National_Capacity!$F94+Input!F$151*Input_National_Capacity!$G94+Input!F$152*Input_National_Capacity!$H94</f>
        <v>41034.627433478512</v>
      </c>
      <c r="G94" s="60">
        <f>Input!G$147*Input_National_Capacity!$C94+Input!G$148*Input_National_Capacity!$D94+Input!G$149*Input_National_Capacity!$E94+Input!G$150*Input_National_Capacity!$F94+Input!G$151*Input_National_Capacity!$G94+Input!G$152*Input_National_Capacity!$H94</f>
        <v>41603.611251635259</v>
      </c>
    </row>
    <row r="95" spans="1:7" s="5" customFormat="1" ht="15" customHeight="1" x14ac:dyDescent="0.45">
      <c r="A95" s="42" t="str">
        <f>Input_National_Capacity!A95</f>
        <v>7A</v>
      </c>
      <c r="B95" s="4" t="str">
        <f>Input_National_Capacity!B95</f>
        <v>Salida Nacional / National exit</v>
      </c>
      <c r="C95" s="48">
        <f>Input!C$147*Input_National_Capacity!$C95+Input!C$148*Input_National_Capacity!$D95+Input!C$149*Input_National_Capacity!$E95+Input!C$150*Input_National_Capacity!$F95+Input!C$151*Input_National_Capacity!$G95+Input!C$152*Input_National_Capacity!$H95</f>
        <v>442.59416065611094</v>
      </c>
      <c r="D95" s="48">
        <f>Input!D$147*Input_National_Capacity!$C95+Input!D$148*Input_National_Capacity!$D95+Input!D$149*Input_National_Capacity!$E95+Input!D$150*Input_National_Capacity!$F95+Input!D$151*Input_National_Capacity!$G95+Input!D$152*Input_National_Capacity!$H95</f>
        <v>469.1726033672436</v>
      </c>
      <c r="E95" s="48">
        <f>Input!E$147*Input_National_Capacity!$C95+Input!E$148*Input_National_Capacity!$D95+Input!E$149*Input_National_Capacity!$E95+Input!E$150*Input_National_Capacity!$F95+Input!E$151*Input_National_Capacity!$G95+Input!E$152*Input_National_Capacity!$H95</f>
        <v>484.13505074310888</v>
      </c>
      <c r="F95" s="48">
        <f>Input!F$147*Input_National_Capacity!$C95+Input!F$148*Input_National_Capacity!$D95+Input!F$149*Input_National_Capacity!$E95+Input!F$150*Input_National_Capacity!$F95+Input!F$151*Input_National_Capacity!$G95+Input!F$152*Input_National_Capacity!$H95</f>
        <v>498.42100627218281</v>
      </c>
      <c r="G95" s="60">
        <f>Input!G$147*Input_National_Capacity!$C95+Input!G$148*Input_National_Capacity!$D95+Input!G$149*Input_National_Capacity!$E95+Input!G$150*Input_National_Capacity!$F95+Input!G$151*Input_National_Capacity!$G95+Input!G$152*Input_National_Capacity!$H95</f>
        <v>512.2424518657416</v>
      </c>
    </row>
    <row r="96" spans="1:7" s="5" customFormat="1" ht="15" customHeight="1" x14ac:dyDescent="0.45">
      <c r="A96" s="42" t="str">
        <f>Input_National_Capacity!A96</f>
        <v>7B</v>
      </c>
      <c r="B96" s="4" t="str">
        <f>Input_National_Capacity!B96</f>
        <v>Salida Nacional / National exit</v>
      </c>
      <c r="C96" s="48">
        <f>Input!C$147*Input_National_Capacity!$C96+Input!C$148*Input_National_Capacity!$D96+Input!C$149*Input_National_Capacity!$E96+Input!C$150*Input_National_Capacity!$F96+Input!C$151*Input_National_Capacity!$G96+Input!C$152*Input_National_Capacity!$H96</f>
        <v>350.37731601345149</v>
      </c>
      <c r="D96" s="48">
        <f>Input!D$147*Input_National_Capacity!$C96+Input!D$148*Input_National_Capacity!$D96+Input!D$149*Input_National_Capacity!$E96+Input!D$150*Input_National_Capacity!$F96+Input!D$151*Input_National_Capacity!$G96+Input!D$152*Input_National_Capacity!$H96</f>
        <v>371.41799898843459</v>
      </c>
      <c r="E96" s="48">
        <f>Input!E$147*Input_National_Capacity!$C96+Input!E$148*Input_National_Capacity!$D96+Input!E$149*Input_National_Capacity!$E96+Input!E$150*Input_National_Capacity!$F96+Input!E$151*Input_National_Capacity!$G96+Input!E$152*Input_National_Capacity!$H96</f>
        <v>383.26294096592608</v>
      </c>
      <c r="F96" s="48">
        <f>Input!F$147*Input_National_Capacity!$C96+Input!F$148*Input_National_Capacity!$D96+Input!F$149*Input_National_Capacity!$E96+Input!F$150*Input_National_Capacity!$F96+Input!F$151*Input_National_Capacity!$G96+Input!F$152*Input_National_Capacity!$H96</f>
        <v>394.57234176675053</v>
      </c>
      <c r="G96" s="60">
        <f>Input!G$147*Input_National_Capacity!$C96+Input!G$148*Input_National_Capacity!$D96+Input!G$149*Input_National_Capacity!$E96+Input!G$150*Input_National_Capacity!$F96+Input!G$151*Input_National_Capacity!$G96+Input!G$152*Input_National_Capacity!$H96</f>
        <v>405.51401574482134</v>
      </c>
    </row>
    <row r="97" spans="1:7" s="5" customFormat="1" ht="15" customHeight="1" x14ac:dyDescent="0.45">
      <c r="A97" s="42" t="str">
        <f>Input_National_Capacity!A97</f>
        <v>9E.C.</v>
      </c>
      <c r="B97" s="4" t="str">
        <f>Input_National_Capacity!B97</f>
        <v>Salida Nacional / National exit</v>
      </c>
      <c r="C97" s="48">
        <f>Input!C$147*Input_National_Capacity!$C97+Input!C$148*Input_National_Capacity!$D97+Input!C$149*Input_National_Capacity!$E97+Input!C$150*Input_National_Capacity!$F97+Input!C$151*Input_National_Capacity!$G97+Input!C$152*Input_National_Capacity!$H97</f>
        <v>1844.4629344663806</v>
      </c>
      <c r="D97" s="48">
        <f>Input!D$147*Input_National_Capacity!$C97+Input!D$148*Input_National_Capacity!$D97+Input!D$149*Input_National_Capacity!$E97+Input!D$150*Input_National_Capacity!$F97+Input!D$151*Input_National_Capacity!$G97+Input!D$152*Input_National_Capacity!$H97</f>
        <v>1952.5330438400574</v>
      </c>
      <c r="E97" s="48">
        <f>Input!E$147*Input_National_Capacity!$C97+Input!E$148*Input_National_Capacity!$D97+Input!E$149*Input_National_Capacity!$E97+Input!E$150*Input_National_Capacity!$F97+Input!E$151*Input_National_Capacity!$G97+Input!E$152*Input_National_Capacity!$H97</f>
        <v>2008.8519653777175</v>
      </c>
      <c r="F97" s="48">
        <f>Input!F$147*Input_National_Capacity!$C97+Input!F$148*Input_National_Capacity!$D97+Input!F$149*Input_National_Capacity!$E97+Input!F$150*Input_National_Capacity!$F97+Input!F$151*Input_National_Capacity!$G97+Input!F$152*Input_National_Capacity!$H97</f>
        <v>2061.7446013036179</v>
      </c>
      <c r="G97" s="60">
        <f>Input!G$147*Input_National_Capacity!$C97+Input!G$148*Input_National_Capacity!$D97+Input!G$149*Input_National_Capacity!$E97+Input!G$150*Input_National_Capacity!$F97+Input!G$151*Input_National_Capacity!$G97+Input!G$152*Input_National_Capacity!$H97</f>
        <v>2112.7770287626054</v>
      </c>
    </row>
    <row r="98" spans="1:7" s="5" customFormat="1" ht="15" customHeight="1" x14ac:dyDescent="0.45">
      <c r="A98" s="42" t="str">
        <f>Input_National_Capacity!A98</f>
        <v>A10</v>
      </c>
      <c r="B98" s="4" t="str">
        <f>Input_National_Capacity!B98</f>
        <v>Salida Nacional / National exit</v>
      </c>
      <c r="C98" s="48">
        <f>Input!C$147*Input_National_Capacity!$C98+Input!C$148*Input_National_Capacity!$D98+Input!C$149*Input_National_Capacity!$E98+Input!C$150*Input_National_Capacity!$F98+Input!C$151*Input_National_Capacity!$G98+Input!C$152*Input_National_Capacity!$H98</f>
        <v>28795.586941663583</v>
      </c>
      <c r="D98" s="48">
        <f>Input!D$147*Input_National_Capacity!$C98+Input!D$148*Input_National_Capacity!$D98+Input!D$149*Input_National_Capacity!$E98+Input!D$150*Input_National_Capacity!$F98+Input!D$151*Input_National_Capacity!$G98+Input!D$152*Input_National_Capacity!$H98</f>
        <v>29534.555759333387</v>
      </c>
      <c r="E98" s="48">
        <f>Input!E$147*Input_National_Capacity!$C98+Input!E$148*Input_National_Capacity!$D98+Input!E$149*Input_National_Capacity!$E98+Input!E$150*Input_National_Capacity!$F98+Input!E$151*Input_National_Capacity!$G98+Input!E$152*Input_National_Capacity!$H98</f>
        <v>29904.01295036414</v>
      </c>
      <c r="F98" s="48">
        <f>Input!F$147*Input_National_Capacity!$C98+Input!F$148*Input_National_Capacity!$D98+Input!F$149*Input_National_Capacity!$E98+Input!F$150*Input_National_Capacity!$F98+Input!F$151*Input_National_Capacity!$G98+Input!F$152*Input_National_Capacity!$H98</f>
        <v>30137.531875355511</v>
      </c>
      <c r="G98" s="60">
        <f>Input!G$147*Input_National_Capacity!$C98+Input!G$148*Input_National_Capacity!$D98+Input!G$149*Input_National_Capacity!$E98+Input!G$150*Input_National_Capacity!$F98+Input!G$151*Input_National_Capacity!$G98+Input!G$152*Input_National_Capacity!$H98</f>
        <v>30385.511574722404</v>
      </c>
    </row>
    <row r="99" spans="1:7" s="5" customFormat="1" ht="15" customHeight="1" x14ac:dyDescent="0.45">
      <c r="A99" s="42" t="str">
        <f>Input_National_Capacity!A99</f>
        <v>A3</v>
      </c>
      <c r="B99" s="4" t="str">
        <f>Input_National_Capacity!B99</f>
        <v>Salida Nacional / National exit</v>
      </c>
      <c r="C99" s="48">
        <f>Input!C$147*Input_National_Capacity!$C99+Input!C$148*Input_National_Capacity!$D99+Input!C$149*Input_National_Capacity!$E99+Input!C$150*Input_National_Capacity!$F99+Input!C$151*Input_National_Capacity!$G99+Input!C$152*Input_National_Capacity!$H99</f>
        <v>8949.5013031011149</v>
      </c>
      <c r="D99" s="48">
        <f>Input!D$147*Input_National_Capacity!$C99+Input!D$148*Input_National_Capacity!$D99+Input!D$149*Input_National_Capacity!$E99+Input!D$150*Input_National_Capacity!$F99+Input!D$151*Input_National_Capacity!$G99+Input!D$152*Input_National_Capacity!$H99</f>
        <v>9226.5517258866585</v>
      </c>
      <c r="E99" s="48">
        <f>Input!E$147*Input_National_Capacity!$C99+Input!E$148*Input_National_Capacity!$D99+Input!E$149*Input_National_Capacity!$E99+Input!E$150*Input_National_Capacity!$F99+Input!E$151*Input_National_Capacity!$G99+Input!E$152*Input_National_Capacity!$H99</f>
        <v>9394.2151895896423</v>
      </c>
      <c r="F99" s="48">
        <f>Input!F$147*Input_National_Capacity!$C99+Input!F$148*Input_National_Capacity!$D99+Input!F$149*Input_National_Capacity!$E99+Input!F$150*Input_National_Capacity!$F99+Input!F$151*Input_National_Capacity!$G99+Input!F$152*Input_National_Capacity!$H99</f>
        <v>9524.1955556845405</v>
      </c>
      <c r="G99" s="60">
        <f>Input!G$147*Input_National_Capacity!$C99+Input!G$148*Input_National_Capacity!$D99+Input!G$149*Input_National_Capacity!$E99+Input!G$150*Input_National_Capacity!$F99+Input!G$151*Input_National_Capacity!$G99+Input!G$152*Input_National_Capacity!$H99</f>
        <v>9654.8069866912701</v>
      </c>
    </row>
    <row r="100" spans="1:7" s="5" customFormat="1" ht="15" customHeight="1" x14ac:dyDescent="0.45">
      <c r="A100" s="42" t="str">
        <f>Input_National_Capacity!A100</f>
        <v>A36L</v>
      </c>
      <c r="B100" s="4" t="str">
        <f>Input_National_Capacity!B100</f>
        <v>Salida Nacional / National exit</v>
      </c>
      <c r="C100" s="48">
        <f>Input!C$147*Input_National_Capacity!$C100+Input!C$148*Input_National_Capacity!$D100+Input!C$149*Input_National_Capacity!$E100+Input!C$150*Input_National_Capacity!$F100+Input!C$151*Input_National_Capacity!$G100+Input!C$152*Input_National_Capacity!$H100</f>
        <v>133699.79464521387</v>
      </c>
      <c r="D100" s="48">
        <f>Input!D$147*Input_National_Capacity!$C100+Input!D$148*Input_National_Capacity!$D100+Input!D$149*Input_National_Capacity!$E100+Input!D$150*Input_National_Capacity!$F100+Input!D$151*Input_National_Capacity!$G100+Input!D$152*Input_National_Capacity!$H100</f>
        <v>136638.44043214698</v>
      </c>
      <c r="E100" s="48">
        <f>Input!E$147*Input_National_Capacity!$C100+Input!E$148*Input_National_Capacity!$D100+Input!E$149*Input_National_Capacity!$E100+Input!E$150*Input_National_Capacity!$F100+Input!E$151*Input_National_Capacity!$G100+Input!E$152*Input_National_Capacity!$H100</f>
        <v>138180.38049600797</v>
      </c>
      <c r="F100" s="48">
        <f>Input!F$147*Input_National_Capacity!$C100+Input!F$148*Input_National_Capacity!$D100+Input!F$149*Input_National_Capacity!$E100+Input!F$150*Input_National_Capacity!$F100+Input!F$151*Input_National_Capacity!$G100+Input!F$152*Input_National_Capacity!$H100</f>
        <v>139282.87825993629</v>
      </c>
      <c r="G100" s="60">
        <f>Input!G$147*Input_National_Capacity!$C100+Input!G$148*Input_National_Capacity!$D100+Input!G$149*Input_National_Capacity!$E100+Input!G$150*Input_National_Capacity!$F100+Input!G$151*Input_National_Capacity!$G100+Input!G$152*Input_National_Capacity!$H100</f>
        <v>140626.57530370494</v>
      </c>
    </row>
    <row r="101" spans="1:7" s="5" customFormat="1" ht="15" customHeight="1" x14ac:dyDescent="0.45">
      <c r="A101" s="42" t="str">
        <f>Input_National_Capacity!A101</f>
        <v>A5A</v>
      </c>
      <c r="B101" s="4" t="str">
        <f>Input_National_Capacity!B101</f>
        <v>Salida Nacional / National exit</v>
      </c>
      <c r="C101" s="48">
        <f>Input!C$147*Input_National_Capacity!$C101+Input!C$148*Input_National_Capacity!$D101+Input!C$149*Input_National_Capacity!$E101+Input!C$150*Input_National_Capacity!$F101+Input!C$151*Input_National_Capacity!$G101+Input!C$152*Input_National_Capacity!$H101</f>
        <v>119.65900371811298</v>
      </c>
      <c r="D101" s="48">
        <f>Input!D$147*Input_National_Capacity!$C101+Input!D$148*Input_National_Capacity!$D101+Input!D$149*Input_National_Capacity!$E101+Input!D$150*Input_National_Capacity!$F101+Input!D$151*Input_National_Capacity!$G101+Input!D$152*Input_National_Capacity!$H101</f>
        <v>122.72976149361025</v>
      </c>
      <c r="E101" s="48">
        <f>Input!E$147*Input_National_Capacity!$C101+Input!E$148*Input_National_Capacity!$D101+Input!E$149*Input_National_Capacity!$E101+Input!E$150*Input_National_Capacity!$F101+Input!E$151*Input_National_Capacity!$G101+Input!E$152*Input_National_Capacity!$H101</f>
        <v>124.26502727877357</v>
      </c>
      <c r="F101" s="48">
        <f>Input!F$147*Input_National_Capacity!$C101+Input!F$148*Input_National_Capacity!$D101+Input!F$149*Input_National_Capacity!$E101+Input!F$150*Input_National_Capacity!$F101+Input!F$151*Input_National_Capacity!$G101+Input!F$152*Input_National_Capacity!$H101</f>
        <v>125.23540659315952</v>
      </c>
      <c r="G101" s="60">
        <f>Input!G$147*Input_National_Capacity!$C101+Input!G$148*Input_National_Capacity!$D101+Input!G$149*Input_National_Capacity!$E101+Input!G$150*Input_National_Capacity!$F101+Input!G$151*Input_National_Capacity!$G101+Input!G$152*Input_National_Capacity!$H101</f>
        <v>126.26587712424032</v>
      </c>
    </row>
    <row r="102" spans="1:7" s="5" customFormat="1" ht="15" customHeight="1" x14ac:dyDescent="0.45">
      <c r="A102" s="42" t="str">
        <f>Input_National_Capacity!A102</f>
        <v>A6</v>
      </c>
      <c r="B102" s="4" t="str">
        <f>Input_National_Capacity!B102</f>
        <v>Salida Nacional / National exit</v>
      </c>
      <c r="C102" s="48">
        <f>Input!C$147*Input_National_Capacity!$C102+Input!C$148*Input_National_Capacity!$D102+Input!C$149*Input_National_Capacity!$E102+Input!C$150*Input_National_Capacity!$F102+Input!C$151*Input_National_Capacity!$G102+Input!C$152*Input_National_Capacity!$H102</f>
        <v>795.08855321467286</v>
      </c>
      <c r="D102" s="48">
        <f>Input!D$147*Input_National_Capacity!$C102+Input!D$148*Input_National_Capacity!$D102+Input!D$149*Input_National_Capacity!$E102+Input!D$150*Input_National_Capacity!$F102+Input!D$151*Input_National_Capacity!$G102+Input!D$152*Input_National_Capacity!$H102</f>
        <v>815.49257030597721</v>
      </c>
      <c r="E102" s="48">
        <f>Input!E$147*Input_National_Capacity!$C102+Input!E$148*Input_National_Capacity!$D102+Input!E$149*Input_National_Capacity!$E102+Input!E$150*Input_National_Capacity!$F102+Input!E$151*Input_National_Capacity!$G102+Input!E$152*Input_National_Capacity!$H102</f>
        <v>825.69382732798204</v>
      </c>
      <c r="F102" s="48">
        <f>Input!F$147*Input_National_Capacity!$C102+Input!F$148*Input_National_Capacity!$D102+Input!F$149*Input_National_Capacity!$E102+Input!F$150*Input_National_Capacity!$F102+Input!F$151*Input_National_Capacity!$G102+Input!F$152*Input_National_Capacity!$H102</f>
        <v>832.14162867322898</v>
      </c>
      <c r="G102" s="60">
        <f>Input!G$147*Input_National_Capacity!$C102+Input!G$148*Input_National_Capacity!$D102+Input!G$149*Input_National_Capacity!$E102+Input!G$150*Input_National_Capacity!$F102+Input!G$151*Input_National_Capacity!$G102+Input!G$152*Input_National_Capacity!$H102</f>
        <v>838.98871329059284</v>
      </c>
    </row>
    <row r="103" spans="1:7" s="5" customFormat="1" ht="15" customHeight="1" x14ac:dyDescent="0.45">
      <c r="A103" s="42" t="str">
        <f>Input_National_Capacity!A103</f>
        <v>A7</v>
      </c>
      <c r="B103" s="4" t="str">
        <f>Input_National_Capacity!B103</f>
        <v>Salida Nacional / National exit</v>
      </c>
      <c r="C103" s="48">
        <f>Input!C$147*Input_National_Capacity!$C103+Input!C$148*Input_National_Capacity!$D103+Input!C$149*Input_National_Capacity!$E103+Input!C$150*Input_National_Capacity!$F103+Input!C$151*Input_National_Capacity!$G103+Input!C$152*Input_National_Capacity!$H103</f>
        <v>132.75624362331553</v>
      </c>
      <c r="D103" s="48">
        <f>Input!D$147*Input_National_Capacity!$C103+Input!D$148*Input_National_Capacity!$D103+Input!D$149*Input_National_Capacity!$E103+Input!D$150*Input_National_Capacity!$F103+Input!D$151*Input_National_Capacity!$G103+Input!D$152*Input_National_Capacity!$H103</f>
        <v>136.16311025837842</v>
      </c>
      <c r="E103" s="48">
        <f>Input!E$147*Input_National_Capacity!$C103+Input!E$148*Input_National_Capacity!$D103+Input!E$149*Input_National_Capacity!$E103+Input!E$150*Input_National_Capacity!$F103+Input!E$151*Input_National_Capacity!$G103+Input!E$152*Input_National_Capacity!$H103</f>
        <v>137.86641809371545</v>
      </c>
      <c r="F103" s="48">
        <f>Input!F$147*Input_National_Capacity!$C103+Input!F$148*Input_National_Capacity!$D103+Input!F$149*Input_National_Capacity!$E103+Input!F$150*Input_National_Capacity!$F103+Input!F$151*Input_National_Capacity!$G103+Input!F$152*Input_National_Capacity!$H103</f>
        <v>138.94300998120201</v>
      </c>
      <c r="G103" s="60">
        <f>Input!G$147*Input_National_Capacity!$C103+Input!G$148*Input_National_Capacity!$D103+Input!G$149*Input_National_Capacity!$E103+Input!G$150*Input_National_Capacity!$F103+Input!G$151*Input_National_Capacity!$G103+Input!G$152*Input_National_Capacity!$H103</f>
        <v>140.08627035125392</v>
      </c>
    </row>
    <row r="104" spans="1:7" s="5" customFormat="1" ht="15" customHeight="1" x14ac:dyDescent="0.45">
      <c r="A104" s="42" t="str">
        <f>Input_National_Capacity!A104</f>
        <v>A8</v>
      </c>
      <c r="B104" s="4" t="str">
        <f>Input_National_Capacity!B104</f>
        <v>Salida Nacional / National exit</v>
      </c>
      <c r="C104" s="48">
        <f>Input!C$147*Input_National_Capacity!$C104+Input!C$148*Input_National_Capacity!$D104+Input!C$149*Input_National_Capacity!$E104+Input!C$150*Input_National_Capacity!$F104+Input!C$151*Input_National_Capacity!$G104+Input!C$152*Input_National_Capacity!$H104</f>
        <v>73.93527141409136</v>
      </c>
      <c r="D104" s="48">
        <f>Input!D$147*Input_National_Capacity!$C104+Input!D$148*Input_National_Capacity!$D104+Input!D$149*Input_National_Capacity!$E104+Input!D$150*Input_National_Capacity!$F104+Input!D$151*Input_National_Capacity!$G104+Input!D$152*Input_National_Capacity!$H104</f>
        <v>75.832640625965837</v>
      </c>
      <c r="E104" s="48">
        <f>Input!E$147*Input_National_Capacity!$C104+Input!E$148*Input_National_Capacity!$D104+Input!E$149*Input_National_Capacity!$E104+Input!E$150*Input_National_Capacity!$F104+Input!E$151*Input_National_Capacity!$G104+Input!E$152*Input_National_Capacity!$H104</f>
        <v>76.781255347731545</v>
      </c>
      <c r="F104" s="48">
        <f>Input!F$147*Input_National_Capacity!$C104+Input!F$148*Input_National_Capacity!$D104+Input!F$149*Input_National_Capacity!$E104+Input!F$150*Input_National_Capacity!$F104+Input!F$151*Input_National_Capacity!$G104+Input!F$152*Input_National_Capacity!$H104</f>
        <v>77.380836288190977</v>
      </c>
      <c r="G104" s="60">
        <f>Input!G$147*Input_National_Capacity!$C104+Input!G$148*Input_National_Capacity!$D104+Input!G$149*Input_National_Capacity!$E104+Input!G$150*Input_National_Capacity!$F104+Input!G$151*Input_National_Capacity!$G104+Input!G$152*Input_National_Capacity!$H104</f>
        <v>78.01754657352113</v>
      </c>
    </row>
    <row r="105" spans="1:7" s="5" customFormat="1" ht="15" customHeight="1" x14ac:dyDescent="0.45">
      <c r="A105" s="42" t="str">
        <f>Input_National_Capacity!A105</f>
        <v>A9</v>
      </c>
      <c r="B105" s="4" t="str">
        <f>Input_National_Capacity!B105</f>
        <v>Salida Nacional / National exit</v>
      </c>
      <c r="C105" s="48">
        <f>Input!C$147*Input_National_Capacity!$C105+Input!C$148*Input_National_Capacity!$D105+Input!C$149*Input_National_Capacity!$E105+Input!C$150*Input_National_Capacity!$F105+Input!C$151*Input_National_Capacity!$G105+Input!C$152*Input_National_Capacity!$H105</f>
        <v>362.55462432791387</v>
      </c>
      <c r="D105" s="48">
        <f>Input!D$147*Input_National_Capacity!$C105+Input!D$148*Input_National_Capacity!$D105+Input!D$149*Input_National_Capacity!$E105+Input!D$150*Input_National_Capacity!$F105+Input!D$151*Input_National_Capacity!$G105+Input!D$152*Input_National_Capacity!$H105</f>
        <v>371.85870840937702</v>
      </c>
      <c r="E105" s="48">
        <f>Input!E$147*Input_National_Capacity!$C105+Input!E$148*Input_National_Capacity!$D105+Input!E$149*Input_National_Capacity!$E105+Input!E$150*Input_National_Capacity!$F105+Input!E$151*Input_National_Capacity!$G105+Input!E$152*Input_National_Capacity!$H105</f>
        <v>376.51040776076593</v>
      </c>
      <c r="F105" s="48">
        <f>Input!F$147*Input_National_Capacity!$C105+Input!F$148*Input_National_Capacity!$D105+Input!F$149*Input_National_Capacity!$E105+Input!F$150*Input_National_Capacity!$F105+Input!F$151*Input_National_Capacity!$G105+Input!F$152*Input_National_Capacity!$H105</f>
        <v>379.45055849619712</v>
      </c>
      <c r="G105" s="60">
        <f>Input!G$147*Input_National_Capacity!$C105+Input!G$148*Input_National_Capacity!$D105+Input!G$149*Input_National_Capacity!$E105+Input!G$150*Input_National_Capacity!$F105+Input!G$151*Input_National_Capacity!$G105+Input!G$152*Input_National_Capacity!$H105</f>
        <v>382.57277951315541</v>
      </c>
    </row>
    <row r="106" spans="1:7" s="5" customFormat="1" ht="15" customHeight="1" x14ac:dyDescent="0.45">
      <c r="A106" s="42" t="str">
        <f>Input_National_Capacity!A106</f>
        <v>A9A</v>
      </c>
      <c r="B106" s="4" t="str">
        <f>Input_National_Capacity!B106</f>
        <v>Salida Nacional / National exit</v>
      </c>
      <c r="C106" s="48">
        <f>Input!C$147*Input_National_Capacity!$C106+Input!C$148*Input_National_Capacity!$D106+Input!C$149*Input_National_Capacity!$E106+Input!C$150*Input_National_Capacity!$F106+Input!C$151*Input_National_Capacity!$G106+Input!C$152*Input_National_Capacity!$H106</f>
        <v>783.32485497437779</v>
      </c>
      <c r="D106" s="48">
        <f>Input!D$147*Input_National_Capacity!$C106+Input!D$148*Input_National_Capacity!$D106+Input!D$149*Input_National_Capacity!$E106+Input!D$150*Input_National_Capacity!$F106+Input!D$151*Input_National_Capacity!$G106+Input!D$152*Input_National_Capacity!$H106</f>
        <v>803.42698531485235</v>
      </c>
      <c r="E106" s="48">
        <f>Input!E$147*Input_National_Capacity!$C106+Input!E$148*Input_National_Capacity!$D106+Input!E$149*Input_National_Capacity!$E106+Input!E$150*Input_National_Capacity!$F106+Input!E$151*Input_National_Capacity!$G106+Input!E$152*Input_National_Capacity!$H106</f>
        <v>813.47731008057781</v>
      </c>
      <c r="F106" s="48">
        <f>Input!F$147*Input_National_Capacity!$C106+Input!F$148*Input_National_Capacity!$D106+Input!F$149*Input_National_Capacity!$E106+Input!F$150*Input_National_Capacity!$F106+Input!F$151*Input_National_Capacity!$G106+Input!F$152*Input_National_Capacity!$H106</f>
        <v>819.82971326038501</v>
      </c>
      <c r="G106" s="60">
        <f>Input!G$147*Input_National_Capacity!$C106+Input!G$148*Input_National_Capacity!$D106+Input!G$149*Input_National_Capacity!$E106+Input!G$150*Input_National_Capacity!$F106+Input!G$151*Input_National_Capacity!$G106+Input!G$152*Input_National_Capacity!$H106</f>
        <v>826.57549213395635</v>
      </c>
    </row>
    <row r="107" spans="1:7" s="5" customFormat="1" ht="15" customHeight="1" x14ac:dyDescent="0.45">
      <c r="A107" s="42" t="str">
        <f>Input_National_Capacity!A107</f>
        <v>A9B</v>
      </c>
      <c r="B107" s="4" t="str">
        <f>Input_National_Capacity!B107</f>
        <v>Salida Nacional / National exit</v>
      </c>
      <c r="C107" s="48">
        <f>Input!C$147*Input_National_Capacity!$C107+Input!C$148*Input_National_Capacity!$D107+Input!C$149*Input_National_Capacity!$E107+Input!C$150*Input_National_Capacity!$F107+Input!C$151*Input_National_Capacity!$G107+Input!C$152*Input_National_Capacity!$H107</f>
        <v>436.55068043184758</v>
      </c>
      <c r="D107" s="48">
        <f>Input!D$147*Input_National_Capacity!$C107+Input!D$148*Input_National_Capacity!$D107+Input!D$149*Input_National_Capacity!$E107+Input!D$150*Input_National_Capacity!$F107+Input!D$151*Input_National_Capacity!$G107+Input!D$152*Input_National_Capacity!$H107</f>
        <v>447.75369361665321</v>
      </c>
      <c r="E107" s="48">
        <f>Input!E$147*Input_National_Capacity!$C107+Input!E$148*Input_National_Capacity!$D107+Input!E$149*Input_National_Capacity!$E107+Input!E$150*Input_National_Capacity!$F107+Input!E$151*Input_National_Capacity!$G107+Input!E$152*Input_National_Capacity!$H107</f>
        <v>453.35478757808767</v>
      </c>
      <c r="F107" s="48">
        <f>Input!F$147*Input_National_Capacity!$C107+Input!F$148*Input_National_Capacity!$D107+Input!F$149*Input_National_Capacity!$E107+Input!F$150*Input_National_Capacity!$F107+Input!F$151*Input_National_Capacity!$G107+Input!F$152*Input_National_Capacity!$H107</f>
        <v>456.89501218976926</v>
      </c>
      <c r="G107" s="60">
        <f>Input!G$147*Input_National_Capacity!$C107+Input!G$148*Input_National_Capacity!$D107+Input!G$149*Input_National_Capacity!$E107+Input!G$150*Input_National_Capacity!$F107+Input!G$151*Input_National_Capacity!$G107+Input!G$152*Input_National_Capacity!$H107</f>
        <v>460.65446695314029</v>
      </c>
    </row>
    <row r="108" spans="1:7" s="5" customFormat="1" ht="15" customHeight="1" x14ac:dyDescent="0.45">
      <c r="A108" s="42" t="str">
        <f>Input_National_Capacity!A108</f>
        <v>B02</v>
      </c>
      <c r="B108" s="4" t="str">
        <f>Input_National_Capacity!B108</f>
        <v>Salida Nacional / National exit</v>
      </c>
      <c r="C108" s="48">
        <f>Input!C$147*Input_National_Capacity!$C108+Input!C$148*Input_National_Capacity!$D108+Input!C$149*Input_National_Capacity!$E108+Input!C$150*Input_National_Capacity!$F108+Input!C$151*Input_National_Capacity!$G108+Input!C$152*Input_National_Capacity!$H108</f>
        <v>2780.0695578596005</v>
      </c>
      <c r="D108" s="48">
        <f>Input!D$147*Input_National_Capacity!$C108+Input!D$148*Input_National_Capacity!$D108+Input!D$149*Input_National_Capacity!$E108+Input!D$150*Input_National_Capacity!$F108+Input!D$151*Input_National_Capacity!$G108+Input!D$152*Input_National_Capacity!$H108</f>
        <v>2842.1643737995678</v>
      </c>
      <c r="E108" s="48">
        <f>Input!E$147*Input_National_Capacity!$C108+Input!E$148*Input_National_Capacity!$D108+Input!E$149*Input_National_Capacity!$E108+Input!E$150*Input_National_Capacity!$F108+Input!E$151*Input_National_Capacity!$G108+Input!E$152*Input_National_Capacity!$H108</f>
        <v>2867.8042485636702</v>
      </c>
      <c r="F108" s="48">
        <f>Input!F$147*Input_National_Capacity!$C108+Input!F$148*Input_National_Capacity!$D108+Input!F$149*Input_National_Capacity!$E108+Input!F$150*Input_National_Capacity!$F108+Input!F$151*Input_National_Capacity!$G108+Input!F$152*Input_National_Capacity!$H108</f>
        <v>2875.753222893587</v>
      </c>
      <c r="G108" s="60">
        <f>Input!G$147*Input_National_Capacity!$C108+Input!G$148*Input_National_Capacity!$D108+Input!G$149*Input_National_Capacity!$E108+Input!G$150*Input_National_Capacity!$F108+Input!G$151*Input_National_Capacity!$G108+Input!G$152*Input_National_Capacity!$H108</f>
        <v>2881.7477444654037</v>
      </c>
    </row>
    <row r="109" spans="1:7" s="5" customFormat="1" ht="15" customHeight="1" x14ac:dyDescent="0.45">
      <c r="A109" s="42" t="str">
        <f>Input_National_Capacity!A109</f>
        <v>B04</v>
      </c>
      <c r="B109" s="4" t="str">
        <f>Input_National_Capacity!B109</f>
        <v>Salida Nacional / National exit</v>
      </c>
      <c r="C109" s="48">
        <f>Input!C$147*Input_National_Capacity!$C109+Input!C$148*Input_National_Capacity!$D109+Input!C$149*Input_National_Capacity!$E109+Input!C$150*Input_National_Capacity!$F109+Input!C$151*Input_National_Capacity!$G109+Input!C$152*Input_National_Capacity!$H109</f>
        <v>9032.3874133749978</v>
      </c>
      <c r="D109" s="48">
        <f>Input!D$147*Input_National_Capacity!$C109+Input!D$148*Input_National_Capacity!$D109+Input!D$149*Input_National_Capacity!$E109+Input!D$150*Input_National_Capacity!$F109+Input!D$151*Input_National_Capacity!$G109+Input!D$152*Input_National_Capacity!$H109</f>
        <v>9604.2961388241201</v>
      </c>
      <c r="E109" s="48">
        <f>Input!E$147*Input_National_Capacity!$C109+Input!E$148*Input_National_Capacity!$D109+Input!E$149*Input_National_Capacity!$E109+Input!E$150*Input_National_Capacity!$F109+Input!E$151*Input_National_Capacity!$G109+Input!E$152*Input_National_Capacity!$H109</f>
        <v>9924.3758066576938</v>
      </c>
      <c r="F109" s="48">
        <f>Input!F$147*Input_National_Capacity!$C109+Input!F$148*Input_National_Capacity!$D109+Input!F$149*Input_National_Capacity!$E109+Input!F$150*Input_National_Capacity!$F109+Input!F$151*Input_National_Capacity!$G109+Input!F$152*Input_National_Capacity!$H109</f>
        <v>10232.533553755486</v>
      </c>
      <c r="G109" s="60">
        <f>Input!G$147*Input_National_Capacity!$C109+Input!G$148*Input_National_Capacity!$D109+Input!G$149*Input_National_Capacity!$E109+Input!G$150*Input_National_Capacity!$F109+Input!G$151*Input_National_Capacity!$G109+Input!G$152*Input_National_Capacity!$H109</f>
        <v>10529.192006826632</v>
      </c>
    </row>
    <row r="110" spans="1:7" s="5" customFormat="1" ht="15" customHeight="1" x14ac:dyDescent="0.45">
      <c r="A110" s="42" t="str">
        <f>Input_National_Capacity!A110</f>
        <v>B05</v>
      </c>
      <c r="B110" s="4" t="str">
        <f>Input_National_Capacity!B110</f>
        <v>Salida Nacional / National exit</v>
      </c>
      <c r="C110" s="48">
        <f>Input!C$147*Input_National_Capacity!$C110+Input!C$148*Input_National_Capacity!$D110+Input!C$149*Input_National_Capacity!$E110+Input!C$150*Input_National_Capacity!$F110+Input!C$151*Input_National_Capacity!$G110+Input!C$152*Input_National_Capacity!$H110</f>
        <v>0</v>
      </c>
      <c r="D110" s="48">
        <f>Input!D$147*Input_National_Capacity!$C110+Input!D$148*Input_National_Capacity!$D110+Input!D$149*Input_National_Capacity!$E110+Input!D$150*Input_National_Capacity!$F110+Input!D$151*Input_National_Capacity!$G110+Input!D$152*Input_National_Capacity!$H110</f>
        <v>0</v>
      </c>
      <c r="E110" s="48">
        <f>Input!E$147*Input_National_Capacity!$C110+Input!E$148*Input_National_Capacity!$D110+Input!E$149*Input_National_Capacity!$E110+Input!E$150*Input_National_Capacity!$F110+Input!E$151*Input_National_Capacity!$G110+Input!E$152*Input_National_Capacity!$H110</f>
        <v>0</v>
      </c>
      <c r="F110" s="48">
        <f>Input!F$147*Input_National_Capacity!$C110+Input!F$148*Input_National_Capacity!$D110+Input!F$149*Input_National_Capacity!$E110+Input!F$150*Input_National_Capacity!$F110+Input!F$151*Input_National_Capacity!$G110+Input!F$152*Input_National_Capacity!$H110</f>
        <v>0</v>
      </c>
      <c r="G110" s="60">
        <f>Input!G$147*Input_National_Capacity!$C110+Input!G$148*Input_National_Capacity!$D110+Input!G$149*Input_National_Capacity!$E110+Input!G$150*Input_National_Capacity!$F110+Input!G$151*Input_National_Capacity!$G110+Input!G$152*Input_National_Capacity!$H110</f>
        <v>0</v>
      </c>
    </row>
    <row r="111" spans="1:7" s="5" customFormat="1" ht="15" customHeight="1" x14ac:dyDescent="0.45">
      <c r="A111" s="42" t="str">
        <f>Input_National_Capacity!A111</f>
        <v>B07</v>
      </c>
      <c r="B111" s="4" t="str">
        <f>Input_National_Capacity!B111</f>
        <v>Salida Nacional / National exit</v>
      </c>
      <c r="C111" s="48">
        <f>Input!C$147*Input_National_Capacity!$C111+Input!C$148*Input_National_Capacity!$D111+Input!C$149*Input_National_Capacity!$E111+Input!C$150*Input_National_Capacity!$F111+Input!C$151*Input_National_Capacity!$G111+Input!C$152*Input_National_Capacity!$H111</f>
        <v>2603.0678860924659</v>
      </c>
      <c r="D111" s="48">
        <f>Input!D$147*Input_National_Capacity!$C111+Input!D$148*Input_National_Capacity!$D111+Input!D$149*Input_National_Capacity!$E111+Input!D$150*Input_National_Capacity!$F111+Input!D$151*Input_National_Capacity!$G111+Input!D$152*Input_National_Capacity!$H111</f>
        <v>2733.9057869762605</v>
      </c>
      <c r="E111" s="48">
        <f>Input!E$147*Input_National_Capacity!$C111+Input!E$148*Input_National_Capacity!$D111+Input!E$149*Input_National_Capacity!$E111+Input!E$150*Input_National_Capacity!$F111+Input!E$151*Input_National_Capacity!$G111+Input!E$152*Input_National_Capacity!$H111</f>
        <v>2809.183080806225</v>
      </c>
      <c r="F111" s="48">
        <f>Input!F$147*Input_National_Capacity!$C111+Input!F$148*Input_National_Capacity!$D111+Input!F$149*Input_National_Capacity!$E111+Input!F$150*Input_National_Capacity!$F111+Input!F$151*Input_National_Capacity!$G111+Input!F$152*Input_National_Capacity!$H111</f>
        <v>2878.8527325786008</v>
      </c>
      <c r="G111" s="60">
        <f>Input!G$147*Input_National_Capacity!$C111+Input!G$148*Input_National_Capacity!$D111+Input!G$149*Input_National_Capacity!$E111+Input!G$150*Input_National_Capacity!$F111+Input!G$151*Input_National_Capacity!$G111+Input!G$152*Input_National_Capacity!$H111</f>
        <v>2947.5329123275519</v>
      </c>
    </row>
    <row r="112" spans="1:7" s="5" customFormat="1" ht="15" customHeight="1" x14ac:dyDescent="0.45">
      <c r="A112" s="42" t="str">
        <f>Input_National_Capacity!A112</f>
        <v>B08</v>
      </c>
      <c r="B112" s="4" t="str">
        <f>Input_National_Capacity!B112</f>
        <v>Salida Nacional / National exit</v>
      </c>
      <c r="C112" s="48">
        <f>Input!C$147*Input_National_Capacity!$C112+Input!C$148*Input_National_Capacity!$D112+Input!C$149*Input_National_Capacity!$E112+Input!C$150*Input_National_Capacity!$F112+Input!C$151*Input_National_Capacity!$G112+Input!C$152*Input_National_Capacity!$H112</f>
        <v>386.45974999871288</v>
      </c>
      <c r="D112" s="48">
        <f>Input!D$147*Input_National_Capacity!$C112+Input!D$148*Input_National_Capacity!$D112+Input!D$149*Input_National_Capacity!$E112+Input!D$150*Input_National_Capacity!$F112+Input!D$151*Input_National_Capacity!$G112+Input!D$152*Input_National_Capacity!$H112</f>
        <v>405.42720317100816</v>
      </c>
      <c r="E112" s="48">
        <f>Input!E$147*Input_National_Capacity!$C112+Input!E$148*Input_National_Capacity!$D112+Input!E$149*Input_National_Capacity!$E112+Input!E$150*Input_National_Capacity!$F112+Input!E$151*Input_National_Capacity!$G112+Input!E$152*Input_National_Capacity!$H112</f>
        <v>416.37484394286167</v>
      </c>
      <c r="F112" s="48">
        <f>Input!F$147*Input_National_Capacity!$C112+Input!F$148*Input_National_Capacity!$D112+Input!F$149*Input_National_Capacity!$E112+Input!F$150*Input_National_Capacity!$F112+Input!F$151*Input_National_Capacity!$G112+Input!F$152*Input_National_Capacity!$H112</f>
        <v>426.46073053327444</v>
      </c>
      <c r="G112" s="60">
        <f>Input!G$147*Input_National_Capacity!$C112+Input!G$148*Input_National_Capacity!$D112+Input!G$149*Input_National_Capacity!$E112+Input!G$150*Input_National_Capacity!$F112+Input!G$151*Input_National_Capacity!$G112+Input!G$152*Input_National_Capacity!$H112</f>
        <v>436.4309801904443</v>
      </c>
    </row>
    <row r="113" spans="1:7" s="5" customFormat="1" ht="15" customHeight="1" x14ac:dyDescent="0.45">
      <c r="A113" s="42" t="str">
        <f>Input_National_Capacity!A113</f>
        <v>B10</v>
      </c>
      <c r="B113" s="4" t="str">
        <f>Input_National_Capacity!B113</f>
        <v>Salida Nacional / National exit</v>
      </c>
      <c r="C113" s="48">
        <f>Input!C$147*Input_National_Capacity!$C113+Input!C$148*Input_National_Capacity!$D113+Input!C$149*Input_National_Capacity!$E113+Input!C$150*Input_National_Capacity!$F113+Input!C$151*Input_National_Capacity!$G113+Input!C$152*Input_National_Capacity!$H113</f>
        <v>8334.0188121876963</v>
      </c>
      <c r="D113" s="48">
        <f>Input!D$147*Input_National_Capacity!$C113+Input!D$148*Input_National_Capacity!$D113+Input!D$149*Input_National_Capacity!$E113+Input!D$150*Input_National_Capacity!$F113+Input!D$151*Input_National_Capacity!$G113+Input!D$152*Input_National_Capacity!$H113</f>
        <v>8645.3042422862745</v>
      </c>
      <c r="E113" s="48">
        <f>Input!E$147*Input_National_Capacity!$C113+Input!E$148*Input_National_Capacity!$D113+Input!E$149*Input_National_Capacity!$E113+Input!E$150*Input_National_Capacity!$F113+Input!E$151*Input_National_Capacity!$G113+Input!E$152*Input_National_Capacity!$H113</f>
        <v>8826.0397571591475</v>
      </c>
      <c r="F113" s="48">
        <f>Input!F$147*Input_National_Capacity!$C113+Input!F$148*Input_National_Capacity!$D113+Input!F$149*Input_National_Capacity!$E113+Input!F$150*Input_National_Capacity!$F113+Input!F$151*Input_National_Capacity!$G113+Input!F$152*Input_National_Capacity!$H113</f>
        <v>8972.0632929504245</v>
      </c>
      <c r="G113" s="60">
        <f>Input!G$147*Input_National_Capacity!$C113+Input!G$148*Input_National_Capacity!$D113+Input!G$149*Input_National_Capacity!$E113+Input!G$150*Input_National_Capacity!$F113+Input!G$151*Input_National_Capacity!$G113+Input!G$152*Input_National_Capacity!$H113</f>
        <v>9111.8284945104042</v>
      </c>
    </row>
    <row r="114" spans="1:7" s="5" customFormat="1" ht="15" customHeight="1" x14ac:dyDescent="0.45">
      <c r="A114" s="42" t="str">
        <f>Input_National_Capacity!A114</f>
        <v>B14</v>
      </c>
      <c r="B114" s="4" t="str">
        <f>Input_National_Capacity!B114</f>
        <v>Salida Nacional / National exit</v>
      </c>
      <c r="C114" s="48">
        <f>Input!C$147*Input_National_Capacity!$C114+Input!C$148*Input_National_Capacity!$D114+Input!C$149*Input_National_Capacity!$E114+Input!C$150*Input_National_Capacity!$F114+Input!C$151*Input_National_Capacity!$G114+Input!C$152*Input_National_Capacity!$H114</f>
        <v>4931.1982150975127</v>
      </c>
      <c r="D114" s="48">
        <f>Input!D$147*Input_National_Capacity!$C114+Input!D$148*Input_National_Capacity!$D114+Input!D$149*Input_National_Capacity!$E114+Input!D$150*Input_National_Capacity!$F114+Input!D$151*Input_National_Capacity!$G114+Input!D$152*Input_National_Capacity!$H114</f>
        <v>5122.8516045803408</v>
      </c>
      <c r="E114" s="48">
        <f>Input!E$147*Input_National_Capacity!$C114+Input!E$148*Input_National_Capacity!$D114+Input!E$149*Input_National_Capacity!$E114+Input!E$150*Input_National_Capacity!$F114+Input!E$151*Input_National_Capacity!$G114+Input!E$152*Input_National_Capacity!$H114</f>
        <v>5237.3922377093159</v>
      </c>
      <c r="F114" s="48">
        <f>Input!F$147*Input_National_Capacity!$C114+Input!F$148*Input_National_Capacity!$D114+Input!F$149*Input_National_Capacity!$E114+Input!F$150*Input_National_Capacity!$F114+Input!F$151*Input_National_Capacity!$G114+Input!F$152*Input_National_Capacity!$H114</f>
        <v>5337.7168398109498</v>
      </c>
      <c r="G114" s="60">
        <f>Input!G$147*Input_National_Capacity!$C114+Input!G$148*Input_National_Capacity!$D114+Input!G$149*Input_National_Capacity!$E114+Input!G$150*Input_National_Capacity!$F114+Input!G$151*Input_National_Capacity!$G114+Input!G$152*Input_National_Capacity!$H114</f>
        <v>5440.0105214882642</v>
      </c>
    </row>
    <row r="115" spans="1:7" s="5" customFormat="1" ht="15" customHeight="1" x14ac:dyDescent="0.45">
      <c r="A115" s="42" t="str">
        <f>Input_National_Capacity!A115</f>
        <v>B18</v>
      </c>
      <c r="B115" s="4" t="str">
        <f>Input_National_Capacity!B115</f>
        <v>Salida Nacional / National exit</v>
      </c>
      <c r="C115" s="48">
        <f>Input!C$147*Input_National_Capacity!$C115+Input!C$148*Input_National_Capacity!$D115+Input!C$149*Input_National_Capacity!$E115+Input!C$150*Input_National_Capacity!$F115+Input!C$151*Input_National_Capacity!$G115+Input!C$152*Input_National_Capacity!$H115</f>
        <v>8050.8776461498956</v>
      </c>
      <c r="D115" s="48">
        <f>Input!D$147*Input_National_Capacity!$C115+Input!D$148*Input_National_Capacity!$D115+Input!D$149*Input_National_Capacity!$E115+Input!D$150*Input_National_Capacity!$F115+Input!D$151*Input_National_Capacity!$G115+Input!D$152*Input_National_Capacity!$H115</f>
        <v>8173.0226284899509</v>
      </c>
      <c r="E115" s="48">
        <f>Input!E$147*Input_National_Capacity!$C115+Input!E$148*Input_National_Capacity!$D115+Input!E$149*Input_National_Capacity!$E115+Input!E$150*Input_National_Capacity!$F115+Input!E$151*Input_National_Capacity!$G115+Input!E$152*Input_National_Capacity!$H115</f>
        <v>8264.2303803513496</v>
      </c>
      <c r="F115" s="48">
        <f>Input!F$147*Input_National_Capacity!$C115+Input!F$148*Input_National_Capacity!$D115+Input!F$149*Input_National_Capacity!$E115+Input!F$150*Input_National_Capacity!$F115+Input!F$151*Input_National_Capacity!$G115+Input!F$152*Input_National_Capacity!$H115</f>
        <v>8319.2053775432851</v>
      </c>
      <c r="G115" s="60">
        <f>Input!G$147*Input_National_Capacity!$C115+Input!G$148*Input_National_Capacity!$D115+Input!G$149*Input_National_Capacity!$E115+Input!G$150*Input_National_Capacity!$F115+Input!G$151*Input_National_Capacity!$G115+Input!G$152*Input_National_Capacity!$H115</f>
        <v>8389.5642734995945</v>
      </c>
    </row>
    <row r="116" spans="1:7" s="5" customFormat="1" ht="15" customHeight="1" x14ac:dyDescent="0.45">
      <c r="A116" s="42" t="str">
        <f>Input_National_Capacity!A116</f>
        <v>B19</v>
      </c>
      <c r="B116" s="4" t="str">
        <f>Input_National_Capacity!B116</f>
        <v>Salida Nacional / National exit</v>
      </c>
      <c r="C116" s="48">
        <f>Input!C$147*Input_National_Capacity!$C116+Input!C$148*Input_National_Capacity!$D116+Input!C$149*Input_National_Capacity!$E116+Input!C$150*Input_National_Capacity!$F116+Input!C$151*Input_National_Capacity!$G116+Input!C$152*Input_National_Capacity!$H116</f>
        <v>124628.68312755748</v>
      </c>
      <c r="D116" s="48">
        <f>Input!D$147*Input_National_Capacity!$C116+Input!D$148*Input_National_Capacity!$D116+Input!D$149*Input_National_Capacity!$E116+Input!D$150*Input_National_Capacity!$F116+Input!D$151*Input_National_Capacity!$G116+Input!D$152*Input_National_Capacity!$H116</f>
        <v>126519.50409997156</v>
      </c>
      <c r="E116" s="48">
        <f>Input!E$147*Input_National_Capacity!$C116+Input!E$148*Input_National_Capacity!$D116+Input!E$149*Input_National_Capacity!$E116+Input!E$150*Input_National_Capacity!$F116+Input!E$151*Input_National_Capacity!$G116+Input!E$152*Input_National_Capacity!$H116</f>
        <v>127931.4125284827</v>
      </c>
      <c r="F116" s="48">
        <f>Input!F$147*Input_National_Capacity!$C116+Input!F$148*Input_National_Capacity!$D116+Input!F$149*Input_National_Capacity!$E116+Input!F$150*Input_National_Capacity!$F116+Input!F$151*Input_National_Capacity!$G116+Input!F$152*Input_National_Capacity!$H116</f>
        <v>128782.43297694878</v>
      </c>
      <c r="G116" s="60">
        <f>Input!G$147*Input_National_Capacity!$C116+Input!G$148*Input_National_Capacity!$D116+Input!G$149*Input_National_Capacity!$E116+Input!G$150*Input_National_Capacity!$F116+Input!G$151*Input_National_Capacity!$G116+Input!G$152*Input_National_Capacity!$H116</f>
        <v>129871.59827478896</v>
      </c>
    </row>
    <row r="117" spans="1:7" s="5" customFormat="1" ht="15" customHeight="1" x14ac:dyDescent="0.45">
      <c r="A117" s="42" t="str">
        <f>Input_National_Capacity!A117</f>
        <v>B20</v>
      </c>
      <c r="B117" s="4" t="str">
        <f>Input_National_Capacity!B117</f>
        <v>Salida Nacional / National exit</v>
      </c>
      <c r="C117" s="48">
        <f>Input!C$147*Input_National_Capacity!$C117+Input!C$148*Input_National_Capacity!$D117+Input!C$149*Input_National_Capacity!$E117+Input!C$150*Input_National_Capacity!$F117+Input!C$151*Input_National_Capacity!$G117+Input!C$152*Input_National_Capacity!$H117</f>
        <v>19679.220736533047</v>
      </c>
      <c r="D117" s="48">
        <f>Input!D$147*Input_National_Capacity!$C117+Input!D$148*Input_National_Capacity!$D117+Input!D$149*Input_National_Capacity!$E117+Input!D$150*Input_National_Capacity!$F117+Input!D$151*Input_National_Capacity!$G117+Input!D$152*Input_National_Capacity!$H117</f>
        <v>20035.090675637101</v>
      </c>
      <c r="E117" s="48">
        <f>Input!E$147*Input_National_Capacity!$C117+Input!E$148*Input_National_Capacity!$D117+Input!E$149*Input_National_Capacity!$E117+Input!E$150*Input_National_Capacity!$F117+Input!E$151*Input_National_Capacity!$G117+Input!E$152*Input_National_Capacity!$H117</f>
        <v>20286.725599463014</v>
      </c>
      <c r="F117" s="48">
        <f>Input!F$147*Input_National_Capacity!$C117+Input!F$148*Input_National_Capacity!$D117+Input!F$149*Input_National_Capacity!$E117+Input!F$150*Input_National_Capacity!$F117+Input!F$151*Input_National_Capacity!$G117+Input!F$152*Input_National_Capacity!$H117</f>
        <v>20453.575681836061</v>
      </c>
      <c r="G117" s="60">
        <f>Input!G$147*Input_National_Capacity!$C117+Input!G$148*Input_National_Capacity!$D117+Input!G$149*Input_National_Capacity!$E117+Input!G$150*Input_National_Capacity!$F117+Input!G$151*Input_National_Capacity!$G117+Input!G$152*Input_National_Capacity!$H117</f>
        <v>20654.23505529626</v>
      </c>
    </row>
    <row r="118" spans="1:7" s="5" customFormat="1" ht="15" customHeight="1" x14ac:dyDescent="0.45">
      <c r="A118" s="42" t="str">
        <f>Input_National_Capacity!A118</f>
        <v>B21</v>
      </c>
      <c r="B118" s="4" t="str">
        <f>Input_National_Capacity!B118</f>
        <v>Salida Nacional / National exit</v>
      </c>
      <c r="C118" s="48">
        <f>Input!C$147*Input_National_Capacity!$C118+Input!C$148*Input_National_Capacity!$D118+Input!C$149*Input_National_Capacity!$E118+Input!C$150*Input_National_Capacity!$F118+Input!C$151*Input_National_Capacity!$G118+Input!C$152*Input_National_Capacity!$H118</f>
        <v>13.657505603890183</v>
      </c>
      <c r="D118" s="48">
        <f>Input!D$147*Input_National_Capacity!$C118+Input!D$148*Input_National_Capacity!$D118+Input!D$149*Input_National_Capacity!$E118+Input!D$150*Input_National_Capacity!$F118+Input!D$151*Input_National_Capacity!$G118+Input!D$152*Input_National_Capacity!$H118</f>
        <v>14.549562807432924</v>
      </c>
      <c r="E118" s="48">
        <f>Input!E$147*Input_National_Capacity!$C118+Input!E$148*Input_National_Capacity!$D118+Input!E$149*Input_National_Capacity!$E118+Input!E$150*Input_National_Capacity!$F118+Input!E$151*Input_National_Capacity!$G118+Input!E$152*Input_National_Capacity!$H118</f>
        <v>15.047174322670411</v>
      </c>
      <c r="F118" s="48">
        <f>Input!F$147*Input_National_Capacity!$C118+Input!F$148*Input_National_Capacity!$D118+Input!F$149*Input_National_Capacity!$E118+Input!F$150*Input_National_Capacity!$F118+Input!F$151*Input_National_Capacity!$G118+Input!F$152*Input_National_Capacity!$H118</f>
        <v>15.528507488307531</v>
      </c>
      <c r="G118" s="60">
        <f>Input!G$147*Input_National_Capacity!$C118+Input!G$148*Input_National_Capacity!$D118+Input!G$149*Input_National_Capacity!$E118+Input!G$150*Input_National_Capacity!$F118+Input!G$151*Input_National_Capacity!$G118+Input!G$152*Input_National_Capacity!$H118</f>
        <v>15.990589679706718</v>
      </c>
    </row>
    <row r="119" spans="1:7" s="5" customFormat="1" ht="15" customHeight="1" x14ac:dyDescent="0.45">
      <c r="A119" s="42" t="str">
        <f>Input_National_Capacity!A119</f>
        <v>B22</v>
      </c>
      <c r="B119" s="4" t="str">
        <f>Input_National_Capacity!B119</f>
        <v>Salida Nacional / National exit</v>
      </c>
      <c r="C119" s="48">
        <f>Input!C$147*Input_National_Capacity!$C119+Input!C$148*Input_National_Capacity!$D119+Input!C$149*Input_National_Capacity!$E119+Input!C$150*Input_National_Capacity!$F119+Input!C$151*Input_National_Capacity!$G119+Input!C$152*Input_National_Capacity!$H119</f>
        <v>1759.9001007540026</v>
      </c>
      <c r="D119" s="48">
        <f>Input!D$147*Input_National_Capacity!$C119+Input!D$148*Input_National_Capacity!$D119+Input!D$149*Input_National_Capacity!$E119+Input!D$150*Input_National_Capacity!$F119+Input!D$151*Input_National_Capacity!$G119+Input!D$152*Input_National_Capacity!$H119</f>
        <v>1786.6006638695856</v>
      </c>
      <c r="E119" s="48">
        <f>Input!E$147*Input_National_Capacity!$C119+Input!E$148*Input_National_Capacity!$D119+Input!E$149*Input_National_Capacity!$E119+Input!E$150*Input_National_Capacity!$F119+Input!E$151*Input_National_Capacity!$G119+Input!E$152*Input_National_Capacity!$H119</f>
        <v>1806.5384319919444</v>
      </c>
      <c r="F119" s="48">
        <f>Input!F$147*Input_National_Capacity!$C119+Input!F$148*Input_National_Capacity!$D119+Input!F$149*Input_National_Capacity!$E119+Input!F$150*Input_National_Capacity!$F119+Input!F$151*Input_National_Capacity!$G119+Input!F$152*Input_National_Capacity!$H119</f>
        <v>1818.5558178409649</v>
      </c>
      <c r="G119" s="60">
        <f>Input!G$147*Input_National_Capacity!$C119+Input!G$148*Input_National_Capacity!$D119+Input!G$149*Input_National_Capacity!$E119+Input!G$150*Input_National_Capacity!$F119+Input!G$151*Input_National_Capacity!$G119+Input!G$152*Input_National_Capacity!$H119</f>
        <v>1833.9360823940683</v>
      </c>
    </row>
    <row r="120" spans="1:7" s="5" customFormat="1" ht="15" customHeight="1" x14ac:dyDescent="0.45">
      <c r="A120" s="42" t="str">
        <f>Input_National_Capacity!A120</f>
        <v>C1.01</v>
      </c>
      <c r="B120" s="4" t="str">
        <f>Input_National_Capacity!B120</f>
        <v>Salida Nacional / National exit</v>
      </c>
      <c r="C120" s="48">
        <f>Input!C$147*Input_National_Capacity!$C120+Input!C$148*Input_National_Capacity!$D120+Input!C$149*Input_National_Capacity!$E120+Input!C$150*Input_National_Capacity!$F120+Input!C$151*Input_National_Capacity!$G120+Input!C$152*Input_National_Capacity!$H120</f>
        <v>4934.4371620463826</v>
      </c>
      <c r="D120" s="48">
        <f>Input!D$147*Input_National_Capacity!$C120+Input!D$148*Input_National_Capacity!$D120+Input!D$149*Input_National_Capacity!$E120+Input!D$150*Input_National_Capacity!$F120+Input!D$151*Input_National_Capacity!$G120+Input!D$152*Input_National_Capacity!$H120</f>
        <v>4986.3454651286847</v>
      </c>
      <c r="E120" s="48">
        <f>Input!E$147*Input_National_Capacity!$C120+Input!E$148*Input_National_Capacity!$D120+Input!E$149*Input_National_Capacity!$E120+Input!E$150*Input_National_Capacity!$F120+Input!E$151*Input_National_Capacity!$G120+Input!E$152*Input_National_Capacity!$H120</f>
        <v>4984.2474766964533</v>
      </c>
      <c r="F120" s="48">
        <f>Input!F$147*Input_National_Capacity!$C120+Input!F$148*Input_National_Capacity!$D120+Input!F$149*Input_National_Capacity!$E120+Input!F$150*Input_National_Capacity!$F120+Input!F$151*Input_National_Capacity!$G120+Input!F$152*Input_National_Capacity!$H120</f>
        <v>4986.4960938810082</v>
      </c>
      <c r="G120" s="60">
        <f>Input!G$147*Input_National_Capacity!$C120+Input!G$148*Input_National_Capacity!$D120+Input!G$149*Input_National_Capacity!$E120+Input!G$150*Input_National_Capacity!$F120+Input!G$151*Input_National_Capacity!$G120+Input!G$152*Input_National_Capacity!$H120</f>
        <v>5007.7377885789801</v>
      </c>
    </row>
    <row r="121" spans="1:7" s="5" customFormat="1" ht="15" customHeight="1" x14ac:dyDescent="0.45">
      <c r="A121" s="42" t="str">
        <f>Input_National_Capacity!A121</f>
        <v>C2X.01</v>
      </c>
      <c r="B121" s="4" t="str">
        <f>Input_National_Capacity!B121</f>
        <v>Salida Nacional / National exit</v>
      </c>
      <c r="C121" s="48">
        <f>Input!C$147*Input_National_Capacity!$C121+Input!C$148*Input_National_Capacity!$D121+Input!C$149*Input_National_Capacity!$E121+Input!C$150*Input_National_Capacity!$F121+Input!C$151*Input_National_Capacity!$G121+Input!C$152*Input_National_Capacity!$H121</f>
        <v>690.67992005560848</v>
      </c>
      <c r="D121" s="48">
        <f>Input!D$147*Input_National_Capacity!$C121+Input!D$148*Input_National_Capacity!$D121+Input!D$149*Input_National_Capacity!$E121+Input!D$150*Input_National_Capacity!$F121+Input!D$151*Input_National_Capacity!$G121+Input!D$152*Input_National_Capacity!$H121</f>
        <v>720.11216981828318</v>
      </c>
      <c r="E121" s="48">
        <f>Input!E$147*Input_National_Capacity!$C121+Input!E$148*Input_National_Capacity!$D121+Input!E$149*Input_National_Capacity!$E121+Input!E$150*Input_National_Capacity!$F121+Input!E$151*Input_National_Capacity!$G121+Input!E$152*Input_National_Capacity!$H121</f>
        <v>737.44765770676747</v>
      </c>
      <c r="F121" s="48">
        <f>Input!F$147*Input_National_Capacity!$C121+Input!F$148*Input_National_Capacity!$D121+Input!F$149*Input_National_Capacity!$E121+Input!F$150*Input_National_Capacity!$F121+Input!F$151*Input_National_Capacity!$G121+Input!F$152*Input_National_Capacity!$H121</f>
        <v>752.95749121988661</v>
      </c>
      <c r="G121" s="60">
        <f>Input!G$147*Input_National_Capacity!$C121+Input!G$148*Input_National_Capacity!$D121+Input!G$149*Input_National_Capacity!$E121+Input!G$150*Input_National_Capacity!$F121+Input!G$151*Input_National_Capacity!$G121+Input!G$152*Input_National_Capacity!$H121</f>
        <v>768.56609359141476</v>
      </c>
    </row>
    <row r="122" spans="1:7" s="5" customFormat="1" ht="15" customHeight="1" x14ac:dyDescent="0.45">
      <c r="A122" s="42" t="str">
        <f>Input_National_Capacity!A122</f>
        <v>CC.BE</v>
      </c>
      <c r="B122" s="4" t="str">
        <f>Input_National_Capacity!B122</f>
        <v>Salida Nacional / National exit</v>
      </c>
      <c r="C122" s="48">
        <f>Input!C$147*Input_National_Capacity!$C122+Input!C$148*Input_National_Capacity!$D122+Input!C$149*Input_National_Capacity!$E122+Input!C$150*Input_National_Capacity!$F122+Input!C$151*Input_National_Capacity!$G122+Input!C$152*Input_National_Capacity!$H122</f>
        <v>13849.567298867692</v>
      </c>
      <c r="D122" s="48">
        <f>Input!D$147*Input_National_Capacity!$C122+Input!D$148*Input_National_Capacity!$D122+Input!D$149*Input_National_Capacity!$E122+Input!D$150*Input_National_Capacity!$F122+Input!D$151*Input_National_Capacity!$G122+Input!D$152*Input_National_Capacity!$H122</f>
        <v>12056.526933485788</v>
      </c>
      <c r="E122" s="48">
        <f>Input!E$147*Input_National_Capacity!$C122+Input!E$148*Input_National_Capacity!$D122+Input!E$149*Input_National_Capacity!$E122+Input!E$150*Input_National_Capacity!$F122+Input!E$151*Input_National_Capacity!$G122+Input!E$152*Input_National_Capacity!$H122</f>
        <v>10209.503888249135</v>
      </c>
      <c r="F122" s="48">
        <f>Input!F$147*Input_National_Capacity!$C122+Input!F$148*Input_National_Capacity!$D122+Input!F$149*Input_National_Capacity!$E122+Input!F$150*Input_National_Capacity!$F122+Input!F$151*Input_National_Capacity!$G122+Input!F$152*Input_National_Capacity!$H122</f>
        <v>8850.5865782524415</v>
      </c>
      <c r="G122" s="60">
        <f>Input!G$147*Input_National_Capacity!$C122+Input!G$148*Input_National_Capacity!$D122+Input!G$149*Input_National_Capacity!$E122+Input!G$150*Input_National_Capacity!$F122+Input!G$151*Input_National_Capacity!$G122+Input!G$152*Input_National_Capacity!$H122</f>
        <v>7889.631769538777</v>
      </c>
    </row>
    <row r="123" spans="1:7" s="5" customFormat="1" ht="15" customHeight="1" x14ac:dyDescent="0.45">
      <c r="A123" s="42" t="str">
        <f>Input_National_Capacity!A123</f>
        <v>CC.CT.E</v>
      </c>
      <c r="B123" s="4" t="str">
        <f>Input_National_Capacity!B123</f>
        <v>Salida Nacional / National exit</v>
      </c>
      <c r="C123" s="48">
        <f>Input!C$147*Input_National_Capacity!$C123+Input!C$148*Input_National_Capacity!$D123+Input!C$149*Input_National_Capacity!$E123+Input!C$150*Input_National_Capacity!$F123+Input!C$151*Input_National_Capacity!$G123+Input!C$152*Input_National_Capacity!$H123</f>
        <v>13403.998526719577</v>
      </c>
      <c r="D123" s="48">
        <f>Input!D$147*Input_National_Capacity!$C123+Input!D$148*Input_National_Capacity!$D123+Input!D$149*Input_National_Capacity!$E123+Input!D$150*Input_National_Capacity!$F123+Input!D$151*Input_National_Capacity!$G123+Input!D$152*Input_National_Capacity!$H123</f>
        <v>11668.643919800359</v>
      </c>
      <c r="E123" s="48">
        <f>Input!E$147*Input_National_Capacity!$C123+Input!E$148*Input_National_Capacity!$D123+Input!E$149*Input_National_Capacity!$E123+Input!E$150*Input_National_Capacity!$F123+Input!E$151*Input_National_Capacity!$G123+Input!E$152*Input_National_Capacity!$H123</f>
        <v>9881.0433657243248</v>
      </c>
      <c r="F123" s="48">
        <f>Input!F$147*Input_National_Capacity!$C123+Input!F$148*Input_National_Capacity!$D123+Input!F$149*Input_National_Capacity!$E123+Input!F$150*Input_National_Capacity!$F123+Input!F$151*Input_National_Capacity!$G123+Input!F$152*Input_National_Capacity!$H123</f>
        <v>8565.8451917988041</v>
      </c>
      <c r="G123" s="60">
        <f>Input!G$147*Input_National_Capacity!$C123+Input!G$148*Input_National_Capacity!$D123+Input!G$149*Input_National_Capacity!$E123+Input!G$150*Input_National_Capacity!$F123+Input!G$151*Input_National_Capacity!$G123+Input!G$152*Input_National_Capacity!$H123</f>
        <v>7635.8062553985937</v>
      </c>
    </row>
    <row r="124" spans="1:7" s="5" customFormat="1" ht="15" customHeight="1" x14ac:dyDescent="0.45">
      <c r="A124" s="42" t="str">
        <f>Input_National_Capacity!A124</f>
        <v>CC.IB.E</v>
      </c>
      <c r="B124" s="4" t="str">
        <f>Input_National_Capacity!B124</f>
        <v>Salida Nacional / National exit</v>
      </c>
      <c r="C124" s="48">
        <f>Input!C$147*Input_National_Capacity!$C124+Input!C$148*Input_National_Capacity!$D124+Input!C$149*Input_National_Capacity!$E124+Input!C$150*Input_National_Capacity!$F124+Input!C$151*Input_National_Capacity!$G124+Input!C$152*Input_National_Capacity!$H124</f>
        <v>5810.7044344119686</v>
      </c>
      <c r="D124" s="48">
        <f>Input!D$147*Input_National_Capacity!$C124+Input!D$148*Input_National_Capacity!$D124+Input!D$149*Input_National_Capacity!$E124+Input!D$150*Input_National_Capacity!$F124+Input!D$151*Input_National_Capacity!$G124+Input!D$152*Input_National_Capacity!$H124</f>
        <v>5058.4190108048278</v>
      </c>
      <c r="E124" s="48">
        <f>Input!E$147*Input_National_Capacity!$C124+Input!E$148*Input_National_Capacity!$D124+Input!E$149*Input_National_Capacity!$E124+Input!E$150*Input_National_Capacity!$F124+Input!E$151*Input_National_Capacity!$G124+Input!E$152*Input_National_Capacity!$H124</f>
        <v>4283.484692077398</v>
      </c>
      <c r="F124" s="48">
        <f>Input!F$147*Input_National_Capacity!$C124+Input!F$148*Input_National_Capacity!$D124+Input!F$149*Input_National_Capacity!$E124+Input!F$150*Input_National_Capacity!$F124+Input!F$151*Input_National_Capacity!$G124+Input!F$152*Input_National_Capacity!$H124</f>
        <v>3713.3393100016315</v>
      </c>
      <c r="G124" s="60">
        <f>Input!G$147*Input_National_Capacity!$C124+Input!G$148*Input_National_Capacity!$D124+Input!G$149*Input_National_Capacity!$E124+Input!G$150*Input_National_Capacity!$F124+Input!G$151*Input_National_Capacity!$G124+Input!G$152*Input_National_Capacity!$H124</f>
        <v>3310.1624996533028</v>
      </c>
    </row>
    <row r="125" spans="1:7" s="5" customFormat="1" ht="15" customHeight="1" x14ac:dyDescent="0.45">
      <c r="A125" s="42" t="str">
        <f>Input_National_Capacity!A125</f>
        <v>CC.SG.UF</v>
      </c>
      <c r="B125" s="4" t="str">
        <f>Input_National_Capacity!B125</f>
        <v>Salida Nacional / National exit</v>
      </c>
      <c r="C125" s="48">
        <f>Input!C$147*Input_National_Capacity!$C125+Input!C$148*Input_National_Capacity!$D125+Input!C$149*Input_National_Capacity!$E125+Input!C$150*Input_National_Capacity!$F125+Input!C$151*Input_National_Capacity!$G125+Input!C$152*Input_National_Capacity!$H125</f>
        <v>10896.50035756067</v>
      </c>
      <c r="D125" s="48">
        <f>Input!D$147*Input_National_Capacity!$C125+Input!D$148*Input_National_Capacity!$D125+Input!D$149*Input_National_Capacity!$E125+Input!D$150*Input_National_Capacity!$F125+Input!D$151*Input_National_Capacity!$G125+Input!D$152*Input_National_Capacity!$H125</f>
        <v>9485.7801118745811</v>
      </c>
      <c r="E125" s="48">
        <f>Input!E$147*Input_National_Capacity!$C125+Input!E$148*Input_National_Capacity!$D125+Input!E$149*Input_National_Capacity!$E125+Input!E$150*Input_National_Capacity!$F125+Input!E$151*Input_National_Capacity!$G125+Input!E$152*Input_National_Capacity!$H125</f>
        <v>8032.5876157819821</v>
      </c>
      <c r="F125" s="48">
        <f>Input!F$147*Input_National_Capacity!$C125+Input!F$148*Input_National_Capacity!$D125+Input!F$149*Input_National_Capacity!$E125+Input!F$150*Input_National_Capacity!$F125+Input!F$151*Input_National_Capacity!$G125+Input!F$152*Input_National_Capacity!$H125</f>
        <v>6963.424757857536</v>
      </c>
      <c r="G125" s="60">
        <f>Input!G$147*Input_National_Capacity!$C125+Input!G$148*Input_National_Capacity!$D125+Input!G$149*Input_National_Capacity!$E125+Input!G$150*Input_National_Capacity!$F125+Input!G$151*Input_National_Capacity!$G125+Input!G$152*Input_National_Capacity!$H125</f>
        <v>6207.3690493442318</v>
      </c>
    </row>
    <row r="126" spans="1:7" s="5" customFormat="1" ht="15" customHeight="1" x14ac:dyDescent="0.45">
      <c r="A126" s="42" t="str">
        <f>Input_National_Capacity!A126</f>
        <v>D03A</v>
      </c>
      <c r="B126" s="4" t="str">
        <f>Input_National_Capacity!B126</f>
        <v>Salida Nacional / National exit</v>
      </c>
      <c r="C126" s="48">
        <f>Input!C$147*Input_National_Capacity!$C126+Input!C$148*Input_National_Capacity!$D126+Input!C$149*Input_National_Capacity!$E126+Input!C$150*Input_National_Capacity!$F126+Input!C$151*Input_National_Capacity!$G126+Input!C$152*Input_National_Capacity!$H126</f>
        <v>724.88387722202424</v>
      </c>
      <c r="D126" s="48">
        <f>Input!D$147*Input_National_Capacity!$C126+Input!D$148*Input_National_Capacity!$D126+Input!D$149*Input_National_Capacity!$E126+Input!D$150*Input_National_Capacity!$F126+Input!D$151*Input_National_Capacity!$G126+Input!D$152*Input_National_Capacity!$H126</f>
        <v>771.31135407820341</v>
      </c>
      <c r="E126" s="48">
        <f>Input!E$147*Input_National_Capacity!$C126+Input!E$148*Input_National_Capacity!$D126+Input!E$149*Input_National_Capacity!$E126+Input!E$150*Input_National_Capacity!$F126+Input!E$151*Input_National_Capacity!$G126+Input!E$152*Input_National_Capacity!$H126</f>
        <v>797.26352969457662</v>
      </c>
      <c r="F126" s="48">
        <f>Input!F$147*Input_National_Capacity!$C126+Input!F$148*Input_National_Capacity!$D126+Input!F$149*Input_National_Capacity!$E126+Input!F$150*Input_National_Capacity!$F126+Input!F$151*Input_National_Capacity!$G126+Input!F$152*Input_National_Capacity!$H126</f>
        <v>822.29295235839936</v>
      </c>
      <c r="G126" s="60">
        <f>Input!G$147*Input_National_Capacity!$C126+Input!G$148*Input_National_Capacity!$D126+Input!G$149*Input_National_Capacity!$E126+Input!G$150*Input_National_Capacity!$F126+Input!G$151*Input_National_Capacity!$G126+Input!G$152*Input_National_Capacity!$H126</f>
        <v>846.36347529929799</v>
      </c>
    </row>
    <row r="127" spans="1:7" s="5" customFormat="1" ht="15" customHeight="1" x14ac:dyDescent="0.45">
      <c r="A127" s="42" t="str">
        <f>Input_National_Capacity!A127</f>
        <v>D04</v>
      </c>
      <c r="B127" s="4" t="str">
        <f>Input_National_Capacity!B127</f>
        <v>Salida Nacional / National exit</v>
      </c>
      <c r="C127" s="48">
        <f>Input!C$147*Input_National_Capacity!$C127+Input!C$148*Input_National_Capacity!$D127+Input!C$149*Input_National_Capacity!$E127+Input!C$150*Input_National_Capacity!$F127+Input!C$151*Input_National_Capacity!$G127+Input!C$152*Input_National_Capacity!$H127</f>
        <v>1830.9623096585231</v>
      </c>
      <c r="D127" s="48">
        <f>Input!D$147*Input_National_Capacity!$C127+Input!D$148*Input_National_Capacity!$D127+Input!D$149*Input_National_Capacity!$E127+Input!D$150*Input_National_Capacity!$F127+Input!D$151*Input_National_Capacity!$G127+Input!D$152*Input_National_Capacity!$H127</f>
        <v>1923.5463594195007</v>
      </c>
      <c r="E127" s="48">
        <f>Input!E$147*Input_National_Capacity!$C127+Input!E$148*Input_National_Capacity!$D127+Input!E$149*Input_National_Capacity!$E127+Input!E$150*Input_National_Capacity!$F127+Input!E$151*Input_National_Capacity!$G127+Input!E$152*Input_National_Capacity!$H127</f>
        <v>1976.7722282870864</v>
      </c>
      <c r="F127" s="48">
        <f>Input!F$147*Input_National_Capacity!$C127+Input!F$148*Input_National_Capacity!$D127+Input!F$149*Input_National_Capacity!$E127+Input!F$150*Input_National_Capacity!$F127+Input!F$151*Input_National_Capacity!$G127+Input!F$152*Input_National_Capacity!$H127</f>
        <v>2026.089204819948</v>
      </c>
      <c r="G127" s="60">
        <f>Input!G$147*Input_National_Capacity!$C127+Input!G$148*Input_National_Capacity!$D127+Input!G$149*Input_National_Capacity!$E127+Input!G$150*Input_National_Capacity!$F127+Input!G$151*Input_National_Capacity!$G127+Input!G$152*Input_National_Capacity!$H127</f>
        <v>2074.6722828553729</v>
      </c>
    </row>
    <row r="128" spans="1:7" s="5" customFormat="1" ht="15" customHeight="1" x14ac:dyDescent="0.45">
      <c r="A128" s="42" t="str">
        <f>Input_National_Capacity!A128</f>
        <v>D06</v>
      </c>
      <c r="B128" s="4" t="str">
        <f>Input_National_Capacity!B128</f>
        <v>Salida Nacional / National exit</v>
      </c>
      <c r="C128" s="48">
        <f>Input!C$147*Input_National_Capacity!$C128+Input!C$148*Input_National_Capacity!$D128+Input!C$149*Input_National_Capacity!$E128+Input!C$150*Input_National_Capacity!$F128+Input!C$151*Input_National_Capacity!$G128+Input!C$152*Input_National_Capacity!$H128</f>
        <v>792.74900963617802</v>
      </c>
      <c r="D128" s="48">
        <f>Input!D$147*Input_National_Capacity!$C128+Input!D$148*Input_National_Capacity!$D128+Input!D$149*Input_National_Capacity!$E128+Input!D$150*Input_National_Capacity!$F128+Input!D$151*Input_National_Capacity!$G128+Input!D$152*Input_National_Capacity!$H128</f>
        <v>812.35478134262667</v>
      </c>
      <c r="E128" s="48">
        <f>Input!E$147*Input_National_Capacity!$C128+Input!E$148*Input_National_Capacity!$D128+Input!E$149*Input_National_Capacity!$E128+Input!E$150*Input_National_Capacity!$F128+Input!E$151*Input_National_Capacity!$G128+Input!E$152*Input_National_Capacity!$H128</f>
        <v>824.64627114834127</v>
      </c>
      <c r="F128" s="48">
        <f>Input!F$147*Input_National_Capacity!$C128+Input!F$148*Input_National_Capacity!$D128+Input!F$149*Input_National_Capacity!$E128+Input!F$150*Input_National_Capacity!$F128+Input!F$151*Input_National_Capacity!$G128+Input!F$152*Input_National_Capacity!$H128</f>
        <v>833.13955326729433</v>
      </c>
      <c r="G128" s="60">
        <f>Input!G$147*Input_National_Capacity!$C128+Input!G$148*Input_National_Capacity!$D128+Input!G$149*Input_National_Capacity!$E128+Input!G$150*Input_National_Capacity!$F128+Input!G$151*Input_National_Capacity!$G128+Input!G$152*Input_National_Capacity!$H128</f>
        <v>841.87318766612066</v>
      </c>
    </row>
    <row r="129" spans="1:7" s="5" customFormat="1" ht="15" customHeight="1" x14ac:dyDescent="0.45">
      <c r="A129" s="42" t="str">
        <f>Input_National_Capacity!A129</f>
        <v>D06A</v>
      </c>
      <c r="B129" s="4" t="str">
        <f>Input_National_Capacity!B129</f>
        <v>Salida Nacional / National exit</v>
      </c>
      <c r="C129" s="48">
        <f>Input!C$147*Input_National_Capacity!$C129+Input!C$148*Input_National_Capacity!$D129+Input!C$149*Input_National_Capacity!$E129+Input!C$150*Input_National_Capacity!$F129+Input!C$151*Input_National_Capacity!$G129+Input!C$152*Input_National_Capacity!$H129</f>
        <v>77.441025502788108</v>
      </c>
      <c r="D129" s="48">
        <f>Input!D$147*Input_National_Capacity!$C129+Input!D$148*Input_National_Capacity!$D129+Input!D$149*Input_National_Capacity!$E129+Input!D$150*Input_National_Capacity!$F129+Input!D$151*Input_National_Capacity!$G129+Input!D$152*Input_National_Capacity!$H129</f>
        <v>79.356248414788638</v>
      </c>
      <c r="E129" s="48">
        <f>Input!E$147*Input_National_Capacity!$C129+Input!E$148*Input_National_Capacity!$D129+Input!E$149*Input_National_Capacity!$E129+Input!E$150*Input_National_Capacity!$F129+Input!E$151*Input_National_Capacity!$G129+Input!E$152*Input_National_Capacity!$H129</f>
        <v>80.556963349706621</v>
      </c>
      <c r="F129" s="48">
        <f>Input!F$147*Input_National_Capacity!$C129+Input!F$148*Input_National_Capacity!$D129+Input!F$149*Input_National_Capacity!$E129+Input!F$150*Input_National_Capacity!$F129+Input!F$151*Input_National_Capacity!$G129+Input!F$152*Input_National_Capacity!$H129</f>
        <v>81.386643953758181</v>
      </c>
      <c r="G129" s="60">
        <f>Input!G$147*Input_National_Capacity!$C129+Input!G$148*Input_National_Capacity!$D129+Input!G$149*Input_National_Capacity!$E129+Input!G$150*Input_National_Capacity!$F129+Input!G$151*Input_National_Capacity!$G129+Input!G$152*Input_National_Capacity!$H129</f>
        <v>82.239803776085722</v>
      </c>
    </row>
    <row r="130" spans="1:7" s="5" customFormat="1" ht="15" customHeight="1" x14ac:dyDescent="0.45">
      <c r="A130" s="42" t="str">
        <f>Input_National_Capacity!A130</f>
        <v>D07</v>
      </c>
      <c r="B130" s="4" t="str">
        <f>Input_National_Capacity!B130</f>
        <v>Salida Nacional / National exit</v>
      </c>
      <c r="C130" s="48">
        <f>Input!C$147*Input_National_Capacity!$C130+Input!C$148*Input_National_Capacity!$D130+Input!C$149*Input_National_Capacity!$E130+Input!C$150*Input_National_Capacity!$F130+Input!C$151*Input_National_Capacity!$G130+Input!C$152*Input_National_Capacity!$H130</f>
        <v>25461.378881019602</v>
      </c>
      <c r="D130" s="48">
        <f>Input!D$147*Input_National_Capacity!$C130+Input!D$148*Input_National_Capacity!$D130+Input!D$149*Input_National_Capacity!$E130+Input!D$150*Input_National_Capacity!$F130+Input!D$151*Input_National_Capacity!$G130+Input!D$152*Input_National_Capacity!$H130</f>
        <v>26032.036901913783</v>
      </c>
      <c r="E130" s="48">
        <f>Input!E$147*Input_National_Capacity!$C130+Input!E$148*Input_National_Capacity!$D130+Input!E$149*Input_National_Capacity!$E130+Input!E$150*Input_National_Capacity!$F130+Input!E$151*Input_National_Capacity!$G130+Input!E$152*Input_National_Capacity!$H130</f>
        <v>26388.341853951832</v>
      </c>
      <c r="F130" s="48">
        <f>Input!F$147*Input_National_Capacity!$C130+Input!F$148*Input_National_Capacity!$D130+Input!F$149*Input_National_Capacity!$E130+Input!F$150*Input_National_Capacity!$F130+Input!F$151*Input_National_Capacity!$G130+Input!F$152*Input_National_Capacity!$H130</f>
        <v>26605.304936471777</v>
      </c>
      <c r="G130" s="60">
        <f>Input!G$147*Input_National_Capacity!$C130+Input!G$148*Input_National_Capacity!$D130+Input!G$149*Input_National_Capacity!$E130+Input!G$150*Input_National_Capacity!$F130+Input!G$151*Input_National_Capacity!$G130+Input!G$152*Input_National_Capacity!$H130</f>
        <v>26819.664028469771</v>
      </c>
    </row>
    <row r="131" spans="1:7" s="5" customFormat="1" ht="15" customHeight="1" x14ac:dyDescent="0.45">
      <c r="A131" s="42" t="str">
        <f>Input_National_Capacity!A131</f>
        <v>D07.14</v>
      </c>
      <c r="B131" s="4" t="str">
        <f>Input_National_Capacity!B131</f>
        <v>Salida Nacional / National exit</v>
      </c>
      <c r="C131" s="48">
        <f>Input!C$147*Input_National_Capacity!$C131+Input!C$148*Input_National_Capacity!$D131+Input!C$149*Input_National_Capacity!$E131+Input!C$150*Input_National_Capacity!$F131+Input!C$151*Input_National_Capacity!$G131+Input!C$152*Input_National_Capacity!$H131</f>
        <v>1379.1600095814915</v>
      </c>
      <c r="D131" s="48">
        <f>Input!D$147*Input_National_Capacity!$C131+Input!D$148*Input_National_Capacity!$D131+Input!D$149*Input_National_Capacity!$E131+Input!D$150*Input_National_Capacity!$F131+Input!D$151*Input_National_Capacity!$G131+Input!D$152*Input_National_Capacity!$H131</f>
        <v>1414.0000149149171</v>
      </c>
      <c r="E131" s="48">
        <f>Input!E$147*Input_National_Capacity!$C131+Input!E$148*Input_National_Capacity!$D131+Input!E$149*Input_National_Capacity!$E131+Input!E$150*Input_National_Capacity!$F131+Input!E$151*Input_National_Capacity!$G131+Input!E$152*Input_National_Capacity!$H131</f>
        <v>1436.6667919026436</v>
      </c>
      <c r="F131" s="48">
        <f>Input!F$147*Input_National_Capacity!$C131+Input!F$148*Input_National_Capacity!$D131+Input!F$149*Input_National_Capacity!$E131+Input!F$150*Input_National_Capacity!$F131+Input!F$151*Input_National_Capacity!$G131+Input!F$152*Input_National_Capacity!$H131</f>
        <v>1454.1582004666304</v>
      </c>
      <c r="G131" s="60">
        <f>Input!G$147*Input_National_Capacity!$C131+Input!G$148*Input_National_Capacity!$D131+Input!G$149*Input_National_Capacity!$E131+Input!G$150*Input_National_Capacity!$F131+Input!G$151*Input_National_Capacity!$G131+Input!G$152*Input_National_Capacity!$H131</f>
        <v>1473.4833607658461</v>
      </c>
    </row>
    <row r="132" spans="1:7" s="5" customFormat="1" ht="15" customHeight="1" x14ac:dyDescent="0.45">
      <c r="A132" s="42" t="str">
        <f>Input_National_Capacity!A132</f>
        <v>D12A</v>
      </c>
      <c r="B132" s="4" t="str">
        <f>Input_National_Capacity!B132</f>
        <v>Salida Nacional / National exit</v>
      </c>
      <c r="C132" s="48">
        <f>Input!C$147*Input_National_Capacity!$C132+Input!C$148*Input_National_Capacity!$D132+Input!C$149*Input_National_Capacity!$E132+Input!C$150*Input_National_Capacity!$F132+Input!C$151*Input_National_Capacity!$G132+Input!C$152*Input_National_Capacity!$H132</f>
        <v>284.48965961777338</v>
      </c>
      <c r="D132" s="48">
        <f>Input!D$147*Input_National_Capacity!$C132+Input!D$148*Input_National_Capacity!$D132+Input!D$149*Input_National_Capacity!$E132+Input!D$150*Input_National_Capacity!$F132+Input!D$151*Input_National_Capacity!$G132+Input!D$152*Input_National_Capacity!$H132</f>
        <v>298.44492139333494</v>
      </c>
      <c r="E132" s="48">
        <f>Input!E$147*Input_National_Capacity!$C132+Input!E$148*Input_National_Capacity!$D132+Input!E$149*Input_National_Capacity!$E132+Input!E$150*Input_National_Capacity!$F132+Input!E$151*Input_National_Capacity!$G132+Input!E$152*Input_National_Capacity!$H132</f>
        <v>306.50020767182923</v>
      </c>
      <c r="F132" s="48">
        <f>Input!F$147*Input_National_Capacity!$C132+Input!F$148*Input_National_Capacity!$D132+Input!F$149*Input_National_Capacity!$E132+Input!F$150*Input_National_Capacity!$F132+Input!F$151*Input_National_Capacity!$G132+Input!F$152*Input_National_Capacity!$H132</f>
        <v>313.92064031507124</v>
      </c>
      <c r="G132" s="60">
        <f>Input!G$147*Input_National_Capacity!$C132+Input!G$148*Input_National_Capacity!$D132+Input!G$149*Input_National_Capacity!$E132+Input!G$150*Input_National_Capacity!$F132+Input!G$151*Input_National_Capacity!$G132+Input!G$152*Input_National_Capacity!$H132</f>
        <v>321.25646032882855</v>
      </c>
    </row>
    <row r="133" spans="1:7" s="5" customFormat="1" ht="15" customHeight="1" x14ac:dyDescent="0.45">
      <c r="A133" s="42" t="str">
        <f>Input_National_Capacity!A133</f>
        <v>D13</v>
      </c>
      <c r="B133" s="4" t="str">
        <f>Input_National_Capacity!B133</f>
        <v>Salida Nacional / National exit</v>
      </c>
      <c r="C133" s="48">
        <f>Input!C$147*Input_National_Capacity!$C133+Input!C$148*Input_National_Capacity!$D133+Input!C$149*Input_National_Capacity!$E133+Input!C$150*Input_National_Capacity!$F133+Input!C$151*Input_National_Capacity!$G133+Input!C$152*Input_National_Capacity!$H133</f>
        <v>216.51057975967001</v>
      </c>
      <c r="D133" s="48">
        <f>Input!D$147*Input_National_Capacity!$C133+Input!D$148*Input_National_Capacity!$D133+Input!D$149*Input_National_Capacity!$E133+Input!D$150*Input_National_Capacity!$F133+Input!D$151*Input_National_Capacity!$G133+Input!D$152*Input_National_Capacity!$H133</f>
        <v>218.51626212413163</v>
      </c>
      <c r="E133" s="48">
        <f>Input!E$147*Input_National_Capacity!$C133+Input!E$148*Input_National_Capacity!$D133+Input!E$149*Input_National_Capacity!$E133+Input!E$150*Input_National_Capacity!$F133+Input!E$151*Input_National_Capacity!$G133+Input!E$152*Input_National_Capacity!$H133</f>
        <v>220.34515259115767</v>
      </c>
      <c r="F133" s="48">
        <f>Input!F$147*Input_National_Capacity!$C133+Input!F$148*Input_National_Capacity!$D133+Input!F$149*Input_National_Capacity!$E133+Input!F$150*Input_National_Capacity!$F133+Input!F$151*Input_National_Capacity!$G133+Input!F$152*Input_National_Capacity!$H133</f>
        <v>221.14014084717374</v>
      </c>
      <c r="G133" s="60">
        <f>Input!G$147*Input_National_Capacity!$C133+Input!G$148*Input_National_Capacity!$D133+Input!G$149*Input_National_Capacity!$E133+Input!G$150*Input_National_Capacity!$F133+Input!G$151*Input_National_Capacity!$G133+Input!G$152*Input_National_Capacity!$H133</f>
        <v>222.45987720392515</v>
      </c>
    </row>
    <row r="134" spans="1:7" s="5" customFormat="1" ht="15" customHeight="1" x14ac:dyDescent="0.45">
      <c r="A134" s="42" t="str">
        <f>Input_National_Capacity!A134</f>
        <v>D13A</v>
      </c>
      <c r="B134" s="4" t="str">
        <f>Input_National_Capacity!B134</f>
        <v>Salida Nacional / National exit</v>
      </c>
      <c r="C134" s="48">
        <f>Input!C$147*Input_National_Capacity!$C134+Input!C$148*Input_National_Capacity!$D134+Input!C$149*Input_National_Capacity!$E134+Input!C$150*Input_National_Capacity!$F134+Input!C$151*Input_National_Capacity!$G134+Input!C$152*Input_National_Capacity!$H134</f>
        <v>482.38224171322275</v>
      </c>
      <c r="D134" s="48">
        <f>Input!D$147*Input_National_Capacity!$C134+Input!D$148*Input_National_Capacity!$D134+Input!D$149*Input_National_Capacity!$E134+Input!D$150*Input_National_Capacity!$F134+Input!D$151*Input_National_Capacity!$G134+Input!D$152*Input_National_Capacity!$H134</f>
        <v>511.49000279398894</v>
      </c>
      <c r="E134" s="48">
        <f>Input!E$147*Input_National_Capacity!$C134+Input!E$148*Input_National_Capacity!$D134+Input!E$149*Input_National_Capacity!$E134+Input!E$150*Input_National_Capacity!$F134+Input!E$151*Input_National_Capacity!$G134+Input!E$152*Input_National_Capacity!$H134</f>
        <v>527.86743220645656</v>
      </c>
      <c r="F134" s="48">
        <f>Input!F$147*Input_National_Capacity!$C134+Input!F$148*Input_National_Capacity!$D134+Input!F$149*Input_National_Capacity!$E134+Input!F$150*Input_National_Capacity!$F134+Input!F$151*Input_National_Capacity!$G134+Input!F$152*Input_National_Capacity!$H134</f>
        <v>543.51650398690435</v>
      </c>
      <c r="G134" s="60">
        <f>Input!G$147*Input_National_Capacity!$C134+Input!G$148*Input_National_Capacity!$D134+Input!G$149*Input_National_Capacity!$E134+Input!G$150*Input_National_Capacity!$F134+Input!G$151*Input_National_Capacity!$G134+Input!G$152*Input_National_Capacity!$H134</f>
        <v>558.64973459978546</v>
      </c>
    </row>
    <row r="135" spans="1:7" s="5" customFormat="1" ht="15" customHeight="1" x14ac:dyDescent="0.45">
      <c r="A135" s="42" t="str">
        <f>Input_National_Capacity!A135</f>
        <v>D16</v>
      </c>
      <c r="B135" s="4" t="str">
        <f>Input_National_Capacity!B135</f>
        <v>Salida Nacional / National exit</v>
      </c>
      <c r="C135" s="48">
        <f>Input!C$147*Input_National_Capacity!$C135+Input!C$148*Input_National_Capacity!$D135+Input!C$149*Input_National_Capacity!$E135+Input!C$150*Input_National_Capacity!$F135+Input!C$151*Input_National_Capacity!$G135+Input!C$152*Input_National_Capacity!$H135</f>
        <v>14322.297508849626</v>
      </c>
      <c r="D135" s="48">
        <f>Input!D$147*Input_National_Capacity!$C135+Input!D$148*Input_National_Capacity!$D135+Input!D$149*Input_National_Capacity!$E135+Input!D$150*Input_National_Capacity!$F135+Input!D$151*Input_National_Capacity!$G135+Input!D$152*Input_National_Capacity!$H135</f>
        <v>13886.278887475622</v>
      </c>
      <c r="E135" s="48">
        <f>Input!E$147*Input_National_Capacity!$C135+Input!E$148*Input_National_Capacity!$D135+Input!E$149*Input_National_Capacity!$E135+Input!E$150*Input_National_Capacity!$F135+Input!E$151*Input_National_Capacity!$G135+Input!E$152*Input_National_Capacity!$H135</f>
        <v>13307.905183385763</v>
      </c>
      <c r="F135" s="48">
        <f>Input!F$147*Input_National_Capacity!$C135+Input!F$148*Input_National_Capacity!$D135+Input!F$149*Input_National_Capacity!$E135+Input!F$150*Input_National_Capacity!$F135+Input!F$151*Input_National_Capacity!$G135+Input!F$152*Input_National_Capacity!$H135</f>
        <v>12912.581326340611</v>
      </c>
      <c r="G135" s="60">
        <f>Input!G$147*Input_National_Capacity!$C135+Input!G$148*Input_National_Capacity!$D135+Input!G$149*Input_National_Capacity!$E135+Input!G$150*Input_National_Capacity!$F135+Input!G$151*Input_National_Capacity!$G135+Input!G$152*Input_National_Capacity!$H135</f>
        <v>12688.053988187892</v>
      </c>
    </row>
    <row r="136" spans="1:7" s="5" customFormat="1" ht="15" customHeight="1" x14ac:dyDescent="0.45">
      <c r="A136" s="42" t="str">
        <f>Input_National_Capacity!A136</f>
        <v>E01</v>
      </c>
      <c r="B136" s="4" t="str">
        <f>Input_National_Capacity!B136</f>
        <v>Salida Nacional / National exit</v>
      </c>
      <c r="C136" s="48">
        <f>Input!C$147*Input_National_Capacity!$C136+Input!C$148*Input_National_Capacity!$D136+Input!C$149*Input_National_Capacity!$E136+Input!C$150*Input_National_Capacity!$F136+Input!C$151*Input_National_Capacity!$G136+Input!C$152*Input_National_Capacity!$H136</f>
        <v>462.90562024368535</v>
      </c>
      <c r="D136" s="48">
        <f>Input!D$147*Input_National_Capacity!$C136+Input!D$148*Input_National_Capacity!$D136+Input!D$149*Input_National_Capacity!$E136+Input!D$150*Input_National_Capacity!$F136+Input!D$151*Input_National_Capacity!$G136+Input!D$152*Input_National_Capacity!$H136</f>
        <v>493.14088465252291</v>
      </c>
      <c r="E136" s="48">
        <f>Input!E$147*Input_National_Capacity!$C136+Input!E$148*Input_National_Capacity!$D136+Input!E$149*Input_National_Capacity!$E136+Input!E$150*Input_National_Capacity!$F136+Input!E$151*Input_National_Capacity!$G136+Input!E$152*Input_National_Capacity!$H136</f>
        <v>510.00686104544474</v>
      </c>
      <c r="F136" s="48">
        <f>Input!F$147*Input_National_Capacity!$C136+Input!F$148*Input_National_Capacity!$D136+Input!F$149*Input_National_Capacity!$E136+Input!F$150*Input_National_Capacity!$F136+Input!F$151*Input_National_Capacity!$G136+Input!F$152*Input_National_Capacity!$H136</f>
        <v>526.32110129145576</v>
      </c>
      <c r="G136" s="60">
        <f>Input!G$147*Input_National_Capacity!$C136+Input!G$148*Input_National_Capacity!$D136+Input!G$149*Input_National_Capacity!$E136+Input!G$150*Input_National_Capacity!$F136+Input!G$151*Input_National_Capacity!$G136+Input!G$152*Input_National_Capacity!$H136</f>
        <v>541.98285165912728</v>
      </c>
    </row>
    <row r="137" spans="1:7" s="5" customFormat="1" ht="15" customHeight="1" x14ac:dyDescent="0.45">
      <c r="A137" s="42" t="str">
        <f>Input_National_Capacity!A137</f>
        <v>E02</v>
      </c>
      <c r="B137" s="4" t="str">
        <f>Input_National_Capacity!B137</f>
        <v>Salida Nacional / National exit</v>
      </c>
      <c r="C137" s="48">
        <f>Input!C$147*Input_National_Capacity!$C137+Input!C$148*Input_National_Capacity!$D137+Input!C$149*Input_National_Capacity!$E137+Input!C$150*Input_National_Capacity!$F137+Input!C$151*Input_National_Capacity!$G137+Input!C$152*Input_National_Capacity!$H137</f>
        <v>2964.599348952403</v>
      </c>
      <c r="D137" s="48">
        <f>Input!D$147*Input_National_Capacity!$C137+Input!D$148*Input_National_Capacity!$D137+Input!D$149*Input_National_Capacity!$E137+Input!D$150*Input_National_Capacity!$F137+Input!D$151*Input_National_Capacity!$G137+Input!D$152*Input_National_Capacity!$H137</f>
        <v>3145.2366731992074</v>
      </c>
      <c r="E137" s="48">
        <f>Input!E$147*Input_National_Capacity!$C137+Input!E$148*Input_National_Capacity!$D137+Input!E$149*Input_National_Capacity!$E137+Input!E$150*Input_National_Capacity!$F137+Input!E$151*Input_National_Capacity!$G137+Input!E$152*Input_National_Capacity!$H137</f>
        <v>3246.7612083104204</v>
      </c>
      <c r="F137" s="48">
        <f>Input!F$147*Input_National_Capacity!$C137+Input!F$148*Input_National_Capacity!$D137+Input!F$149*Input_National_Capacity!$E137+Input!F$150*Input_National_Capacity!$F137+Input!F$151*Input_National_Capacity!$G137+Input!F$152*Input_National_Capacity!$H137</f>
        <v>3343.9212141181033</v>
      </c>
      <c r="G137" s="60">
        <f>Input!G$147*Input_National_Capacity!$C137+Input!G$148*Input_National_Capacity!$D137+Input!G$149*Input_National_Capacity!$E137+Input!G$150*Input_National_Capacity!$F137+Input!G$151*Input_National_Capacity!$G137+Input!G$152*Input_National_Capacity!$H137</f>
        <v>3437.7914256888948</v>
      </c>
    </row>
    <row r="138" spans="1:7" s="5" customFormat="1" ht="15" customHeight="1" x14ac:dyDescent="0.45">
      <c r="A138" s="42" t="str">
        <f>Input_National_Capacity!A138</f>
        <v>E15</v>
      </c>
      <c r="B138" s="4" t="str">
        <f>Input_National_Capacity!B138</f>
        <v>Salida Nacional / National exit</v>
      </c>
      <c r="C138" s="48">
        <f>Input!C$147*Input_National_Capacity!$C138+Input!C$148*Input_National_Capacity!$D138+Input!C$149*Input_National_Capacity!$E138+Input!C$150*Input_National_Capacity!$F138+Input!C$151*Input_National_Capacity!$G138+Input!C$152*Input_National_Capacity!$H138</f>
        <v>3949.5261059186914</v>
      </c>
      <c r="D138" s="48">
        <f>Input!D$147*Input_National_Capacity!$C138+Input!D$148*Input_National_Capacity!$D138+Input!D$149*Input_National_Capacity!$E138+Input!D$150*Input_National_Capacity!$F138+Input!D$151*Input_National_Capacity!$G138+Input!D$152*Input_National_Capacity!$H138</f>
        <v>4205.2395378266974</v>
      </c>
      <c r="E138" s="48">
        <f>Input!E$147*Input_National_Capacity!$C138+Input!E$148*Input_National_Capacity!$D138+Input!E$149*Input_National_Capacity!$E138+Input!E$150*Input_National_Capacity!$F138+Input!E$151*Input_National_Capacity!$G138+Input!E$152*Input_National_Capacity!$H138</f>
        <v>4348.0141214066007</v>
      </c>
      <c r="F138" s="48">
        <f>Input!F$147*Input_National_Capacity!$C138+Input!F$148*Input_National_Capacity!$D138+Input!F$149*Input_National_Capacity!$E138+Input!F$150*Input_National_Capacity!$F138+Input!F$151*Input_National_Capacity!$G138+Input!F$152*Input_National_Capacity!$H138</f>
        <v>4485.936206218149</v>
      </c>
      <c r="G138" s="60">
        <f>Input!G$147*Input_National_Capacity!$C138+Input!G$148*Input_National_Capacity!$D138+Input!G$149*Input_National_Capacity!$E138+Input!G$150*Input_National_Capacity!$F138+Input!G$151*Input_National_Capacity!$G138+Input!G$152*Input_National_Capacity!$H138</f>
        <v>4618.4444557655688</v>
      </c>
    </row>
    <row r="139" spans="1:7" s="5" customFormat="1" ht="15" customHeight="1" x14ac:dyDescent="0.45">
      <c r="A139" s="42" t="str">
        <f>Input_National_Capacity!A139</f>
        <v>EG01</v>
      </c>
      <c r="B139" s="4" t="str">
        <f>Input_National_Capacity!B139</f>
        <v>Salida Nacional / National exit</v>
      </c>
      <c r="C139" s="48">
        <f>Input!C$147*Input_National_Capacity!$C139+Input!C$148*Input_National_Capacity!$D139+Input!C$149*Input_National_Capacity!$E139+Input!C$150*Input_National_Capacity!$F139+Input!C$151*Input_National_Capacity!$G139+Input!C$152*Input_National_Capacity!$H139</f>
        <v>8806.1725963120716</v>
      </c>
      <c r="D139" s="48">
        <f>Input!D$147*Input_National_Capacity!$C139+Input!D$148*Input_National_Capacity!$D139+Input!D$149*Input_National_Capacity!$E139+Input!D$150*Input_National_Capacity!$F139+Input!D$151*Input_National_Capacity!$G139+Input!D$152*Input_National_Capacity!$H139</f>
        <v>9332.9276729176381</v>
      </c>
      <c r="E139" s="48">
        <f>Input!E$147*Input_National_Capacity!$C139+Input!E$148*Input_National_Capacity!$D139+Input!E$149*Input_National_Capacity!$E139+Input!E$150*Input_National_Capacity!$F139+Input!E$151*Input_National_Capacity!$G139+Input!E$152*Input_National_Capacity!$H139</f>
        <v>9629.5983397504097</v>
      </c>
      <c r="F139" s="48">
        <f>Input!F$147*Input_National_Capacity!$C139+Input!F$148*Input_National_Capacity!$D139+Input!F$149*Input_National_Capacity!$E139+Input!F$150*Input_National_Capacity!$F139+Input!F$151*Input_National_Capacity!$G139+Input!F$152*Input_National_Capacity!$H139</f>
        <v>9912.6767810265337</v>
      </c>
      <c r="G139" s="60">
        <f>Input!G$147*Input_National_Capacity!$C139+Input!G$148*Input_National_Capacity!$D139+Input!G$149*Input_National_Capacity!$E139+Input!G$150*Input_National_Capacity!$F139+Input!G$151*Input_National_Capacity!$G139+Input!G$152*Input_National_Capacity!$H139</f>
        <v>10186.654473700997</v>
      </c>
    </row>
    <row r="140" spans="1:7" s="5" customFormat="1" ht="15" customHeight="1" x14ac:dyDescent="0.45">
      <c r="A140" s="42" t="str">
        <f>Input_National_Capacity!A140</f>
        <v>F00</v>
      </c>
      <c r="B140" s="4" t="str">
        <f>Input_National_Capacity!B140</f>
        <v>Salida Nacional / National exit</v>
      </c>
      <c r="C140" s="48">
        <f>Input!C$147*Input_National_Capacity!$C140+Input!C$148*Input_National_Capacity!$D140+Input!C$149*Input_National_Capacity!$E140+Input!C$150*Input_National_Capacity!$F140+Input!C$151*Input_National_Capacity!$G140+Input!C$152*Input_National_Capacity!$H140</f>
        <v>3971.399699633535</v>
      </c>
      <c r="D140" s="48">
        <f>Input!D$147*Input_National_Capacity!$C140+Input!D$148*Input_National_Capacity!$D140+Input!D$149*Input_National_Capacity!$E140+Input!D$150*Input_National_Capacity!$F140+Input!D$151*Input_National_Capacity!$G140+Input!D$152*Input_National_Capacity!$H140</f>
        <v>3806.6572159064558</v>
      </c>
      <c r="E140" s="48">
        <f>Input!E$147*Input_National_Capacity!$C140+Input!E$148*Input_National_Capacity!$D140+Input!E$149*Input_National_Capacity!$E140+Input!E$150*Input_National_Capacity!$F140+Input!E$151*Input_National_Capacity!$G140+Input!E$152*Input_National_Capacity!$H140</f>
        <v>3598.6970275398071</v>
      </c>
      <c r="F140" s="48">
        <f>Input!F$147*Input_National_Capacity!$C140+Input!F$148*Input_National_Capacity!$D140+Input!F$149*Input_National_Capacity!$E140+Input!F$150*Input_National_Capacity!$F140+Input!F$151*Input_National_Capacity!$G140+Input!F$152*Input_National_Capacity!$H140</f>
        <v>3450.6634583078794</v>
      </c>
      <c r="G140" s="60">
        <f>Input!G$147*Input_National_Capacity!$C140+Input!G$148*Input_National_Capacity!$D140+Input!G$149*Input_National_Capacity!$E140+Input!G$150*Input_National_Capacity!$F140+Input!G$151*Input_National_Capacity!$G140+Input!G$152*Input_National_Capacity!$H140</f>
        <v>3356.0573080413469</v>
      </c>
    </row>
    <row r="141" spans="1:7" s="5" customFormat="1" ht="15" customHeight="1" x14ac:dyDescent="0.45">
      <c r="A141" s="42" t="str">
        <f>Input_National_Capacity!A141</f>
        <v>F02</v>
      </c>
      <c r="B141" s="4" t="str">
        <f>Input_National_Capacity!B141</f>
        <v>Salida Nacional / National exit</v>
      </c>
      <c r="C141" s="48">
        <f>Input!C$147*Input_National_Capacity!$C141+Input!C$148*Input_National_Capacity!$D141+Input!C$149*Input_National_Capacity!$E141+Input!C$150*Input_National_Capacity!$F141+Input!C$151*Input_National_Capacity!$G141+Input!C$152*Input_National_Capacity!$H141</f>
        <v>38914.003165519658</v>
      </c>
      <c r="D141" s="48">
        <f>Input!D$147*Input_National_Capacity!$C141+Input!D$148*Input_National_Capacity!$D141+Input!D$149*Input_National_Capacity!$E141+Input!D$150*Input_National_Capacity!$F141+Input!D$151*Input_National_Capacity!$G141+Input!D$152*Input_National_Capacity!$H141</f>
        <v>39442.633261526244</v>
      </c>
      <c r="E141" s="48">
        <f>Input!E$147*Input_National_Capacity!$C141+Input!E$148*Input_National_Capacity!$D141+Input!E$149*Input_National_Capacity!$E141+Input!E$150*Input_National_Capacity!$F141+Input!E$151*Input_National_Capacity!$G141+Input!E$152*Input_National_Capacity!$H141</f>
        <v>39781.752791963008</v>
      </c>
      <c r="F141" s="48">
        <f>Input!F$147*Input_National_Capacity!$C141+Input!F$148*Input_National_Capacity!$D141+Input!F$149*Input_National_Capacity!$E141+Input!F$150*Input_National_Capacity!$F141+Input!F$151*Input_National_Capacity!$G141+Input!F$152*Input_National_Capacity!$H141</f>
        <v>39834.754274648491</v>
      </c>
      <c r="G141" s="60">
        <f>Input!G$147*Input_National_Capacity!$C141+Input!G$148*Input_National_Capacity!$D141+Input!G$149*Input_National_Capacity!$E141+Input!G$150*Input_National_Capacity!$F141+Input!G$151*Input_National_Capacity!$G141+Input!G$152*Input_National_Capacity!$H141</f>
        <v>39853.123201126524</v>
      </c>
    </row>
    <row r="142" spans="1:7" s="5" customFormat="1" ht="15" customHeight="1" x14ac:dyDescent="0.45">
      <c r="A142" s="42" t="str">
        <f>Input_National_Capacity!A142</f>
        <v>F06.2</v>
      </c>
      <c r="B142" s="4" t="str">
        <f>Input_National_Capacity!B142</f>
        <v>Salida Nacional / National exit</v>
      </c>
      <c r="C142" s="48">
        <f>Input!C$147*Input_National_Capacity!$C142+Input!C$148*Input_National_Capacity!$D142+Input!C$149*Input_National_Capacity!$E142+Input!C$150*Input_National_Capacity!$F142+Input!C$151*Input_National_Capacity!$G142+Input!C$152*Input_National_Capacity!$H142</f>
        <v>216.8772090609653</v>
      </c>
      <c r="D142" s="48">
        <f>Input!D$147*Input_National_Capacity!$C142+Input!D$148*Input_National_Capacity!$D142+Input!D$149*Input_National_Capacity!$E142+Input!D$150*Input_National_Capacity!$F142+Input!D$151*Input_National_Capacity!$G142+Input!D$152*Input_National_Capacity!$H142</f>
        <v>230.14305056980288</v>
      </c>
      <c r="E142" s="48">
        <f>Input!E$147*Input_National_Capacity!$C142+Input!E$148*Input_National_Capacity!$D142+Input!E$149*Input_National_Capacity!$E142+Input!E$150*Input_National_Capacity!$F142+Input!E$151*Input_National_Capacity!$G142+Input!E$152*Input_National_Capacity!$H142</f>
        <v>237.59570924111512</v>
      </c>
      <c r="F142" s="48">
        <f>Input!F$147*Input_National_Capacity!$C142+Input!F$148*Input_National_Capacity!$D142+Input!F$149*Input_National_Capacity!$E142+Input!F$150*Input_National_Capacity!$F142+Input!F$151*Input_National_Capacity!$G142+Input!F$152*Input_National_Capacity!$H142</f>
        <v>244.73235106184944</v>
      </c>
      <c r="G142" s="60">
        <f>Input!G$147*Input_National_Capacity!$C142+Input!G$148*Input_National_Capacity!$D142+Input!G$149*Input_National_Capacity!$E142+Input!G$150*Input_National_Capacity!$F142+Input!G$151*Input_National_Capacity!$G142+Input!G$152*Input_National_Capacity!$H142</f>
        <v>251.62482449051245</v>
      </c>
    </row>
    <row r="143" spans="1:7" s="5" customFormat="1" ht="15" customHeight="1" x14ac:dyDescent="0.45">
      <c r="A143" s="42" t="str">
        <f>Input_National_Capacity!A143</f>
        <v>F07</v>
      </c>
      <c r="B143" s="4" t="str">
        <f>Input_National_Capacity!B143</f>
        <v>Salida Nacional / National exit</v>
      </c>
      <c r="C143" s="48">
        <f>Input!C$147*Input_National_Capacity!$C143+Input!C$148*Input_National_Capacity!$D143+Input!C$149*Input_National_Capacity!$E143+Input!C$150*Input_National_Capacity!$F143+Input!C$151*Input_National_Capacity!$G143+Input!C$152*Input_National_Capacity!$H143</f>
        <v>5757.5062633605221</v>
      </c>
      <c r="D143" s="48">
        <f>Input!D$147*Input_National_Capacity!$C143+Input!D$148*Input_National_Capacity!$D143+Input!D$149*Input_National_Capacity!$E143+Input!D$150*Input_National_Capacity!$F143+Input!D$151*Input_National_Capacity!$G143+Input!D$152*Input_National_Capacity!$H143</f>
        <v>6109.6786557782534</v>
      </c>
      <c r="E143" s="48">
        <f>Input!E$147*Input_National_Capacity!$C143+Input!E$148*Input_National_Capacity!$D143+Input!E$149*Input_National_Capacity!$E143+Input!E$150*Input_National_Capacity!$F143+Input!E$151*Input_National_Capacity!$G143+Input!E$152*Input_National_Capacity!$H143</f>
        <v>6307.5266876878959</v>
      </c>
      <c r="F143" s="48">
        <f>Input!F$147*Input_National_Capacity!$C143+Input!F$148*Input_National_Capacity!$D143+Input!F$149*Input_National_Capacity!$E143+Input!F$150*Input_National_Capacity!$F143+Input!F$151*Input_National_Capacity!$G143+Input!F$152*Input_National_Capacity!$H143</f>
        <v>6496.9853226461137</v>
      </c>
      <c r="G143" s="60">
        <f>Input!G$147*Input_National_Capacity!$C143+Input!G$148*Input_National_Capacity!$D143+Input!G$149*Input_National_Capacity!$E143+Input!G$150*Input_National_Capacity!$F143+Input!G$151*Input_National_Capacity!$G143+Input!G$152*Input_National_Capacity!$H143</f>
        <v>6679.961943875217</v>
      </c>
    </row>
    <row r="144" spans="1:7" s="5" customFormat="1" ht="15" customHeight="1" x14ac:dyDescent="0.45">
      <c r="A144" s="42" t="str">
        <f>Input_National_Capacity!A144</f>
        <v>F07.01</v>
      </c>
      <c r="B144" s="4" t="str">
        <f>Input_National_Capacity!B144</f>
        <v>Salida Nacional / National exit</v>
      </c>
      <c r="C144" s="48">
        <f>Input!C$147*Input_National_Capacity!$C144+Input!C$148*Input_National_Capacity!$D144+Input!C$149*Input_National_Capacity!$E144+Input!C$150*Input_National_Capacity!$F144+Input!C$151*Input_National_Capacity!$G144+Input!C$152*Input_National_Capacity!$H144</f>
        <v>29.397027641108696</v>
      </c>
      <c r="D144" s="48">
        <f>Input!D$147*Input_National_Capacity!$C144+Input!D$148*Input_National_Capacity!$D144+Input!D$149*Input_National_Capacity!$E144+Input!D$150*Input_National_Capacity!$F144+Input!D$151*Input_National_Capacity!$G144+Input!D$152*Input_National_Capacity!$H144</f>
        <v>31.317131577403369</v>
      </c>
      <c r="E144" s="48">
        <f>Input!E$147*Input_National_Capacity!$C144+Input!E$148*Input_National_Capacity!$D144+Input!E$149*Input_National_Capacity!$E144+Input!E$150*Input_National_Capacity!$F144+Input!E$151*Input_National_Capacity!$G144+Input!E$152*Input_National_Capacity!$H144</f>
        <v>32.388212922140561</v>
      </c>
      <c r="F144" s="48">
        <f>Input!F$147*Input_National_Capacity!$C144+Input!F$148*Input_National_Capacity!$D144+Input!F$149*Input_National_Capacity!$E144+Input!F$150*Input_National_Capacity!$F144+Input!F$151*Input_National_Capacity!$G144+Input!F$152*Input_National_Capacity!$H144</f>
        <v>33.424256017066057</v>
      </c>
      <c r="G144" s="60">
        <f>Input!G$147*Input_National_Capacity!$C144+Input!G$148*Input_National_Capacity!$D144+Input!G$149*Input_National_Capacity!$E144+Input!G$150*Input_National_Capacity!$F144+Input!G$151*Input_National_Capacity!$G144+Input!G$152*Input_National_Capacity!$H144</f>
        <v>34.418862451579017</v>
      </c>
    </row>
    <row r="145" spans="1:7" s="5" customFormat="1" ht="15" customHeight="1" x14ac:dyDescent="0.45">
      <c r="A145" s="42" t="str">
        <f>Input_National_Capacity!A145</f>
        <v>F08</v>
      </c>
      <c r="B145" s="4" t="str">
        <f>Input_National_Capacity!B145</f>
        <v>Salida Nacional / National exit</v>
      </c>
      <c r="C145" s="48">
        <f>Input!C$147*Input_National_Capacity!$C145+Input!C$148*Input_National_Capacity!$D145+Input!C$149*Input_National_Capacity!$E145+Input!C$150*Input_National_Capacity!$F145+Input!C$151*Input_National_Capacity!$G145+Input!C$152*Input_National_Capacity!$H145</f>
        <v>0</v>
      </c>
      <c r="D145" s="48">
        <f>Input!D$147*Input_National_Capacity!$C145+Input!D$148*Input_National_Capacity!$D145+Input!D$149*Input_National_Capacity!$E145+Input!D$150*Input_National_Capacity!$F145+Input!D$151*Input_National_Capacity!$G145+Input!D$152*Input_National_Capacity!$H145</f>
        <v>0</v>
      </c>
      <c r="E145" s="48">
        <f>Input!E$147*Input_National_Capacity!$C145+Input!E$148*Input_National_Capacity!$D145+Input!E$149*Input_National_Capacity!$E145+Input!E$150*Input_National_Capacity!$F145+Input!E$151*Input_National_Capacity!$G145+Input!E$152*Input_National_Capacity!$H145</f>
        <v>0</v>
      </c>
      <c r="F145" s="48">
        <f>Input!F$147*Input_National_Capacity!$C145+Input!F$148*Input_National_Capacity!$D145+Input!F$149*Input_National_Capacity!$E145+Input!F$150*Input_National_Capacity!$F145+Input!F$151*Input_National_Capacity!$G145+Input!F$152*Input_National_Capacity!$H145</f>
        <v>0</v>
      </c>
      <c r="G145" s="60">
        <f>Input!G$147*Input_National_Capacity!$C145+Input!G$148*Input_National_Capacity!$D145+Input!G$149*Input_National_Capacity!$E145+Input!G$150*Input_National_Capacity!$F145+Input!G$151*Input_National_Capacity!$G145+Input!G$152*Input_National_Capacity!$H145</f>
        <v>0</v>
      </c>
    </row>
    <row r="146" spans="1:7" s="5" customFormat="1" ht="15" customHeight="1" x14ac:dyDescent="0.45">
      <c r="A146" s="42" t="str">
        <f>Input_National_Capacity!A146</f>
        <v>F11</v>
      </c>
      <c r="B146" s="4" t="str">
        <f>Input_National_Capacity!B146</f>
        <v>Salida Nacional / National exit</v>
      </c>
      <c r="C146" s="48">
        <f>Input!C$147*Input_National_Capacity!$C146+Input!C$148*Input_National_Capacity!$D146+Input!C$149*Input_National_Capacity!$E146+Input!C$150*Input_National_Capacity!$F146+Input!C$151*Input_National_Capacity!$G146+Input!C$152*Input_National_Capacity!$H146</f>
        <v>174.05825520081288</v>
      </c>
      <c r="D146" s="48">
        <f>Input!D$147*Input_National_Capacity!$C146+Input!D$148*Input_National_Capacity!$D146+Input!D$149*Input_National_Capacity!$E146+Input!D$150*Input_National_Capacity!$F146+Input!D$151*Input_National_Capacity!$G146+Input!D$152*Input_National_Capacity!$H146</f>
        <v>180.10758315989304</v>
      </c>
      <c r="E146" s="48">
        <f>Input!E$147*Input_National_Capacity!$C146+Input!E$148*Input_National_Capacity!$D146+Input!E$149*Input_National_Capacity!$E146+Input!E$150*Input_National_Capacity!$F146+Input!E$151*Input_National_Capacity!$G146+Input!E$152*Input_National_Capacity!$H146</f>
        <v>181.01726881534933</v>
      </c>
      <c r="F146" s="48">
        <f>Input!F$147*Input_National_Capacity!$C146+Input!F$148*Input_National_Capacity!$D146+Input!F$149*Input_National_Capacity!$E146+Input!F$150*Input_National_Capacity!$F146+Input!F$151*Input_National_Capacity!$G146+Input!F$152*Input_National_Capacity!$H146</f>
        <v>181.12209538052517</v>
      </c>
      <c r="G146" s="60">
        <f>Input!G$147*Input_National_Capacity!$C146+Input!G$148*Input_National_Capacity!$D146+Input!G$149*Input_National_Capacity!$E146+Input!G$150*Input_National_Capacity!$F146+Input!G$151*Input_National_Capacity!$G146+Input!G$152*Input_National_Capacity!$H146</f>
        <v>181.28118586347904</v>
      </c>
    </row>
    <row r="147" spans="1:7" s="5" customFormat="1" ht="15" customHeight="1" x14ac:dyDescent="0.45">
      <c r="A147" s="42" t="str">
        <f>Input_National_Capacity!A147</f>
        <v>F13</v>
      </c>
      <c r="B147" s="4" t="str">
        <f>Input_National_Capacity!B147</f>
        <v>Salida Nacional / National exit</v>
      </c>
      <c r="C147" s="48">
        <f>Input!C$147*Input_National_Capacity!$C147+Input!C$148*Input_National_Capacity!$D147+Input!C$149*Input_National_Capacity!$E147+Input!C$150*Input_National_Capacity!$F147+Input!C$151*Input_National_Capacity!$G147+Input!C$152*Input_National_Capacity!$H147</f>
        <v>565.46352664866367</v>
      </c>
      <c r="D147" s="48">
        <f>Input!D$147*Input_National_Capacity!$C147+Input!D$148*Input_National_Capacity!$D147+Input!D$149*Input_National_Capacity!$E147+Input!D$150*Input_National_Capacity!$F147+Input!D$151*Input_National_Capacity!$G147+Input!D$152*Input_National_Capacity!$H147</f>
        <v>599.5404056937781</v>
      </c>
      <c r="E147" s="48">
        <f>Input!E$147*Input_National_Capacity!$C147+Input!E$148*Input_National_Capacity!$D147+Input!E$149*Input_National_Capacity!$E147+Input!E$150*Input_National_Capacity!$F147+Input!E$151*Input_National_Capacity!$G147+Input!E$152*Input_National_Capacity!$H147</f>
        <v>618.71649360471099</v>
      </c>
      <c r="F147" s="48">
        <f>Input!F$147*Input_National_Capacity!$C147+Input!F$148*Input_National_Capacity!$D147+Input!F$149*Input_National_Capacity!$E147+Input!F$150*Input_National_Capacity!$F147+Input!F$151*Input_National_Capacity!$G147+Input!F$152*Input_National_Capacity!$H147</f>
        <v>637.0359514484793</v>
      </c>
      <c r="G147" s="60">
        <f>Input!G$147*Input_National_Capacity!$C147+Input!G$148*Input_National_Capacity!$D147+Input!G$149*Input_National_Capacity!$E147+Input!G$150*Input_National_Capacity!$F147+Input!G$151*Input_National_Capacity!$G147+Input!G$152*Input_National_Capacity!$H147</f>
        <v>654.75373879419726</v>
      </c>
    </row>
    <row r="148" spans="1:7" s="5" customFormat="1" ht="15" customHeight="1" x14ac:dyDescent="0.45">
      <c r="A148" s="42" t="str">
        <f>Input_National_Capacity!A148</f>
        <v>F14</v>
      </c>
      <c r="B148" s="4" t="str">
        <f>Input_National_Capacity!B148</f>
        <v>Salida Nacional / National exit</v>
      </c>
      <c r="C148" s="48">
        <f>Input!C$147*Input_National_Capacity!$C148+Input!C$148*Input_National_Capacity!$D148+Input!C$149*Input_National_Capacity!$E148+Input!C$150*Input_National_Capacity!$F148+Input!C$151*Input_National_Capacity!$G148+Input!C$152*Input_National_Capacity!$H148</f>
        <v>445.23841707389903</v>
      </c>
      <c r="D148" s="48">
        <f>Input!D$147*Input_National_Capacity!$C148+Input!D$148*Input_National_Capacity!$D148+Input!D$149*Input_National_Capacity!$E148+Input!D$150*Input_National_Capacity!$F148+Input!D$151*Input_National_Capacity!$G148+Input!D$152*Input_National_Capacity!$H148</f>
        <v>472.07009581149589</v>
      </c>
      <c r="E148" s="48">
        <f>Input!E$147*Input_National_Capacity!$C148+Input!E$148*Input_National_Capacity!$D148+Input!E$149*Input_National_Capacity!$E148+Input!E$150*Input_National_Capacity!$F148+Input!E$151*Input_National_Capacity!$G148+Input!E$152*Input_National_Capacity!$H148</f>
        <v>487.16909092747727</v>
      </c>
      <c r="F148" s="48">
        <f>Input!F$147*Input_National_Capacity!$C148+Input!F$148*Input_National_Capacity!$D148+Input!F$149*Input_National_Capacity!$E148+Input!F$150*Input_National_Capacity!$F148+Input!F$151*Input_National_Capacity!$G148+Input!F$152*Input_National_Capacity!$H148</f>
        <v>501.5935869871131</v>
      </c>
      <c r="G148" s="60">
        <f>Input!G$147*Input_National_Capacity!$C148+Input!G$148*Input_National_Capacity!$D148+Input!G$149*Input_National_Capacity!$E148+Input!G$150*Input_National_Capacity!$F148+Input!G$151*Input_National_Capacity!$G148+Input!G$152*Input_National_Capacity!$H148</f>
        <v>515.54433574470863</v>
      </c>
    </row>
    <row r="149" spans="1:7" s="5" customFormat="1" ht="15" customHeight="1" x14ac:dyDescent="0.45">
      <c r="A149" s="42" t="str">
        <f>Input_National_Capacity!A149</f>
        <v>F19</v>
      </c>
      <c r="B149" s="4" t="str">
        <f>Input_National_Capacity!B149</f>
        <v>Salida Nacional / National exit</v>
      </c>
      <c r="C149" s="48">
        <f>Input!C$147*Input_National_Capacity!$C149+Input!C$148*Input_National_Capacity!$D149+Input!C$149*Input_National_Capacity!$E149+Input!C$150*Input_National_Capacity!$F149+Input!C$151*Input_National_Capacity!$G149+Input!C$152*Input_National_Capacity!$H149</f>
        <v>23293.797332453421</v>
      </c>
      <c r="D149" s="48">
        <f>Input!D$147*Input_National_Capacity!$C149+Input!D$148*Input_National_Capacity!$D149+Input!D$149*Input_National_Capacity!$E149+Input!D$150*Input_National_Capacity!$F149+Input!D$151*Input_National_Capacity!$G149+Input!D$152*Input_National_Capacity!$H149</f>
        <v>23617.558620794218</v>
      </c>
      <c r="E149" s="48">
        <f>Input!E$147*Input_National_Capacity!$C149+Input!E$148*Input_National_Capacity!$D149+Input!E$149*Input_National_Capacity!$E149+Input!E$150*Input_National_Capacity!$F149+Input!E$151*Input_National_Capacity!$G149+Input!E$152*Input_National_Capacity!$H149</f>
        <v>23824.47959066118</v>
      </c>
      <c r="F149" s="48">
        <f>Input!F$147*Input_National_Capacity!$C149+Input!F$148*Input_National_Capacity!$D149+Input!F$149*Input_National_Capacity!$E149+Input!F$150*Input_National_Capacity!$F149+Input!F$151*Input_National_Capacity!$G149+Input!F$152*Input_National_Capacity!$H149</f>
        <v>23861.003544132582</v>
      </c>
      <c r="G149" s="60">
        <f>Input!G$147*Input_National_Capacity!$C149+Input!G$148*Input_National_Capacity!$D149+Input!G$149*Input_National_Capacity!$E149+Input!G$150*Input_National_Capacity!$F149+Input!G$151*Input_National_Capacity!$G149+Input!G$152*Input_National_Capacity!$H149</f>
        <v>23876.722990682585</v>
      </c>
    </row>
    <row r="150" spans="1:7" s="5" customFormat="1" ht="15" customHeight="1" x14ac:dyDescent="0.45">
      <c r="A150" s="42" t="str">
        <f>Input_National_Capacity!A150</f>
        <v>F21</v>
      </c>
      <c r="B150" s="4" t="str">
        <f>Input_National_Capacity!B150</f>
        <v>Salida Nacional / National exit</v>
      </c>
      <c r="C150" s="48">
        <f>Input!C$147*Input_National_Capacity!$C150+Input!C$148*Input_National_Capacity!$D150+Input!C$149*Input_National_Capacity!$E150+Input!C$150*Input_National_Capacity!$F150+Input!C$151*Input_National_Capacity!$G150+Input!C$152*Input_National_Capacity!$H150</f>
        <v>975.45925262100309</v>
      </c>
      <c r="D150" s="48">
        <f>Input!D$147*Input_National_Capacity!$C150+Input!D$148*Input_National_Capacity!$D150+Input!D$149*Input_National_Capacity!$E150+Input!D$150*Input_National_Capacity!$F150+Input!D$151*Input_National_Capacity!$G150+Input!D$152*Input_National_Capacity!$H150</f>
        <v>1030.2918478406862</v>
      </c>
      <c r="E150" s="48">
        <f>Input!E$147*Input_National_Capacity!$C150+Input!E$148*Input_National_Capacity!$D150+Input!E$149*Input_National_Capacity!$E150+Input!E$150*Input_National_Capacity!$F150+Input!E$151*Input_National_Capacity!$G150+Input!E$152*Input_National_Capacity!$H150</f>
        <v>1061.3984317203926</v>
      </c>
      <c r="F150" s="48">
        <f>Input!F$147*Input_National_Capacity!$C150+Input!F$148*Input_National_Capacity!$D150+Input!F$149*Input_National_Capacity!$E150+Input!F$150*Input_National_Capacity!$F150+Input!F$151*Input_National_Capacity!$G150+Input!F$152*Input_National_Capacity!$H150</f>
        <v>1090.7746280967108</v>
      </c>
      <c r="G150" s="60">
        <f>Input!G$147*Input_National_Capacity!$C150+Input!G$148*Input_National_Capacity!$D150+Input!G$149*Input_National_Capacity!$E150+Input!G$150*Input_National_Capacity!$F150+Input!G$151*Input_National_Capacity!$G150+Input!G$152*Input_National_Capacity!$H150</f>
        <v>1119.3831826898543</v>
      </c>
    </row>
    <row r="151" spans="1:7" s="5" customFormat="1" ht="15" customHeight="1" x14ac:dyDescent="0.45">
      <c r="A151" s="42" t="str">
        <f>Input_National_Capacity!A151</f>
        <v>F23</v>
      </c>
      <c r="B151" s="4" t="str">
        <f>Input_National_Capacity!B151</f>
        <v>Salida Nacional / National exit</v>
      </c>
      <c r="C151" s="48">
        <f>Input!C$147*Input_National_Capacity!$C151+Input!C$148*Input_National_Capacity!$D151+Input!C$149*Input_National_Capacity!$E151+Input!C$150*Input_National_Capacity!$F151+Input!C$151*Input_National_Capacity!$G151+Input!C$152*Input_National_Capacity!$H151</f>
        <v>300.88854027044005</v>
      </c>
      <c r="D151" s="48">
        <f>Input!D$147*Input_National_Capacity!$C151+Input!D$148*Input_National_Capacity!$D151+Input!D$149*Input_National_Capacity!$E151+Input!D$150*Input_National_Capacity!$F151+Input!D$151*Input_National_Capacity!$G151+Input!D$152*Input_National_Capacity!$H151</f>
        <v>320.54145476276523</v>
      </c>
      <c r="E151" s="48">
        <f>Input!E$147*Input_National_Capacity!$C151+Input!E$148*Input_National_Capacity!$D151+Input!E$149*Input_National_Capacity!$E151+Input!E$150*Input_National_Capacity!$F151+Input!E$151*Input_National_Capacity!$G151+Input!E$152*Input_National_Capacity!$H151</f>
        <v>331.50433530508928</v>
      </c>
      <c r="F151" s="48">
        <f>Input!F$147*Input_National_Capacity!$C151+Input!F$148*Input_National_Capacity!$D151+Input!F$149*Input_National_Capacity!$E151+Input!F$150*Input_National_Capacity!$F151+Input!F$151*Input_National_Capacity!$G151+Input!F$152*Input_National_Capacity!$H151</f>
        <v>342.10858748647229</v>
      </c>
      <c r="G151" s="60">
        <f>Input!G$147*Input_National_Capacity!$C151+Input!G$148*Input_National_Capacity!$D151+Input!G$149*Input_National_Capacity!$E151+Input!G$150*Input_National_Capacity!$F151+Input!G$151*Input_National_Capacity!$G151+Input!G$152*Input_National_Capacity!$H151</f>
        <v>352.28872140605603</v>
      </c>
    </row>
    <row r="152" spans="1:7" s="5" customFormat="1" ht="15" customHeight="1" x14ac:dyDescent="0.45">
      <c r="A152" s="42" t="str">
        <f>Input_National_Capacity!A152</f>
        <v>F25</v>
      </c>
      <c r="B152" s="4" t="str">
        <f>Input_National_Capacity!B152</f>
        <v>Salida Nacional / National exit</v>
      </c>
      <c r="C152" s="48">
        <f>Input!C$147*Input_National_Capacity!$C152+Input!C$148*Input_National_Capacity!$D152+Input!C$149*Input_National_Capacity!$E152+Input!C$150*Input_National_Capacity!$F152+Input!C$151*Input_National_Capacity!$G152+Input!C$152*Input_National_Capacity!$H152</f>
        <v>2660.2384779339986</v>
      </c>
      <c r="D152" s="48">
        <f>Input!D$147*Input_National_Capacity!$C152+Input!D$148*Input_National_Capacity!$D152+Input!D$149*Input_National_Capacity!$E152+Input!D$150*Input_National_Capacity!$F152+Input!D$151*Input_National_Capacity!$G152+Input!D$152*Input_National_Capacity!$H152</f>
        <v>2826.4138561537079</v>
      </c>
      <c r="E152" s="48">
        <f>Input!E$147*Input_National_Capacity!$C152+Input!E$148*Input_National_Capacity!$D152+Input!E$149*Input_National_Capacity!$E152+Input!E$150*Input_National_Capacity!$F152+Input!E$151*Input_National_Capacity!$G152+Input!E$152*Input_National_Capacity!$H152</f>
        <v>2919.5541695148581</v>
      </c>
      <c r="F152" s="48">
        <f>Input!F$147*Input_National_Capacity!$C152+Input!F$148*Input_National_Capacity!$D152+Input!F$149*Input_National_Capacity!$E152+Input!F$150*Input_National_Capacity!$F152+Input!F$151*Input_National_Capacity!$G152+Input!F$152*Input_National_Capacity!$H152</f>
        <v>3009.0390743147968</v>
      </c>
      <c r="G152" s="60">
        <f>Input!G$147*Input_National_Capacity!$C152+Input!G$148*Input_National_Capacity!$D152+Input!G$149*Input_National_Capacity!$E152+Input!G$150*Input_National_Capacity!$F152+Input!G$151*Input_National_Capacity!$G152+Input!G$152*Input_National_Capacity!$H152</f>
        <v>3095.2926980355264</v>
      </c>
    </row>
    <row r="153" spans="1:7" s="5" customFormat="1" ht="15" customHeight="1" x14ac:dyDescent="0.45">
      <c r="A153" s="42" t="str">
        <f>Input_National_Capacity!A153</f>
        <v>F26</v>
      </c>
      <c r="B153" s="4" t="str">
        <f>Input_National_Capacity!B153</f>
        <v>Salida Nacional / National exit</v>
      </c>
      <c r="C153" s="48">
        <f>Input!C$147*Input_National_Capacity!$C153+Input!C$148*Input_National_Capacity!$D153+Input!C$149*Input_National_Capacity!$E153+Input!C$150*Input_National_Capacity!$F153+Input!C$151*Input_National_Capacity!$G153+Input!C$152*Input_National_Capacity!$H153</f>
        <v>12353.549622579447</v>
      </c>
      <c r="D153" s="48">
        <f>Input!D$147*Input_National_Capacity!$C153+Input!D$148*Input_National_Capacity!$D153+Input!D$149*Input_National_Capacity!$E153+Input!D$150*Input_National_Capacity!$F153+Input!D$151*Input_National_Capacity!$G153+Input!D$152*Input_National_Capacity!$H153</f>
        <v>11201.645857520467</v>
      </c>
      <c r="E153" s="48">
        <f>Input!E$147*Input_National_Capacity!$C153+Input!E$148*Input_National_Capacity!$D153+Input!E$149*Input_National_Capacity!$E153+Input!E$150*Input_National_Capacity!$F153+Input!E$151*Input_National_Capacity!$G153+Input!E$152*Input_National_Capacity!$H153</f>
        <v>9967.4148374672623</v>
      </c>
      <c r="F153" s="48">
        <f>Input!F$147*Input_National_Capacity!$C153+Input!F$148*Input_National_Capacity!$D153+Input!F$149*Input_National_Capacity!$E153+Input!F$150*Input_National_Capacity!$F153+Input!F$151*Input_National_Capacity!$G153+Input!F$152*Input_National_Capacity!$H153</f>
        <v>9066.9886120095689</v>
      </c>
      <c r="G153" s="60">
        <f>Input!G$147*Input_National_Capacity!$C153+Input!G$148*Input_National_Capacity!$D153+Input!G$149*Input_National_Capacity!$E153+Input!G$150*Input_National_Capacity!$F153+Input!G$151*Input_National_Capacity!$G153+Input!G$152*Input_National_Capacity!$H153</f>
        <v>8445.0374362015918</v>
      </c>
    </row>
    <row r="154" spans="1:7" s="5" customFormat="1" ht="15" customHeight="1" x14ac:dyDescent="0.45">
      <c r="A154" s="42" t="str">
        <f>Input_National_Capacity!A154</f>
        <v>F26.02</v>
      </c>
      <c r="B154" s="4" t="str">
        <f>Input_National_Capacity!B154</f>
        <v>Salida Nacional / National exit</v>
      </c>
      <c r="C154" s="48">
        <f>Input!C$147*Input_National_Capacity!$C154+Input!C$148*Input_National_Capacity!$D154+Input!C$149*Input_National_Capacity!$E154+Input!C$150*Input_National_Capacity!$F154+Input!C$151*Input_National_Capacity!$G154+Input!C$152*Input_National_Capacity!$H154</f>
        <v>662.98886328311539</v>
      </c>
      <c r="D154" s="48">
        <f>Input!D$147*Input_National_Capacity!$C154+Input!D$148*Input_National_Capacity!$D154+Input!D$149*Input_National_Capacity!$E154+Input!D$150*Input_National_Capacity!$F154+Input!D$151*Input_National_Capacity!$G154+Input!D$152*Input_National_Capacity!$H154</f>
        <v>677.34051715915268</v>
      </c>
      <c r="E154" s="48">
        <f>Input!E$147*Input_National_Capacity!$C154+Input!E$148*Input_National_Capacity!$D154+Input!E$149*Input_National_Capacity!$E154+Input!E$150*Input_National_Capacity!$F154+Input!E$151*Input_National_Capacity!$G154+Input!E$152*Input_National_Capacity!$H154</f>
        <v>686.0994370144457</v>
      </c>
      <c r="F154" s="48">
        <f>Input!F$147*Input_National_Capacity!$C154+Input!F$148*Input_National_Capacity!$D154+Input!F$149*Input_National_Capacity!$E154+Input!F$150*Input_National_Capacity!$F154+Input!F$151*Input_National_Capacity!$G154+Input!F$152*Input_National_Capacity!$H154</f>
        <v>690.79688574283841</v>
      </c>
      <c r="G154" s="60">
        <f>Input!G$147*Input_National_Capacity!$C154+Input!G$148*Input_National_Capacity!$D154+Input!G$149*Input_National_Capacity!$E154+Input!G$150*Input_National_Capacity!$F154+Input!G$151*Input_National_Capacity!$G154+Input!G$152*Input_National_Capacity!$H154</f>
        <v>695.0374402549819</v>
      </c>
    </row>
    <row r="155" spans="1:7" s="5" customFormat="1" ht="15" customHeight="1" x14ac:dyDescent="0.45">
      <c r="A155" s="42" t="str">
        <f>Input_National_Capacity!A155</f>
        <v>F26A</v>
      </c>
      <c r="B155" s="4" t="str">
        <f>Input_National_Capacity!B155</f>
        <v>Salida Nacional / National exit</v>
      </c>
      <c r="C155" s="48">
        <f>Input!C$147*Input_National_Capacity!$C155+Input!C$148*Input_National_Capacity!$D155+Input!C$149*Input_National_Capacity!$E155+Input!C$150*Input_National_Capacity!$F155+Input!C$151*Input_National_Capacity!$G155+Input!C$152*Input_National_Capacity!$H155</f>
        <v>3343.3941574286396</v>
      </c>
      <c r="D155" s="48">
        <f>Input!D$147*Input_National_Capacity!$C155+Input!D$148*Input_National_Capacity!$D155+Input!D$149*Input_National_Capacity!$E155+Input!D$150*Input_National_Capacity!$F155+Input!D$151*Input_National_Capacity!$G155+Input!D$152*Input_National_Capacity!$H155</f>
        <v>3518.0264215311704</v>
      </c>
      <c r="E155" s="48">
        <f>Input!E$147*Input_National_Capacity!$C155+Input!E$148*Input_National_Capacity!$D155+Input!E$149*Input_National_Capacity!$E155+Input!E$150*Input_National_Capacity!$F155+Input!E$151*Input_National_Capacity!$G155+Input!E$152*Input_National_Capacity!$H155</f>
        <v>3617.9995120128588</v>
      </c>
      <c r="F155" s="48">
        <f>Input!F$147*Input_National_Capacity!$C155+Input!F$148*Input_National_Capacity!$D155+Input!F$149*Input_National_Capacity!$E155+Input!F$150*Input_National_Capacity!$F155+Input!F$151*Input_National_Capacity!$G155+Input!F$152*Input_National_Capacity!$H155</f>
        <v>3711.1900198779431</v>
      </c>
      <c r="G155" s="60">
        <f>Input!G$147*Input_National_Capacity!$C155+Input!G$148*Input_National_Capacity!$D155+Input!G$149*Input_National_Capacity!$E155+Input!G$150*Input_National_Capacity!$F155+Input!G$151*Input_National_Capacity!$G155+Input!G$152*Input_National_Capacity!$H155</f>
        <v>3802.6584108698835</v>
      </c>
    </row>
    <row r="156" spans="1:7" s="5" customFormat="1" ht="15" customHeight="1" x14ac:dyDescent="0.45">
      <c r="A156" s="42" t="str">
        <f>Input_National_Capacity!A156</f>
        <v>F27</v>
      </c>
      <c r="B156" s="4" t="str">
        <f>Input_National_Capacity!B156</f>
        <v>Salida Nacional / National exit</v>
      </c>
      <c r="C156" s="48">
        <f>Input!C$147*Input_National_Capacity!$C156+Input!C$148*Input_National_Capacity!$D156+Input!C$149*Input_National_Capacity!$E156+Input!C$150*Input_National_Capacity!$F156+Input!C$151*Input_National_Capacity!$G156+Input!C$152*Input_National_Capacity!$H156</f>
        <v>208.57469093621262</v>
      </c>
      <c r="D156" s="48">
        <f>Input!D$147*Input_National_Capacity!$C156+Input!D$148*Input_National_Capacity!$D156+Input!D$149*Input_National_Capacity!$E156+Input!D$150*Input_National_Capacity!$F156+Input!D$151*Input_National_Capacity!$G156+Input!D$152*Input_National_Capacity!$H156</f>
        <v>219.46897046103228</v>
      </c>
      <c r="E156" s="48">
        <f>Input!E$147*Input_National_Capacity!$C156+Input!E$148*Input_National_Capacity!$D156+Input!E$149*Input_National_Capacity!$E156+Input!E$150*Input_National_Capacity!$F156+Input!E$151*Input_National_Capacity!$G156+Input!E$152*Input_National_Capacity!$H156</f>
        <v>225.70570339388905</v>
      </c>
      <c r="F156" s="48">
        <f>Input!F$147*Input_National_Capacity!$C156+Input!F$148*Input_National_Capacity!$D156+Input!F$149*Input_National_Capacity!$E156+Input!F$150*Input_National_Capacity!$F156+Input!F$151*Input_National_Capacity!$G156+Input!F$152*Input_National_Capacity!$H156</f>
        <v>231.51931090198423</v>
      </c>
      <c r="G156" s="60">
        <f>Input!G$147*Input_National_Capacity!$C156+Input!G$148*Input_National_Capacity!$D156+Input!G$149*Input_National_Capacity!$E156+Input!G$150*Input_National_Capacity!$F156+Input!G$151*Input_National_Capacity!$G156+Input!G$152*Input_National_Capacity!$H156</f>
        <v>237.22548567027695</v>
      </c>
    </row>
    <row r="157" spans="1:7" s="5" customFormat="1" ht="15" customHeight="1" x14ac:dyDescent="0.45">
      <c r="A157" s="42" t="str">
        <f>Input_National_Capacity!A157</f>
        <v>F27A</v>
      </c>
      <c r="B157" s="4" t="str">
        <f>Input_National_Capacity!B157</f>
        <v>Salida Nacional / National exit</v>
      </c>
      <c r="C157" s="48">
        <f>Input!C$147*Input_National_Capacity!$C157+Input!C$148*Input_National_Capacity!$D157+Input!C$149*Input_National_Capacity!$E157+Input!C$150*Input_National_Capacity!$F157+Input!C$151*Input_National_Capacity!$G157+Input!C$152*Input_National_Capacity!$H157</f>
        <v>22441.776400744515</v>
      </c>
      <c r="D157" s="48">
        <f>Input!D$147*Input_National_Capacity!$C157+Input!D$148*Input_National_Capacity!$D157+Input!D$149*Input_National_Capacity!$E157+Input!D$150*Input_National_Capacity!$F157+Input!D$151*Input_National_Capacity!$G157+Input!D$152*Input_National_Capacity!$H157</f>
        <v>22782.254855718838</v>
      </c>
      <c r="E157" s="48">
        <f>Input!E$147*Input_National_Capacity!$C157+Input!E$148*Input_National_Capacity!$D157+Input!E$149*Input_National_Capacity!$E157+Input!E$150*Input_National_Capacity!$F157+Input!E$151*Input_National_Capacity!$G157+Input!E$152*Input_National_Capacity!$H157</f>
        <v>23036.495953801714</v>
      </c>
      <c r="F157" s="48">
        <f>Input!F$147*Input_National_Capacity!$C157+Input!F$148*Input_National_Capacity!$D157+Input!F$149*Input_National_Capacity!$E157+Input!F$150*Input_National_Capacity!$F157+Input!F$151*Input_National_Capacity!$G157+Input!F$152*Input_National_Capacity!$H157</f>
        <v>23189.738450935303</v>
      </c>
      <c r="G157" s="60">
        <f>Input!G$147*Input_National_Capacity!$C157+Input!G$148*Input_National_Capacity!$D157+Input!G$149*Input_National_Capacity!$E157+Input!G$150*Input_National_Capacity!$F157+Input!G$151*Input_National_Capacity!$G157+Input!G$152*Input_National_Capacity!$H157</f>
        <v>23385.86347981459</v>
      </c>
    </row>
    <row r="158" spans="1:7" s="5" customFormat="1" ht="15" customHeight="1" x14ac:dyDescent="0.45">
      <c r="A158" s="42" t="str">
        <f>Input_National_Capacity!A158</f>
        <v>F28</v>
      </c>
      <c r="B158" s="4" t="str">
        <f>Input_National_Capacity!B158</f>
        <v>Salida Nacional / National exit</v>
      </c>
      <c r="C158" s="48">
        <f>Input!C$147*Input_National_Capacity!$C158+Input!C$148*Input_National_Capacity!$D158+Input!C$149*Input_National_Capacity!$E158+Input!C$150*Input_National_Capacity!$F158+Input!C$151*Input_National_Capacity!$G158+Input!C$152*Input_National_Capacity!$H158</f>
        <v>3667.1462961049237</v>
      </c>
      <c r="D158" s="48">
        <f>Input!D$147*Input_National_Capacity!$C158+Input!D$148*Input_National_Capacity!$D158+Input!D$149*Input_National_Capacity!$E158+Input!D$150*Input_National_Capacity!$F158+Input!D$151*Input_National_Capacity!$G158+Input!D$152*Input_National_Capacity!$H158</f>
        <v>3722.7829035983127</v>
      </c>
      <c r="E158" s="48">
        <f>Input!E$147*Input_National_Capacity!$C158+Input!E$148*Input_National_Capacity!$D158+Input!E$149*Input_National_Capacity!$E158+Input!E$150*Input_National_Capacity!$F158+Input!E$151*Input_National_Capacity!$G158+Input!E$152*Input_National_Capacity!$H158</f>
        <v>3764.3277120173716</v>
      </c>
      <c r="F158" s="48">
        <f>Input!F$147*Input_National_Capacity!$C158+Input!F$148*Input_National_Capacity!$D158+Input!F$149*Input_National_Capacity!$E158+Input!F$150*Input_National_Capacity!$F158+Input!F$151*Input_National_Capacity!$G158+Input!F$152*Input_National_Capacity!$H158</f>
        <v>3789.3686288206709</v>
      </c>
      <c r="G158" s="60">
        <f>Input!G$147*Input_National_Capacity!$C158+Input!G$148*Input_National_Capacity!$D158+Input!G$149*Input_National_Capacity!$E158+Input!G$150*Input_National_Capacity!$F158+Input!G$151*Input_National_Capacity!$G158+Input!G$152*Input_National_Capacity!$H158</f>
        <v>3821.416857106391</v>
      </c>
    </row>
    <row r="159" spans="1:7" s="5" customFormat="1" ht="15" customHeight="1" x14ac:dyDescent="0.45">
      <c r="A159" s="42" t="str">
        <f>Input_National_Capacity!A159</f>
        <v>G03</v>
      </c>
      <c r="B159" s="4" t="str">
        <f>Input_National_Capacity!B159</f>
        <v>Salida Nacional / National exit</v>
      </c>
      <c r="C159" s="48">
        <f>Input!C$147*Input_National_Capacity!$C159+Input!C$148*Input_National_Capacity!$D159+Input!C$149*Input_National_Capacity!$E159+Input!C$150*Input_National_Capacity!$F159+Input!C$151*Input_National_Capacity!$G159+Input!C$152*Input_National_Capacity!$H159</f>
        <v>235.99885152155488</v>
      </c>
      <c r="D159" s="48">
        <f>Input!D$147*Input_National_Capacity!$C159+Input!D$148*Input_National_Capacity!$D159+Input!D$149*Input_National_Capacity!$E159+Input!D$150*Input_National_Capacity!$F159+Input!D$151*Input_National_Capacity!$G159+Input!D$152*Input_National_Capacity!$H159</f>
        <v>251.41341415352272</v>
      </c>
      <c r="E159" s="48">
        <f>Input!E$147*Input_National_Capacity!$C159+Input!E$148*Input_National_Capacity!$D159+Input!E$149*Input_National_Capacity!$E159+Input!E$150*Input_National_Capacity!$F159+Input!E$151*Input_National_Capacity!$G159+Input!E$152*Input_National_Capacity!$H159</f>
        <v>260.01203746776082</v>
      </c>
      <c r="F159" s="48">
        <f>Input!F$147*Input_National_Capacity!$C159+Input!F$148*Input_National_Capacity!$D159+Input!F$149*Input_National_Capacity!$E159+Input!F$150*Input_National_Capacity!$F159+Input!F$151*Input_National_Capacity!$G159+Input!F$152*Input_National_Capacity!$H159</f>
        <v>268.32937429222739</v>
      </c>
      <c r="G159" s="60">
        <f>Input!G$147*Input_National_Capacity!$C159+Input!G$148*Input_National_Capacity!$D159+Input!G$149*Input_National_Capacity!$E159+Input!G$150*Input_National_Capacity!$F159+Input!G$151*Input_National_Capacity!$G159+Input!G$152*Input_National_Capacity!$H159</f>
        <v>276.31405829248212</v>
      </c>
    </row>
    <row r="160" spans="1:7" s="5" customFormat="1" ht="15" customHeight="1" x14ac:dyDescent="0.45">
      <c r="A160" s="42" t="str">
        <f>Input_National_Capacity!A160</f>
        <v>G04</v>
      </c>
      <c r="B160" s="4" t="str">
        <f>Input_National_Capacity!B160</f>
        <v>Salida Nacional / National exit</v>
      </c>
      <c r="C160" s="48">
        <f>Input!C$147*Input_National_Capacity!$C160+Input!C$148*Input_National_Capacity!$D160+Input!C$149*Input_National_Capacity!$E160+Input!C$150*Input_National_Capacity!$F160+Input!C$151*Input_National_Capacity!$G160+Input!C$152*Input_National_Capacity!$H160</f>
        <v>0.1658738831726479</v>
      </c>
      <c r="D160" s="48">
        <f>Input!D$147*Input_National_Capacity!$C160+Input!D$148*Input_National_Capacity!$D160+Input!D$149*Input_National_Capacity!$E160+Input!D$150*Input_National_Capacity!$F160+Input!D$151*Input_National_Capacity!$G160+Input!D$152*Input_National_Capacity!$H160</f>
        <v>0.17661344503208751</v>
      </c>
      <c r="E160" s="48">
        <f>Input!E$147*Input_National_Capacity!$C160+Input!E$148*Input_National_Capacity!$D160+Input!E$149*Input_National_Capacity!$E160+Input!E$150*Input_National_Capacity!$F160+Input!E$151*Input_National_Capacity!$G160+Input!E$152*Input_National_Capacity!$H160</f>
        <v>0.18260975293375348</v>
      </c>
      <c r="F160" s="48">
        <f>Input!F$147*Input_National_Capacity!$C160+Input!F$148*Input_National_Capacity!$D160+Input!F$149*Input_National_Capacity!$E160+Input!F$150*Input_National_Capacity!$F160+Input!F$151*Input_National_Capacity!$G160+Input!F$152*Input_National_Capacity!$H160</f>
        <v>0.18840226352095402</v>
      </c>
      <c r="G160" s="60">
        <f>Input!G$147*Input_National_Capacity!$C160+Input!G$148*Input_National_Capacity!$D160+Input!G$149*Input_National_Capacity!$E160+Input!G$150*Input_National_Capacity!$F160+Input!G$151*Input_National_Capacity!$G160+Input!G$152*Input_National_Capacity!$H160</f>
        <v>0.19396740154394426</v>
      </c>
    </row>
    <row r="161" spans="1:7" s="5" customFormat="1" ht="15" customHeight="1" x14ac:dyDescent="0.45">
      <c r="A161" s="42" t="str">
        <f>Input_National_Capacity!A161</f>
        <v>G07</v>
      </c>
      <c r="B161" s="4" t="str">
        <f>Input_National_Capacity!B161</f>
        <v>Salida Nacional / National exit</v>
      </c>
      <c r="C161" s="48">
        <f>Input!C$147*Input_National_Capacity!$C161+Input!C$148*Input_National_Capacity!$D161+Input!C$149*Input_National_Capacity!$E161+Input!C$150*Input_National_Capacity!$F161+Input!C$151*Input_National_Capacity!$G161+Input!C$152*Input_National_Capacity!$H161</f>
        <v>105.3419058612655</v>
      </c>
      <c r="D161" s="48">
        <f>Input!D$147*Input_National_Capacity!$C161+Input!D$148*Input_National_Capacity!$D161+Input!D$149*Input_National_Capacity!$E161+Input!D$150*Input_National_Capacity!$F161+Input!D$151*Input_National_Capacity!$G161+Input!D$152*Input_National_Capacity!$H161</f>
        <v>108.43901876436112</v>
      </c>
      <c r="E161" s="48">
        <f>Input!E$147*Input_National_Capacity!$C161+Input!E$148*Input_National_Capacity!$D161+Input!E$149*Input_National_Capacity!$E161+Input!E$150*Input_National_Capacity!$F161+Input!E$151*Input_National_Capacity!$G161+Input!E$152*Input_National_Capacity!$H161</f>
        <v>110.38803154407228</v>
      </c>
      <c r="F161" s="48">
        <f>Input!F$147*Input_National_Capacity!$C161+Input!F$148*Input_National_Capacity!$D161+Input!F$149*Input_National_Capacity!$E161+Input!F$150*Input_National_Capacity!$F161+Input!F$151*Input_National_Capacity!$G161+Input!F$152*Input_National_Capacity!$H161</f>
        <v>111.96961602099121</v>
      </c>
      <c r="G161" s="60">
        <f>Input!G$147*Input_National_Capacity!$C161+Input!G$148*Input_National_Capacity!$D161+Input!G$149*Input_National_Capacity!$E161+Input!G$150*Input_National_Capacity!$F161+Input!G$151*Input_National_Capacity!$G161+Input!G$152*Input_National_Capacity!$H161</f>
        <v>113.66144896689572</v>
      </c>
    </row>
    <row r="162" spans="1:7" s="5" customFormat="1" ht="15" customHeight="1" x14ac:dyDescent="0.45">
      <c r="A162" s="42" t="str">
        <f>Input_National_Capacity!A162</f>
        <v>H1</v>
      </c>
      <c r="B162" s="4" t="str">
        <f>Input_National_Capacity!B162</f>
        <v>Salida Nacional / National exit</v>
      </c>
      <c r="C162" s="48">
        <f>Input!C$147*Input_National_Capacity!$C162+Input!C$148*Input_National_Capacity!$D162+Input!C$149*Input_National_Capacity!$E162+Input!C$150*Input_National_Capacity!$F162+Input!C$151*Input_National_Capacity!$G162+Input!C$152*Input_National_Capacity!$H162</f>
        <v>30197.373166135498</v>
      </c>
      <c r="D162" s="48">
        <f>Input!D$147*Input_National_Capacity!$C162+Input!D$148*Input_National_Capacity!$D162+Input!D$149*Input_National_Capacity!$E162+Input!D$150*Input_National_Capacity!$F162+Input!D$151*Input_National_Capacity!$G162+Input!D$152*Input_National_Capacity!$H162</f>
        <v>28422.768437344275</v>
      </c>
      <c r="E162" s="48">
        <f>Input!E$147*Input_National_Capacity!$C162+Input!E$148*Input_National_Capacity!$D162+Input!E$149*Input_National_Capacity!$E162+Input!E$150*Input_National_Capacity!$F162+Input!E$151*Input_National_Capacity!$G162+Input!E$152*Input_National_Capacity!$H162</f>
        <v>26513.816682735825</v>
      </c>
      <c r="F162" s="48">
        <f>Input!F$147*Input_National_Capacity!$C162+Input!F$148*Input_National_Capacity!$D162+Input!F$149*Input_National_Capacity!$E162+Input!F$150*Input_National_Capacity!$F162+Input!F$151*Input_National_Capacity!$G162+Input!F$152*Input_National_Capacity!$H162</f>
        <v>25036.138643927559</v>
      </c>
      <c r="G162" s="60">
        <f>Input!G$147*Input_National_Capacity!$C162+Input!G$148*Input_National_Capacity!$D162+Input!G$149*Input_National_Capacity!$E162+Input!G$150*Input_National_Capacity!$F162+Input!G$151*Input_National_Capacity!$G162+Input!G$152*Input_National_Capacity!$H162</f>
        <v>23985.621578770835</v>
      </c>
    </row>
    <row r="163" spans="1:7" s="5" customFormat="1" ht="15" customHeight="1" x14ac:dyDescent="0.45">
      <c r="A163" s="42" t="str">
        <f>Input_National_Capacity!A163</f>
        <v>I001</v>
      </c>
      <c r="B163" s="4" t="str">
        <f>Input_National_Capacity!B163</f>
        <v>Salida Nacional / National exit</v>
      </c>
      <c r="C163" s="48">
        <f>Input!C$147*Input_National_Capacity!$C163+Input!C$148*Input_National_Capacity!$D163+Input!C$149*Input_National_Capacity!$E163+Input!C$150*Input_National_Capacity!$F163+Input!C$151*Input_National_Capacity!$G163+Input!C$152*Input_National_Capacity!$H163</f>
        <v>7071.9126350713686</v>
      </c>
      <c r="D163" s="48">
        <f>Input!D$147*Input_National_Capacity!$C163+Input!D$148*Input_National_Capacity!$D163+Input!D$149*Input_National_Capacity!$E163+Input!D$150*Input_National_Capacity!$F163+Input!D$151*Input_National_Capacity!$G163+Input!D$152*Input_National_Capacity!$H163</f>
        <v>6856.6199702097465</v>
      </c>
      <c r="E163" s="48">
        <f>Input!E$147*Input_National_Capacity!$C163+Input!E$148*Input_National_Capacity!$D163+Input!E$149*Input_National_Capacity!$E163+Input!E$150*Input_National_Capacity!$F163+Input!E$151*Input_National_Capacity!$G163+Input!E$152*Input_National_Capacity!$H163</f>
        <v>6571.0367177169946</v>
      </c>
      <c r="F163" s="48">
        <f>Input!F$147*Input_National_Capacity!$C163+Input!F$148*Input_National_Capacity!$D163+Input!F$149*Input_National_Capacity!$E163+Input!F$150*Input_National_Capacity!$F163+Input!F$151*Input_National_Capacity!$G163+Input!F$152*Input_National_Capacity!$H163</f>
        <v>6375.8378833222105</v>
      </c>
      <c r="G163" s="60">
        <f>Input!G$147*Input_National_Capacity!$C163+Input!G$148*Input_National_Capacity!$D163+Input!G$149*Input_National_Capacity!$E163+Input!G$150*Input_National_Capacity!$F163+Input!G$151*Input_National_Capacity!$G163+Input!G$152*Input_National_Capacity!$H163</f>
        <v>6264.9731482041161</v>
      </c>
    </row>
    <row r="164" spans="1:7" s="5" customFormat="1" ht="15" customHeight="1" x14ac:dyDescent="0.45">
      <c r="A164" s="42" t="str">
        <f>Input_National_Capacity!A164</f>
        <v>I003</v>
      </c>
      <c r="B164" s="4" t="str">
        <f>Input_National_Capacity!B164</f>
        <v>Salida Nacional / National exit</v>
      </c>
      <c r="C164" s="48">
        <f>Input!C$147*Input_National_Capacity!$C164+Input!C$148*Input_National_Capacity!$D164+Input!C$149*Input_National_Capacity!$E164+Input!C$150*Input_National_Capacity!$F164+Input!C$151*Input_National_Capacity!$G164+Input!C$152*Input_National_Capacity!$H164</f>
        <v>68.130880036592657</v>
      </c>
      <c r="D164" s="48">
        <f>Input!D$147*Input_National_Capacity!$C164+Input!D$148*Input_National_Capacity!$D164+Input!D$149*Input_National_Capacity!$E164+Input!D$150*Input_National_Capacity!$F164+Input!D$151*Input_National_Capacity!$G164+Input!D$152*Input_National_Capacity!$H164</f>
        <v>70.861319227033874</v>
      </c>
      <c r="E164" s="48">
        <f>Input!E$147*Input_National_Capacity!$C164+Input!E$148*Input_National_Capacity!$D164+Input!E$149*Input_National_Capacity!$E164+Input!E$150*Input_National_Capacity!$F164+Input!E$151*Input_National_Capacity!$G164+Input!E$152*Input_National_Capacity!$H164</f>
        <v>72.485039573614742</v>
      </c>
      <c r="F164" s="48">
        <f>Input!F$147*Input_National_Capacity!$C164+Input!F$148*Input_National_Capacity!$D164+Input!F$149*Input_National_Capacity!$E164+Input!F$150*Input_National_Capacity!$F164+Input!F$151*Input_National_Capacity!$G164+Input!F$152*Input_National_Capacity!$H164</f>
        <v>73.91762121543394</v>
      </c>
      <c r="G164" s="60">
        <f>Input!G$147*Input_National_Capacity!$C164+Input!G$148*Input_National_Capacity!$D164+Input!G$149*Input_National_Capacity!$E164+Input!G$150*Input_National_Capacity!$F164+Input!G$151*Input_National_Capacity!$G164+Input!G$152*Input_National_Capacity!$H164</f>
        <v>75.371766407116937</v>
      </c>
    </row>
    <row r="165" spans="1:7" s="5" customFormat="1" ht="15" customHeight="1" x14ac:dyDescent="0.45">
      <c r="A165" s="42" t="str">
        <f>Input_National_Capacity!A165</f>
        <v>I006</v>
      </c>
      <c r="B165" s="4" t="str">
        <f>Input_National_Capacity!B165</f>
        <v>Salida Nacional / National exit</v>
      </c>
      <c r="C165" s="48">
        <f>Input!C$147*Input_National_Capacity!$C165+Input!C$148*Input_National_Capacity!$D165+Input!C$149*Input_National_Capacity!$E165+Input!C$150*Input_National_Capacity!$F165+Input!C$151*Input_National_Capacity!$G165+Input!C$152*Input_National_Capacity!$H165</f>
        <v>843.18883162787915</v>
      </c>
      <c r="D165" s="48">
        <f>Input!D$147*Input_National_Capacity!$C165+Input!D$148*Input_National_Capacity!$D165+Input!D$149*Input_National_Capacity!$E165+Input!D$150*Input_National_Capacity!$F165+Input!D$151*Input_National_Capacity!$G165+Input!D$152*Input_National_Capacity!$H165</f>
        <v>894.07332026682616</v>
      </c>
      <c r="E165" s="48">
        <f>Input!E$147*Input_National_Capacity!$C165+Input!E$148*Input_National_Capacity!$D165+Input!E$149*Input_National_Capacity!$E165+Input!E$150*Input_National_Capacity!$F165+Input!E$151*Input_National_Capacity!$G165+Input!E$152*Input_National_Capacity!$H165</f>
        <v>922.70306661754148</v>
      </c>
      <c r="F165" s="48">
        <f>Input!F$147*Input_National_Capacity!$C165+Input!F$148*Input_National_Capacity!$D165+Input!F$149*Input_National_Capacity!$E165+Input!F$150*Input_National_Capacity!$F165+Input!F$151*Input_National_Capacity!$G165+Input!F$152*Input_National_Capacity!$H165</f>
        <v>950.05998962830324</v>
      </c>
      <c r="G165" s="60">
        <f>Input!G$147*Input_National_Capacity!$C165+Input!G$148*Input_National_Capacity!$D165+Input!G$149*Input_National_Capacity!$E165+Input!G$150*Input_National_Capacity!$F165+Input!G$151*Input_National_Capacity!$G165+Input!G$152*Input_National_Capacity!$H165</f>
        <v>976.51489351575094</v>
      </c>
    </row>
    <row r="166" spans="1:7" s="5" customFormat="1" ht="15" customHeight="1" x14ac:dyDescent="0.45">
      <c r="A166" s="42" t="str">
        <f>Input_National_Capacity!A166</f>
        <v>I008X</v>
      </c>
      <c r="B166" s="4" t="str">
        <f>Input_National_Capacity!B166</f>
        <v>Salida Nacional / National exit</v>
      </c>
      <c r="C166" s="48">
        <f>Input!C$147*Input_National_Capacity!$C166+Input!C$148*Input_National_Capacity!$D166+Input!C$149*Input_National_Capacity!$E166+Input!C$150*Input_National_Capacity!$F166+Input!C$151*Input_National_Capacity!$G166+Input!C$152*Input_National_Capacity!$H166</f>
        <v>11293.200099573722</v>
      </c>
      <c r="D166" s="48">
        <f>Input!D$147*Input_National_Capacity!$C166+Input!D$148*Input_National_Capacity!$D166+Input!D$149*Input_National_Capacity!$E166+Input!D$150*Input_National_Capacity!$F166+Input!D$151*Input_National_Capacity!$G166+Input!D$152*Input_National_Capacity!$H166</f>
        <v>11444.978365934698</v>
      </c>
      <c r="E166" s="48">
        <f>Input!E$147*Input_National_Capacity!$C166+Input!E$148*Input_National_Capacity!$D166+Input!E$149*Input_National_Capacity!$E166+Input!E$150*Input_National_Capacity!$F166+Input!E$151*Input_National_Capacity!$G166+Input!E$152*Input_National_Capacity!$H166</f>
        <v>11543.292748641084</v>
      </c>
      <c r="F166" s="48">
        <f>Input!F$147*Input_National_Capacity!$C166+Input!F$148*Input_National_Capacity!$D166+Input!F$149*Input_National_Capacity!$E166+Input!F$150*Input_National_Capacity!$F166+Input!F$151*Input_National_Capacity!$G166+Input!F$152*Input_National_Capacity!$H166</f>
        <v>11559.548294363069</v>
      </c>
      <c r="G166" s="60">
        <f>Input!G$147*Input_National_Capacity!$C166+Input!G$148*Input_National_Capacity!$D166+Input!G$149*Input_National_Capacity!$E166+Input!G$150*Input_National_Capacity!$F166+Input!G$151*Input_National_Capacity!$G166+Input!G$152*Input_National_Capacity!$H166</f>
        <v>11567.007034541139</v>
      </c>
    </row>
    <row r="167" spans="1:7" s="5" customFormat="1" ht="15" customHeight="1" x14ac:dyDescent="0.45">
      <c r="A167" s="42" t="str">
        <f>Input_National_Capacity!A167</f>
        <v>I012</v>
      </c>
      <c r="B167" s="4" t="str">
        <f>Input_National_Capacity!B167</f>
        <v>Salida Nacional / National exit</v>
      </c>
      <c r="C167" s="48">
        <f>Input!C$147*Input_National_Capacity!$C167+Input!C$148*Input_National_Capacity!$D167+Input!C$149*Input_National_Capacity!$E167+Input!C$150*Input_National_Capacity!$F167+Input!C$151*Input_National_Capacity!$G167+Input!C$152*Input_National_Capacity!$H167</f>
        <v>2055.4429871210682</v>
      </c>
      <c r="D167" s="48">
        <f>Input!D$147*Input_National_Capacity!$C167+Input!D$148*Input_National_Capacity!$D167+Input!D$149*Input_National_Capacity!$E167+Input!D$150*Input_National_Capacity!$F167+Input!D$151*Input_National_Capacity!$G167+Input!D$152*Input_National_Capacity!$H167</f>
        <v>2182.1242343209105</v>
      </c>
      <c r="E167" s="48">
        <f>Input!E$147*Input_National_Capacity!$C167+Input!E$148*Input_National_Capacity!$D167+Input!E$149*Input_National_Capacity!$E167+Input!E$150*Input_National_Capacity!$F167+Input!E$151*Input_National_Capacity!$G167+Input!E$152*Input_National_Capacity!$H167</f>
        <v>2253.233229311285</v>
      </c>
      <c r="F167" s="48">
        <f>Input!F$147*Input_National_Capacity!$C167+Input!F$148*Input_National_Capacity!$D167+Input!F$149*Input_National_Capacity!$E167+Input!F$150*Input_National_Capacity!$F167+Input!F$151*Input_National_Capacity!$G167+Input!F$152*Input_National_Capacity!$H167</f>
        <v>2321.4082358235732</v>
      </c>
      <c r="G167" s="60">
        <f>Input!G$147*Input_National_Capacity!$C167+Input!G$148*Input_National_Capacity!$D167+Input!G$149*Input_National_Capacity!$E167+Input!G$150*Input_National_Capacity!$F167+Input!G$151*Input_National_Capacity!$G167+Input!G$152*Input_National_Capacity!$H167</f>
        <v>2387.2038472245708</v>
      </c>
    </row>
    <row r="168" spans="1:7" s="5" customFormat="1" ht="15" customHeight="1" x14ac:dyDescent="0.45">
      <c r="A168" s="42" t="str">
        <f>Input_National_Capacity!A168</f>
        <v>I014</v>
      </c>
      <c r="B168" s="4" t="str">
        <f>Input_National_Capacity!B168</f>
        <v>Salida Nacional / National exit</v>
      </c>
      <c r="C168" s="48">
        <f>Input!C$147*Input_National_Capacity!$C168+Input!C$148*Input_National_Capacity!$D168+Input!C$149*Input_National_Capacity!$E168+Input!C$150*Input_National_Capacity!$F168+Input!C$151*Input_National_Capacity!$G168+Input!C$152*Input_National_Capacity!$H168</f>
        <v>1172.5676862273911</v>
      </c>
      <c r="D168" s="48">
        <f>Input!D$147*Input_National_Capacity!$C168+Input!D$148*Input_National_Capacity!$D168+Input!D$149*Input_National_Capacity!$E168+Input!D$150*Input_National_Capacity!$F168+Input!D$151*Input_National_Capacity!$G168+Input!D$152*Input_National_Capacity!$H168</f>
        <v>1249.1554235110316</v>
      </c>
      <c r="E168" s="48">
        <f>Input!E$147*Input_National_Capacity!$C168+Input!E$148*Input_National_Capacity!$D168+Input!E$149*Input_National_Capacity!$E168+Input!E$150*Input_National_Capacity!$F168+Input!E$151*Input_National_Capacity!$G168+Input!E$152*Input_National_Capacity!$H168</f>
        <v>1291.8779527916292</v>
      </c>
      <c r="F168" s="48">
        <f>Input!F$147*Input_National_Capacity!$C168+Input!F$148*Input_National_Capacity!$D168+Input!F$149*Input_National_Capacity!$E168+Input!F$150*Input_National_Capacity!$F168+Input!F$151*Input_National_Capacity!$G168+Input!F$152*Input_National_Capacity!$H168</f>
        <v>1333.2029013367619</v>
      </c>
      <c r="G168" s="60">
        <f>Input!G$147*Input_National_Capacity!$C168+Input!G$148*Input_National_Capacity!$D168+Input!G$149*Input_National_Capacity!$E168+Input!G$150*Input_National_Capacity!$F168+Input!G$151*Input_National_Capacity!$G168+Input!G$152*Input_National_Capacity!$H168</f>
        <v>1372.8750539047605</v>
      </c>
    </row>
    <row r="169" spans="1:7" s="5" customFormat="1" ht="15" customHeight="1" x14ac:dyDescent="0.45">
      <c r="A169" s="42" t="str">
        <f>Input_National_Capacity!A169</f>
        <v>I015ERM</v>
      </c>
      <c r="B169" s="4" t="str">
        <f>Input_National_Capacity!B169</f>
        <v>Salida Nacional / National exit</v>
      </c>
      <c r="C169" s="48">
        <f>Input!C$147*Input_National_Capacity!$C169+Input!C$148*Input_National_Capacity!$D169+Input!C$149*Input_National_Capacity!$E169+Input!C$150*Input_National_Capacity!$F169+Input!C$151*Input_National_Capacity!$G169+Input!C$152*Input_National_Capacity!$H169</f>
        <v>9.1376411574066747</v>
      </c>
      <c r="D169" s="48">
        <f>Input!D$147*Input_National_Capacity!$C169+Input!D$148*Input_National_Capacity!$D169+Input!D$149*Input_National_Capacity!$E169+Input!D$150*Input_National_Capacity!$F169+Input!D$151*Input_National_Capacity!$G169+Input!D$152*Input_National_Capacity!$H169</f>
        <v>9.7344777141152026</v>
      </c>
      <c r="E169" s="48">
        <f>Input!E$147*Input_National_Capacity!$C169+Input!E$148*Input_National_Capacity!$D169+Input!E$149*Input_National_Capacity!$E169+Input!E$150*Input_National_Capacity!$F169+Input!E$151*Input_National_Capacity!$G169+Input!E$152*Input_National_Capacity!$H169</f>
        <v>10.067407869438618</v>
      </c>
      <c r="F169" s="48">
        <f>Input!F$147*Input_National_Capacity!$C169+Input!F$148*Input_National_Capacity!$D169+Input!F$149*Input_National_Capacity!$E169+Input!F$150*Input_National_Capacity!$F169+Input!F$151*Input_National_Capacity!$G169+Input!F$152*Input_National_Capacity!$H169</f>
        <v>10.389446891227324</v>
      </c>
      <c r="G169" s="60">
        <f>Input!G$147*Input_National_Capacity!$C169+Input!G$148*Input_National_Capacity!$D169+Input!G$149*Input_National_Capacity!$E169+Input!G$150*Input_National_Capacity!$F169+Input!G$151*Input_National_Capacity!$G169+Input!G$152*Input_National_Capacity!$H169</f>
        <v>10.698605926024367</v>
      </c>
    </row>
    <row r="170" spans="1:7" s="5" customFormat="1" ht="15" customHeight="1" x14ac:dyDescent="0.45">
      <c r="A170" s="42" t="str">
        <f>Input_National_Capacity!A170</f>
        <v>I016</v>
      </c>
      <c r="B170" s="4" t="str">
        <f>Input_National_Capacity!B170</f>
        <v>Salida Nacional / National exit</v>
      </c>
      <c r="C170" s="48">
        <f>Input!C$147*Input_National_Capacity!$C170+Input!C$148*Input_National_Capacity!$D170+Input!C$149*Input_National_Capacity!$E170+Input!C$150*Input_National_Capacity!$F170+Input!C$151*Input_National_Capacity!$G170+Input!C$152*Input_National_Capacity!$H170</f>
        <v>6736.8580735603327</v>
      </c>
      <c r="D170" s="48">
        <f>Input!D$147*Input_National_Capacity!$C170+Input!D$148*Input_National_Capacity!$D170+Input!D$149*Input_National_Capacity!$E170+Input!D$150*Input_National_Capacity!$F170+Input!D$151*Input_National_Capacity!$G170+Input!D$152*Input_National_Capacity!$H170</f>
        <v>7057.8062718813626</v>
      </c>
      <c r="E170" s="48">
        <f>Input!E$147*Input_National_Capacity!$C170+Input!E$148*Input_National_Capacity!$D170+Input!E$149*Input_National_Capacity!$E170+Input!E$150*Input_National_Capacity!$F170+Input!E$151*Input_National_Capacity!$G170+Input!E$152*Input_National_Capacity!$H170</f>
        <v>7161.1399986231245</v>
      </c>
      <c r="F170" s="48">
        <f>Input!F$147*Input_National_Capacity!$C170+Input!F$148*Input_National_Capacity!$D170+Input!F$149*Input_National_Capacity!$E170+Input!F$150*Input_National_Capacity!$F170+Input!F$151*Input_National_Capacity!$G170+Input!F$152*Input_National_Capacity!$H170</f>
        <v>7241.1686227466671</v>
      </c>
      <c r="G170" s="60">
        <f>Input!G$147*Input_National_Capacity!$C170+Input!G$148*Input_National_Capacity!$D170+Input!G$149*Input_National_Capacity!$E170+Input!G$150*Input_National_Capacity!$F170+Input!G$151*Input_National_Capacity!$G170+Input!G$152*Input_National_Capacity!$H170</f>
        <v>7317.9336242802347</v>
      </c>
    </row>
    <row r="171" spans="1:7" s="5" customFormat="1" ht="15" customHeight="1" x14ac:dyDescent="0.45">
      <c r="A171" s="42" t="str">
        <f>Input_National_Capacity!A171</f>
        <v>I018</v>
      </c>
      <c r="B171" s="4" t="str">
        <f>Input_National_Capacity!B171</f>
        <v>Salida Nacional / National exit</v>
      </c>
      <c r="C171" s="48">
        <f>Input!C$147*Input_National_Capacity!$C171+Input!C$148*Input_National_Capacity!$D171+Input!C$149*Input_National_Capacity!$E171+Input!C$150*Input_National_Capacity!$F171+Input!C$151*Input_National_Capacity!$G171+Input!C$152*Input_National_Capacity!$H171</f>
        <v>1163.7041911707686</v>
      </c>
      <c r="D171" s="48">
        <f>Input!D$147*Input_National_Capacity!$C171+Input!D$148*Input_National_Capacity!$D171+Input!D$149*Input_National_Capacity!$E171+Input!D$150*Input_National_Capacity!$F171+Input!D$151*Input_National_Capacity!$G171+Input!D$152*Input_National_Capacity!$H171</f>
        <v>1232.8148421048447</v>
      </c>
      <c r="E171" s="48">
        <f>Input!E$147*Input_National_Capacity!$C171+Input!E$148*Input_National_Capacity!$D171+Input!E$149*Input_National_Capacity!$E171+Input!E$150*Input_National_Capacity!$F171+Input!E$151*Input_National_Capacity!$G171+Input!E$152*Input_National_Capacity!$H171</f>
        <v>1271.7700765494437</v>
      </c>
      <c r="F171" s="48">
        <f>Input!F$147*Input_National_Capacity!$C171+Input!F$148*Input_National_Capacity!$D171+Input!F$149*Input_National_Capacity!$E171+Input!F$150*Input_National_Capacity!$F171+Input!F$151*Input_National_Capacity!$G171+Input!F$152*Input_National_Capacity!$H171</f>
        <v>1308.8973008706532</v>
      </c>
      <c r="G171" s="60">
        <f>Input!G$147*Input_National_Capacity!$C171+Input!G$148*Input_National_Capacity!$D171+Input!G$149*Input_National_Capacity!$E171+Input!G$150*Input_National_Capacity!$F171+Input!G$151*Input_National_Capacity!$G171+Input!G$152*Input_National_Capacity!$H171</f>
        <v>1344.8559601328066</v>
      </c>
    </row>
    <row r="172" spans="1:7" s="5" customFormat="1" ht="15" customHeight="1" x14ac:dyDescent="0.45">
      <c r="A172" s="42" t="str">
        <f>Input_National_Capacity!A172</f>
        <v>I019</v>
      </c>
      <c r="B172" s="4" t="str">
        <f>Input_National_Capacity!B172</f>
        <v>Salida Nacional / National exit</v>
      </c>
      <c r="C172" s="48">
        <f>Input!C$147*Input_National_Capacity!$C172+Input!C$148*Input_National_Capacity!$D172+Input!C$149*Input_National_Capacity!$E172+Input!C$150*Input_National_Capacity!$F172+Input!C$151*Input_National_Capacity!$G172+Input!C$152*Input_National_Capacity!$H172</f>
        <v>778.24400531734352</v>
      </c>
      <c r="D172" s="48">
        <f>Input!D$147*Input_National_Capacity!$C172+Input!D$148*Input_National_Capacity!$D172+Input!D$149*Input_National_Capacity!$E172+Input!D$150*Input_National_Capacity!$F172+Input!D$151*Input_National_Capacity!$G172+Input!D$152*Input_National_Capacity!$H172</f>
        <v>824.46275248788766</v>
      </c>
      <c r="E172" s="48">
        <f>Input!E$147*Input_National_Capacity!$C172+Input!E$148*Input_National_Capacity!$D172+Input!E$149*Input_National_Capacity!$E172+Input!E$150*Input_National_Capacity!$F172+Input!E$151*Input_National_Capacity!$G172+Input!E$152*Input_National_Capacity!$H172</f>
        <v>850.51462882575674</v>
      </c>
      <c r="F172" s="48">
        <f>Input!F$147*Input_National_Capacity!$C172+Input!F$148*Input_National_Capacity!$D172+Input!F$149*Input_National_Capacity!$E172+Input!F$150*Input_National_Capacity!$F172+Input!F$151*Input_National_Capacity!$G172+Input!F$152*Input_National_Capacity!$H172</f>
        <v>875.343996960097</v>
      </c>
      <c r="G172" s="60">
        <f>Input!G$147*Input_National_Capacity!$C172+Input!G$148*Input_National_Capacity!$D172+Input!G$149*Input_National_Capacity!$E172+Input!G$150*Input_National_Capacity!$F172+Input!G$151*Input_National_Capacity!$G172+Input!G$152*Input_National_Capacity!$H172</f>
        <v>899.39187031343192</v>
      </c>
    </row>
    <row r="173" spans="1:7" s="5" customFormat="1" ht="15" customHeight="1" x14ac:dyDescent="0.45">
      <c r="A173" s="42" t="str">
        <f>Input_National_Capacity!A173</f>
        <v>I020</v>
      </c>
      <c r="B173" s="4" t="str">
        <f>Input_National_Capacity!B173</f>
        <v>Salida Nacional / National exit</v>
      </c>
      <c r="C173" s="48">
        <f>Input!C$147*Input_National_Capacity!$C173+Input!C$148*Input_National_Capacity!$D173+Input!C$149*Input_National_Capacity!$E173+Input!C$150*Input_National_Capacity!$F173+Input!C$151*Input_National_Capacity!$G173+Input!C$152*Input_National_Capacity!$H173</f>
        <v>1084.7226116229313</v>
      </c>
      <c r="D173" s="48">
        <f>Input!D$147*Input_National_Capacity!$C173+Input!D$148*Input_National_Capacity!$D173+Input!D$149*Input_National_Capacity!$E173+Input!D$150*Input_National_Capacity!$F173+Input!D$151*Input_National_Capacity!$G173+Input!D$152*Input_National_Capacity!$H173</f>
        <v>1155.5726370674247</v>
      </c>
      <c r="E173" s="48">
        <f>Input!E$147*Input_National_Capacity!$C173+Input!E$148*Input_National_Capacity!$D173+Input!E$149*Input_National_Capacity!$E173+Input!E$150*Input_National_Capacity!$F173+Input!E$151*Input_National_Capacity!$G173+Input!E$152*Input_National_Capacity!$H173</f>
        <v>1195.0945291344729</v>
      </c>
      <c r="F173" s="48">
        <f>Input!F$147*Input_National_Capacity!$C173+Input!F$148*Input_National_Capacity!$D173+Input!F$149*Input_National_Capacity!$E173+Input!F$150*Input_National_Capacity!$F173+Input!F$151*Input_National_Capacity!$G173+Input!F$152*Input_National_Capacity!$H173</f>
        <v>1233.3235428089693</v>
      </c>
      <c r="G173" s="60">
        <f>Input!G$147*Input_National_Capacity!$C173+Input!G$148*Input_National_Capacity!$D173+Input!G$149*Input_National_Capacity!$E173+Input!G$150*Input_National_Capacity!$F173+Input!G$151*Input_National_Capacity!$G173+Input!G$152*Input_National_Capacity!$H173</f>
        <v>1270.0235827706006</v>
      </c>
    </row>
    <row r="174" spans="1:7" s="5" customFormat="1" ht="15" customHeight="1" x14ac:dyDescent="0.45">
      <c r="A174" s="42" t="str">
        <f>Input_National_Capacity!A174</f>
        <v>I020A</v>
      </c>
      <c r="B174" s="4" t="str">
        <f>Input_National_Capacity!B174</f>
        <v>Salida Nacional / National exit</v>
      </c>
      <c r="C174" s="48">
        <f>Input!C$147*Input_National_Capacity!$C174+Input!C$148*Input_National_Capacity!$D174+Input!C$149*Input_National_Capacity!$E174+Input!C$150*Input_National_Capacity!$F174+Input!C$151*Input_National_Capacity!$G174+Input!C$152*Input_National_Capacity!$H174</f>
        <v>243.6978068849576</v>
      </c>
      <c r="D174" s="48">
        <f>Input!D$147*Input_National_Capacity!$C174+Input!D$148*Input_National_Capacity!$D174+Input!D$149*Input_National_Capacity!$E174+Input!D$150*Input_National_Capacity!$F174+Input!D$151*Input_National_Capacity!$G174+Input!D$152*Input_National_Capacity!$H174</f>
        <v>259.61523649650923</v>
      </c>
      <c r="E174" s="48">
        <f>Input!E$147*Input_National_Capacity!$C174+Input!E$148*Input_National_Capacity!$D174+Input!E$149*Input_National_Capacity!$E174+Input!E$150*Input_National_Capacity!$F174+Input!E$151*Input_National_Capacity!$G174+Input!E$152*Input_National_Capacity!$H174</f>
        <v>268.49437141771585</v>
      </c>
      <c r="F174" s="48">
        <f>Input!F$147*Input_National_Capacity!$C174+Input!F$148*Input_National_Capacity!$D174+Input!F$149*Input_National_Capacity!$E174+Input!F$150*Input_National_Capacity!$F174+Input!F$151*Input_National_Capacity!$G174+Input!F$152*Input_National_Capacity!$H174</f>
        <v>277.08304348191388</v>
      </c>
      <c r="G174" s="60">
        <f>Input!G$147*Input_National_Capacity!$C174+Input!G$148*Input_National_Capacity!$D174+Input!G$149*Input_National_Capacity!$E174+Input!G$150*Input_National_Capacity!$F174+Input!G$151*Input_National_Capacity!$G174+Input!G$152*Input_National_Capacity!$H174</f>
        <v>285.32821063838952</v>
      </c>
    </row>
    <row r="175" spans="1:7" s="5" customFormat="1" ht="15" customHeight="1" x14ac:dyDescent="0.45">
      <c r="A175" s="42" t="str">
        <f>Input_National_Capacity!A175</f>
        <v>I022</v>
      </c>
      <c r="B175" s="4" t="str">
        <f>Input_National_Capacity!B175</f>
        <v>Salida Nacional / National exit</v>
      </c>
      <c r="C175" s="48">
        <f>Input!C$147*Input_National_Capacity!$C175+Input!C$148*Input_National_Capacity!$D175+Input!C$149*Input_National_Capacity!$E175+Input!C$150*Input_National_Capacity!$F175+Input!C$151*Input_National_Capacity!$G175+Input!C$152*Input_National_Capacity!$H175</f>
        <v>1335.3680763063062</v>
      </c>
      <c r="D175" s="48">
        <f>Input!D$147*Input_National_Capacity!$C175+Input!D$148*Input_National_Capacity!$D175+Input!D$149*Input_National_Capacity!$E175+Input!D$150*Input_National_Capacity!$F175+Input!D$151*Input_National_Capacity!$G175+Input!D$152*Input_National_Capacity!$H175</f>
        <v>1416.608621159234</v>
      </c>
      <c r="E175" s="48">
        <f>Input!E$147*Input_National_Capacity!$C175+Input!E$148*Input_National_Capacity!$D175+Input!E$149*Input_National_Capacity!$E175+Input!E$150*Input_National_Capacity!$F175+Input!E$151*Input_National_Capacity!$G175+Input!E$152*Input_National_Capacity!$H175</f>
        <v>1462.2765299945459</v>
      </c>
      <c r="F175" s="48">
        <f>Input!F$147*Input_National_Capacity!$C175+Input!F$148*Input_National_Capacity!$D175+Input!F$149*Input_National_Capacity!$E175+Input!F$150*Input_National_Capacity!$F175+Input!F$151*Input_National_Capacity!$G175+Input!F$152*Input_National_Capacity!$H175</f>
        <v>1505.9704748315128</v>
      </c>
      <c r="G175" s="60">
        <f>Input!G$147*Input_National_Capacity!$C175+Input!G$148*Input_National_Capacity!$D175+Input!G$149*Input_National_Capacity!$E175+Input!G$150*Input_National_Capacity!$F175+Input!G$151*Input_National_Capacity!$G175+Input!G$152*Input_National_Capacity!$H175</f>
        <v>1548.1911445171199</v>
      </c>
    </row>
    <row r="176" spans="1:7" s="5" customFormat="1" ht="15" customHeight="1" x14ac:dyDescent="0.45">
      <c r="A176" s="42" t="str">
        <f>Input_National_Capacity!A176</f>
        <v>I023</v>
      </c>
      <c r="B176" s="4" t="str">
        <f>Input_National_Capacity!B176</f>
        <v>Salida Nacional / National exit</v>
      </c>
      <c r="C176" s="48">
        <f>Input!C$147*Input_National_Capacity!$C176+Input!C$148*Input_National_Capacity!$D176+Input!C$149*Input_National_Capacity!$E176+Input!C$150*Input_National_Capacity!$F176+Input!C$151*Input_National_Capacity!$G176+Input!C$152*Input_National_Capacity!$H176</f>
        <v>136.81411510204694</v>
      </c>
      <c r="D176" s="48">
        <f>Input!D$147*Input_National_Capacity!$C176+Input!D$148*Input_National_Capacity!$D176+Input!D$149*Input_National_Capacity!$E176+Input!D$150*Input_National_Capacity!$F176+Input!D$151*Input_National_Capacity!$G176+Input!D$152*Input_National_Capacity!$H176</f>
        <v>138.08151579061462</v>
      </c>
      <c r="E176" s="48">
        <f>Input!E$147*Input_National_Capacity!$C176+Input!E$148*Input_National_Capacity!$D176+Input!E$149*Input_National_Capacity!$E176+Input!E$150*Input_National_Capacity!$F176+Input!E$151*Input_National_Capacity!$G176+Input!E$152*Input_National_Capacity!$H176</f>
        <v>139.23720079752044</v>
      </c>
      <c r="F176" s="48">
        <f>Input!F$147*Input_National_Capacity!$C176+Input!F$148*Input_National_Capacity!$D176+Input!F$149*Input_National_Capacity!$E176+Input!F$150*Input_National_Capacity!$F176+Input!F$151*Input_National_Capacity!$G176+Input!F$152*Input_National_Capacity!$H176</f>
        <v>139.73955784115356</v>
      </c>
      <c r="G176" s="60">
        <f>Input!G$147*Input_National_Capacity!$C176+Input!G$148*Input_National_Capacity!$D176+Input!G$149*Input_National_Capacity!$E176+Input!G$150*Input_National_Capacity!$F176+Input!G$151*Input_National_Capacity!$G176+Input!G$152*Input_National_Capacity!$H176</f>
        <v>140.57350582659319</v>
      </c>
    </row>
    <row r="177" spans="1:7" s="5" customFormat="1" ht="15" customHeight="1" x14ac:dyDescent="0.45">
      <c r="A177" s="42" t="str">
        <f>Input_National_Capacity!A177</f>
        <v>I024</v>
      </c>
      <c r="B177" s="4" t="str">
        <f>Input_National_Capacity!B177</f>
        <v>Salida Nacional / National exit</v>
      </c>
      <c r="C177" s="48">
        <f>Input!C$147*Input_National_Capacity!$C177+Input!C$148*Input_National_Capacity!$D177+Input!C$149*Input_National_Capacity!$E177+Input!C$150*Input_National_Capacity!$F177+Input!C$151*Input_National_Capacity!$G177+Input!C$152*Input_National_Capacity!$H177</f>
        <v>2265.9341411553546</v>
      </c>
      <c r="D177" s="48">
        <f>Input!D$147*Input_National_Capacity!$C177+Input!D$148*Input_National_Capacity!$D177+Input!D$149*Input_National_Capacity!$E177+Input!D$150*Input_National_Capacity!$F177+Input!D$151*Input_National_Capacity!$G177+Input!D$152*Input_National_Capacity!$H177</f>
        <v>2407.8385026776145</v>
      </c>
      <c r="E177" s="48">
        <f>Input!E$147*Input_National_Capacity!$C177+Input!E$148*Input_National_Capacity!$D177+Input!E$149*Input_National_Capacity!$E177+Input!E$150*Input_National_Capacity!$F177+Input!E$151*Input_National_Capacity!$G177+Input!E$152*Input_National_Capacity!$H177</f>
        <v>2487.3530470081009</v>
      </c>
      <c r="F177" s="48">
        <f>Input!F$147*Input_National_Capacity!$C177+Input!F$148*Input_National_Capacity!$D177+Input!F$149*Input_National_Capacity!$E177+Input!F$150*Input_National_Capacity!$F177+Input!F$151*Input_National_Capacity!$G177+Input!F$152*Input_National_Capacity!$H177</f>
        <v>2563.7769901947167</v>
      </c>
      <c r="G177" s="60">
        <f>Input!G$147*Input_National_Capacity!$C177+Input!G$148*Input_National_Capacity!$D177+Input!G$149*Input_National_Capacity!$E177+Input!G$150*Input_National_Capacity!$F177+Input!G$151*Input_National_Capacity!$G177+Input!G$152*Input_National_Capacity!$H177</f>
        <v>2637.4239965744346</v>
      </c>
    </row>
    <row r="178" spans="1:7" s="5" customFormat="1" ht="15" customHeight="1" x14ac:dyDescent="0.45">
      <c r="A178" s="42" t="str">
        <f>Input_National_Capacity!A178</f>
        <v>J01A</v>
      </c>
      <c r="B178" s="4" t="str">
        <f>Input_National_Capacity!B178</f>
        <v>Salida Nacional / National exit</v>
      </c>
      <c r="C178" s="48">
        <f>Input!C$147*Input_National_Capacity!$C178+Input!C$148*Input_National_Capacity!$D178+Input!C$149*Input_National_Capacity!$E178+Input!C$150*Input_National_Capacity!$F178+Input!C$151*Input_National_Capacity!$G178+Input!C$152*Input_National_Capacity!$H178</f>
        <v>100.12292494490868</v>
      </c>
      <c r="D178" s="48">
        <f>Input!D$147*Input_National_Capacity!$C178+Input!D$148*Input_National_Capacity!$D178+Input!D$149*Input_National_Capacity!$E178+Input!D$150*Input_National_Capacity!$F178+Input!D$151*Input_National_Capacity!$G178+Input!D$152*Input_National_Capacity!$H178</f>
        <v>101.05043058949761</v>
      </c>
      <c r="E178" s="48">
        <f>Input!E$147*Input_National_Capacity!$C178+Input!E$148*Input_National_Capacity!$D178+Input!E$149*Input_National_Capacity!$E178+Input!E$150*Input_National_Capacity!$F178+Input!E$151*Input_National_Capacity!$G178+Input!E$152*Input_National_Capacity!$H178</f>
        <v>101.89618077485007</v>
      </c>
      <c r="F178" s="48">
        <f>Input!F$147*Input_National_Capacity!$C178+Input!F$148*Input_National_Capacity!$D178+Input!F$149*Input_National_Capacity!$E178+Input!F$150*Input_National_Capacity!$F178+Input!F$151*Input_National_Capacity!$G178+Input!F$152*Input_National_Capacity!$H178</f>
        <v>102.26381430840549</v>
      </c>
      <c r="G178" s="60">
        <f>Input!G$147*Input_National_Capacity!$C178+Input!G$148*Input_National_Capacity!$D178+Input!G$149*Input_National_Capacity!$E178+Input!G$150*Input_National_Capacity!$F178+Input!G$151*Input_National_Capacity!$G178+Input!G$152*Input_National_Capacity!$H178</f>
        <v>102.87411180213887</v>
      </c>
    </row>
    <row r="179" spans="1:7" s="5" customFormat="1" ht="15" customHeight="1" x14ac:dyDescent="0.45">
      <c r="A179" s="42" t="str">
        <f>Input_National_Capacity!A179</f>
        <v>K02</v>
      </c>
      <c r="B179" s="4" t="str">
        <f>Input_National_Capacity!B179</f>
        <v>Salida Nacional / National exit</v>
      </c>
      <c r="C179" s="48">
        <f>Input!C$147*Input_National_Capacity!$C179+Input!C$148*Input_National_Capacity!$D179+Input!C$149*Input_National_Capacity!$E179+Input!C$150*Input_National_Capacity!$F179+Input!C$151*Input_National_Capacity!$G179+Input!C$152*Input_National_Capacity!$H179</f>
        <v>59463.18546579613</v>
      </c>
      <c r="D179" s="48">
        <f>Input!D$147*Input_National_Capacity!$C179+Input!D$148*Input_National_Capacity!$D179+Input!D$149*Input_National_Capacity!$E179+Input!D$150*Input_National_Capacity!$F179+Input!D$151*Input_National_Capacity!$G179+Input!D$152*Input_National_Capacity!$H179</f>
        <v>55724.031128605362</v>
      </c>
      <c r="E179" s="48">
        <f>Input!E$147*Input_National_Capacity!$C179+Input!E$148*Input_National_Capacity!$D179+Input!E$149*Input_National_Capacity!$E179+Input!E$150*Input_National_Capacity!$F179+Input!E$151*Input_National_Capacity!$G179+Input!E$152*Input_National_Capacity!$H179</f>
        <v>51727.144512697399</v>
      </c>
      <c r="F179" s="48">
        <f>Input!F$147*Input_National_Capacity!$C179+Input!F$148*Input_National_Capacity!$D179+Input!F$149*Input_National_Capacity!$E179+Input!F$150*Input_National_Capacity!$F179+Input!F$151*Input_National_Capacity!$G179+Input!F$152*Input_National_Capacity!$H179</f>
        <v>48650.555478580507</v>
      </c>
      <c r="G179" s="60">
        <f>Input!G$147*Input_National_Capacity!$C179+Input!G$148*Input_National_Capacity!$D179+Input!G$149*Input_National_Capacity!$E179+Input!G$150*Input_National_Capacity!$F179+Input!G$151*Input_National_Capacity!$G179+Input!G$152*Input_National_Capacity!$H179</f>
        <v>46465.985034958263</v>
      </c>
    </row>
    <row r="180" spans="1:7" s="5" customFormat="1" ht="15" customHeight="1" x14ac:dyDescent="0.45">
      <c r="A180" s="42" t="str">
        <f>Input_National_Capacity!A180</f>
        <v>K11.01</v>
      </c>
      <c r="B180" s="4" t="str">
        <f>Input_National_Capacity!B180</f>
        <v>Salida Nacional / National exit</v>
      </c>
      <c r="C180" s="48">
        <f>Input!C$147*Input_National_Capacity!$C180+Input!C$148*Input_National_Capacity!$D180+Input!C$149*Input_National_Capacity!$E180+Input!C$150*Input_National_Capacity!$F180+Input!C$151*Input_National_Capacity!$G180+Input!C$152*Input_National_Capacity!$H180</f>
        <v>20546.922066371382</v>
      </c>
      <c r="D180" s="48">
        <f>Input!D$147*Input_National_Capacity!$C180+Input!D$148*Input_National_Capacity!$D180+Input!D$149*Input_National_Capacity!$E180+Input!D$150*Input_National_Capacity!$F180+Input!D$151*Input_National_Capacity!$G180+Input!D$152*Input_National_Capacity!$H180</f>
        <v>18313.035782212086</v>
      </c>
      <c r="E180" s="48">
        <f>Input!E$147*Input_National_Capacity!$C180+Input!E$148*Input_National_Capacity!$D180+Input!E$149*Input_National_Capacity!$E180+Input!E$150*Input_National_Capacity!$F180+Input!E$151*Input_National_Capacity!$G180+Input!E$152*Input_National_Capacity!$H180</f>
        <v>15951.948179222745</v>
      </c>
      <c r="F180" s="48">
        <f>Input!F$147*Input_National_Capacity!$C180+Input!F$148*Input_National_Capacity!$D180+Input!F$149*Input_National_Capacity!$E180+Input!F$150*Input_National_Capacity!$F180+Input!F$151*Input_National_Capacity!$G180+Input!F$152*Input_National_Capacity!$H180</f>
        <v>14230.182151853347</v>
      </c>
      <c r="G180" s="60">
        <f>Input!G$147*Input_National_Capacity!$C180+Input!G$148*Input_National_Capacity!$D180+Input!G$149*Input_National_Capacity!$E180+Input!G$150*Input_National_Capacity!$F180+Input!G$151*Input_National_Capacity!$G180+Input!G$152*Input_National_Capacity!$H180</f>
        <v>13031.109440689204</v>
      </c>
    </row>
    <row r="181" spans="1:7" s="5" customFormat="1" ht="15" customHeight="1" x14ac:dyDescent="0.45">
      <c r="A181" s="42" t="str">
        <f>Input_National_Capacity!A181</f>
        <v>K19</v>
      </c>
      <c r="B181" s="4" t="str">
        <f>Input_National_Capacity!B181</f>
        <v>Salida Nacional / National exit</v>
      </c>
      <c r="C181" s="48">
        <f>Input!C$147*Input_National_Capacity!$C181+Input!C$148*Input_National_Capacity!$D181+Input!C$149*Input_National_Capacity!$E181+Input!C$150*Input_National_Capacity!$F181+Input!C$151*Input_National_Capacity!$G181+Input!C$152*Input_National_Capacity!$H181</f>
        <v>1188.2616571687806</v>
      </c>
      <c r="D181" s="48">
        <f>Input!D$147*Input_National_Capacity!$C181+Input!D$148*Input_National_Capacity!$D181+Input!D$149*Input_National_Capacity!$E181+Input!D$150*Input_National_Capacity!$F181+Input!D$151*Input_National_Capacity!$G181+Input!D$152*Input_National_Capacity!$H181</f>
        <v>1265.8744659578992</v>
      </c>
      <c r="E181" s="48">
        <f>Input!E$147*Input_National_Capacity!$C181+Input!E$148*Input_National_Capacity!$D181+Input!E$149*Input_National_Capacity!$E181+Input!E$150*Input_National_Capacity!$F181+Input!E$151*Input_National_Capacity!$G181+Input!E$152*Input_National_Capacity!$H181</f>
        <v>1309.1688054128244</v>
      </c>
      <c r="F181" s="48">
        <f>Input!F$147*Input_National_Capacity!$C181+Input!F$148*Input_National_Capacity!$D181+Input!F$149*Input_National_Capacity!$E181+Input!F$150*Input_National_Capacity!$F181+Input!F$151*Input_National_Capacity!$G181+Input!F$152*Input_National_Capacity!$H181</f>
        <v>1351.0468585243198</v>
      </c>
      <c r="G181" s="60">
        <f>Input!G$147*Input_National_Capacity!$C181+Input!G$148*Input_National_Capacity!$D181+Input!G$149*Input_National_Capacity!$E181+Input!G$150*Input_National_Capacity!$F181+Input!G$151*Input_National_Capacity!$G181+Input!G$152*Input_National_Capacity!$H181</f>
        <v>1391.2499941791777</v>
      </c>
    </row>
    <row r="182" spans="1:7" s="5" customFormat="1" ht="15" customHeight="1" x14ac:dyDescent="0.45">
      <c r="A182" s="42" t="str">
        <f>Input_National_Capacity!A182</f>
        <v>K25</v>
      </c>
      <c r="B182" s="4" t="str">
        <f>Input_National_Capacity!B182</f>
        <v>Salida Nacional / National exit</v>
      </c>
      <c r="C182" s="48">
        <f>Input!C$147*Input_National_Capacity!$C182+Input!C$148*Input_National_Capacity!$D182+Input!C$149*Input_National_Capacity!$E182+Input!C$150*Input_National_Capacity!$F182+Input!C$151*Input_National_Capacity!$G182+Input!C$152*Input_National_Capacity!$H182</f>
        <v>256.60300333957048</v>
      </c>
      <c r="D182" s="48">
        <f>Input!D$147*Input_National_Capacity!$C182+Input!D$148*Input_National_Capacity!$D182+Input!D$149*Input_National_Capacity!$E182+Input!D$150*Input_National_Capacity!$F182+Input!D$151*Input_National_Capacity!$G182+Input!D$152*Input_National_Capacity!$H182</f>
        <v>273.3633521337577</v>
      </c>
      <c r="E182" s="48">
        <f>Input!E$147*Input_National_Capacity!$C182+Input!E$148*Input_National_Capacity!$D182+Input!E$149*Input_National_Capacity!$E182+Input!E$150*Input_National_Capacity!$F182+Input!E$151*Input_National_Capacity!$G182+Input!E$152*Input_National_Capacity!$H182</f>
        <v>282.71268816990204</v>
      </c>
      <c r="F182" s="48">
        <f>Input!F$147*Input_National_Capacity!$C182+Input!F$148*Input_National_Capacity!$D182+Input!F$149*Input_National_Capacity!$E182+Input!F$150*Input_National_Capacity!$F182+Input!F$151*Input_National_Capacity!$G182+Input!F$152*Input_National_Capacity!$H182</f>
        <v>291.75617967498675</v>
      </c>
      <c r="G182" s="60">
        <f>Input!G$147*Input_National_Capacity!$C182+Input!G$148*Input_National_Capacity!$D182+Input!G$149*Input_National_Capacity!$E182+Input!G$150*Input_National_Capacity!$F182+Input!G$151*Input_National_Capacity!$G182+Input!G$152*Input_National_Capacity!$H182</f>
        <v>300.43797571752236</v>
      </c>
    </row>
    <row r="183" spans="1:7" s="5" customFormat="1" ht="15" customHeight="1" x14ac:dyDescent="0.45">
      <c r="A183" s="42" t="str">
        <f>Input_National_Capacity!A183</f>
        <v>K29</v>
      </c>
      <c r="B183" s="4" t="str">
        <f>Input_National_Capacity!B183</f>
        <v>Salida Nacional / National exit</v>
      </c>
      <c r="C183" s="48">
        <f>Input!C$147*Input_National_Capacity!$C183+Input!C$148*Input_National_Capacity!$D183+Input!C$149*Input_National_Capacity!$E183+Input!C$150*Input_National_Capacity!$F183+Input!C$151*Input_National_Capacity!$G183+Input!C$152*Input_National_Capacity!$H183</f>
        <v>18757.560323247151</v>
      </c>
      <c r="D183" s="48">
        <f>Input!D$147*Input_National_Capacity!$C183+Input!D$148*Input_National_Capacity!$D183+Input!D$149*Input_National_Capacity!$E183+Input!D$150*Input_National_Capacity!$F183+Input!D$151*Input_National_Capacity!$G183+Input!D$152*Input_National_Capacity!$H183</f>
        <v>17938.84041731527</v>
      </c>
      <c r="E183" s="48">
        <f>Input!E$147*Input_National_Capacity!$C183+Input!E$148*Input_National_Capacity!$D183+Input!E$149*Input_National_Capacity!$E183+Input!E$150*Input_National_Capacity!$F183+Input!E$151*Input_National_Capacity!$G183+Input!E$152*Input_National_Capacity!$H183</f>
        <v>16888.570066991007</v>
      </c>
      <c r="F183" s="48">
        <f>Input!F$147*Input_National_Capacity!$C183+Input!F$148*Input_National_Capacity!$D183+Input!F$149*Input_National_Capacity!$E183+Input!F$150*Input_National_Capacity!$F183+Input!F$151*Input_National_Capacity!$G183+Input!F$152*Input_National_Capacity!$H183</f>
        <v>16139.140745381585</v>
      </c>
      <c r="G183" s="60">
        <f>Input!G$147*Input_National_Capacity!$C183+Input!G$148*Input_National_Capacity!$D183+Input!G$149*Input_National_Capacity!$E183+Input!G$150*Input_National_Capacity!$F183+Input!G$151*Input_National_Capacity!$G183+Input!G$152*Input_National_Capacity!$H183</f>
        <v>15659.541493372617</v>
      </c>
    </row>
    <row r="184" spans="1:7" s="5" customFormat="1" ht="15" customHeight="1" x14ac:dyDescent="0.45">
      <c r="A184" s="42" t="str">
        <f>Input_National_Capacity!A184</f>
        <v>K31</v>
      </c>
      <c r="B184" s="4" t="str">
        <f>Input_National_Capacity!B184</f>
        <v>Salida Nacional / National exit</v>
      </c>
      <c r="C184" s="48">
        <f>Input!C$147*Input_National_Capacity!$C184+Input!C$148*Input_National_Capacity!$D184+Input!C$149*Input_National_Capacity!$E184+Input!C$150*Input_National_Capacity!$F184+Input!C$151*Input_National_Capacity!$G184+Input!C$152*Input_National_Capacity!$H184</f>
        <v>303.43043891437179</v>
      </c>
      <c r="D184" s="48">
        <f>Input!D$147*Input_National_Capacity!$C184+Input!D$148*Input_National_Capacity!$D184+Input!D$149*Input_National_Capacity!$E184+Input!D$150*Input_National_Capacity!$F184+Input!D$151*Input_National_Capacity!$G184+Input!D$152*Input_National_Capacity!$H184</f>
        <v>319.88300943580202</v>
      </c>
      <c r="E184" s="48">
        <f>Input!E$147*Input_National_Capacity!$C184+Input!E$148*Input_National_Capacity!$D184+Input!E$149*Input_National_Capacity!$E184+Input!E$150*Input_National_Capacity!$F184+Input!E$151*Input_National_Capacity!$G184+Input!E$152*Input_National_Capacity!$H184</f>
        <v>329.25762421649949</v>
      </c>
      <c r="F184" s="48">
        <f>Input!F$147*Input_National_Capacity!$C184+Input!F$148*Input_National_Capacity!$D184+Input!F$149*Input_National_Capacity!$E184+Input!F$150*Input_National_Capacity!$F184+Input!F$151*Input_National_Capacity!$G184+Input!F$152*Input_National_Capacity!$H184</f>
        <v>338.05537144523066</v>
      </c>
      <c r="G184" s="60">
        <f>Input!G$147*Input_National_Capacity!$C184+Input!G$148*Input_National_Capacity!$D184+Input!G$149*Input_National_Capacity!$E184+Input!G$150*Input_National_Capacity!$F184+Input!G$151*Input_National_Capacity!$G184+Input!G$152*Input_National_Capacity!$H184</f>
        <v>346.65563016753754</v>
      </c>
    </row>
    <row r="185" spans="1:7" s="5" customFormat="1" ht="15" customHeight="1" x14ac:dyDescent="0.45">
      <c r="A185" s="42" t="str">
        <f>Input_National_Capacity!A185</f>
        <v>K37</v>
      </c>
      <c r="B185" s="4" t="str">
        <f>Input_National_Capacity!B185</f>
        <v>Salida Nacional / National exit</v>
      </c>
      <c r="C185" s="48">
        <f>Input!C$147*Input_National_Capacity!$C185+Input!C$148*Input_National_Capacity!$D185+Input!C$149*Input_National_Capacity!$E185+Input!C$150*Input_National_Capacity!$F185+Input!C$151*Input_National_Capacity!$G185+Input!C$152*Input_National_Capacity!$H185</f>
        <v>16484.184331367906</v>
      </c>
      <c r="D185" s="48">
        <f>Input!D$147*Input_National_Capacity!$C185+Input!D$148*Input_National_Capacity!$D185+Input!D$149*Input_National_Capacity!$E185+Input!D$150*Input_National_Capacity!$F185+Input!D$151*Input_National_Capacity!$G185+Input!D$152*Input_National_Capacity!$H185</f>
        <v>17011.609888467181</v>
      </c>
      <c r="E185" s="48">
        <f>Input!E$147*Input_National_Capacity!$C185+Input!E$148*Input_National_Capacity!$D185+Input!E$149*Input_National_Capacity!$E185+Input!E$150*Input_National_Capacity!$F185+Input!E$151*Input_National_Capacity!$G185+Input!E$152*Input_National_Capacity!$H185</f>
        <v>17272.471377352522</v>
      </c>
      <c r="F185" s="48">
        <f>Input!F$147*Input_National_Capacity!$C185+Input!F$148*Input_National_Capacity!$D185+Input!F$149*Input_National_Capacity!$E185+Input!F$150*Input_National_Capacity!$F185+Input!F$151*Input_National_Capacity!$G185+Input!F$152*Input_National_Capacity!$H185</f>
        <v>17453.465212905405</v>
      </c>
      <c r="G185" s="60">
        <f>Input!G$147*Input_National_Capacity!$C185+Input!G$148*Input_National_Capacity!$D185+Input!G$149*Input_National_Capacity!$E185+Input!G$150*Input_National_Capacity!$F185+Input!G$151*Input_National_Capacity!$G185+Input!G$152*Input_National_Capacity!$H185</f>
        <v>17626.130652561507</v>
      </c>
    </row>
    <row r="186" spans="1:7" s="5" customFormat="1" ht="15" customHeight="1" x14ac:dyDescent="0.45">
      <c r="A186" s="42" t="str">
        <f>Input_National_Capacity!A186</f>
        <v>K44</v>
      </c>
      <c r="B186" s="4" t="str">
        <f>Input_National_Capacity!B186</f>
        <v>Salida Nacional / National exit</v>
      </c>
      <c r="C186" s="48">
        <f>Input!C$147*Input_National_Capacity!$C186+Input!C$148*Input_National_Capacity!$D186+Input!C$149*Input_National_Capacity!$E186+Input!C$150*Input_National_Capacity!$F186+Input!C$151*Input_National_Capacity!$G186+Input!C$152*Input_National_Capacity!$H186</f>
        <v>115.43733230083129</v>
      </c>
      <c r="D186" s="48">
        <f>Input!D$147*Input_National_Capacity!$C186+Input!D$148*Input_National_Capacity!$D186+Input!D$149*Input_National_Capacity!$E186+Input!D$150*Input_National_Capacity!$F186+Input!D$151*Input_National_Capacity!$G186+Input!D$152*Input_National_Capacity!$H186</f>
        <v>120.58586151223929</v>
      </c>
      <c r="E186" s="48">
        <f>Input!E$147*Input_National_Capacity!$C186+Input!E$148*Input_National_Capacity!$D186+Input!E$149*Input_National_Capacity!$E186+Input!E$150*Input_National_Capacity!$F186+Input!E$151*Input_National_Capacity!$G186+Input!E$152*Input_National_Capacity!$H186</f>
        <v>123.5977583286992</v>
      </c>
      <c r="F186" s="48">
        <f>Input!F$147*Input_National_Capacity!$C186+Input!F$148*Input_National_Capacity!$D186+Input!F$149*Input_National_Capacity!$E186+Input!F$150*Input_National_Capacity!$F186+Input!F$151*Input_National_Capacity!$G186+Input!F$152*Input_National_Capacity!$H186</f>
        <v>126.31918493772942</v>
      </c>
      <c r="G186" s="60">
        <f>Input!G$147*Input_National_Capacity!$C186+Input!G$148*Input_National_Capacity!$D186+Input!G$149*Input_National_Capacity!$E186+Input!G$150*Input_National_Capacity!$F186+Input!G$151*Input_National_Capacity!$G186+Input!G$152*Input_National_Capacity!$H186</f>
        <v>129.04143523373523</v>
      </c>
    </row>
    <row r="187" spans="1:7" s="5" customFormat="1" ht="15" customHeight="1" x14ac:dyDescent="0.45">
      <c r="A187" s="42" t="str">
        <f>Input_National_Capacity!A187</f>
        <v>K45</v>
      </c>
      <c r="B187" s="4" t="str">
        <f>Input_National_Capacity!B187</f>
        <v>Salida Nacional / National exit</v>
      </c>
      <c r="C187" s="48">
        <f>Input!C$147*Input_National_Capacity!$C187+Input!C$148*Input_National_Capacity!$D187+Input!C$149*Input_National_Capacity!$E187+Input!C$150*Input_National_Capacity!$F187+Input!C$151*Input_National_Capacity!$G187+Input!C$152*Input_National_Capacity!$H187</f>
        <v>616.80609260733718</v>
      </c>
      <c r="D187" s="48">
        <f>Input!D$147*Input_National_Capacity!$C187+Input!D$148*Input_National_Capacity!$D187+Input!D$149*Input_National_Capacity!$E187+Input!D$150*Input_National_Capacity!$F187+Input!D$151*Input_National_Capacity!$G187+Input!D$152*Input_National_Capacity!$H187</f>
        <v>657.09356046989478</v>
      </c>
      <c r="E187" s="48">
        <f>Input!E$147*Input_National_Capacity!$C187+Input!E$148*Input_National_Capacity!$D187+Input!E$149*Input_National_Capacity!$E187+Input!E$150*Input_National_Capacity!$F187+Input!E$151*Input_National_Capacity!$G187+Input!E$152*Input_National_Capacity!$H187</f>
        <v>679.56690393772578</v>
      </c>
      <c r="F187" s="48">
        <f>Input!F$147*Input_National_Capacity!$C187+Input!F$148*Input_National_Capacity!$D187+Input!F$149*Input_National_Capacity!$E187+Input!F$150*Input_National_Capacity!$F187+Input!F$151*Input_National_Capacity!$G187+Input!F$152*Input_National_Capacity!$H187</f>
        <v>701.30507763866763</v>
      </c>
      <c r="G187" s="60">
        <f>Input!G$147*Input_National_Capacity!$C187+Input!G$148*Input_National_Capacity!$D187+Input!G$149*Input_National_Capacity!$E187+Input!G$150*Input_National_Capacity!$F187+Input!G$151*Input_National_Capacity!$G187+Input!G$152*Input_National_Capacity!$H187</f>
        <v>722.17383063110174</v>
      </c>
    </row>
    <row r="188" spans="1:7" s="5" customFormat="1" ht="15" customHeight="1" x14ac:dyDescent="0.45">
      <c r="A188" s="42" t="str">
        <f>Input_National_Capacity!A188</f>
        <v>K46</v>
      </c>
      <c r="B188" s="4" t="str">
        <f>Input_National_Capacity!B188</f>
        <v>Salida Nacional / National exit</v>
      </c>
      <c r="C188" s="48">
        <f>Input!C$147*Input_National_Capacity!$C188+Input!C$148*Input_National_Capacity!$D188+Input!C$149*Input_National_Capacity!$E188+Input!C$150*Input_National_Capacity!$F188+Input!C$151*Input_National_Capacity!$G188+Input!C$152*Input_National_Capacity!$H188</f>
        <v>186.55055562433503</v>
      </c>
      <c r="D188" s="48">
        <f>Input!D$147*Input_National_Capacity!$C188+Input!D$148*Input_National_Capacity!$D188+Input!D$149*Input_National_Capacity!$E188+Input!D$150*Input_National_Capacity!$F188+Input!D$151*Input_National_Capacity!$G188+Input!D$152*Input_National_Capacity!$H188</f>
        <v>198.73534044493857</v>
      </c>
      <c r="E188" s="48">
        <f>Input!E$147*Input_National_Capacity!$C188+Input!E$148*Input_National_Capacity!$D188+Input!E$149*Input_National_Capacity!$E188+Input!E$150*Input_National_Capacity!$F188+Input!E$151*Input_National_Capacity!$G188+Input!E$152*Input_National_Capacity!$H188</f>
        <v>205.53231401719754</v>
      </c>
      <c r="F188" s="48">
        <f>Input!F$147*Input_National_Capacity!$C188+Input!F$148*Input_National_Capacity!$D188+Input!F$149*Input_National_Capacity!$E188+Input!F$150*Input_National_Capacity!$F188+Input!F$151*Input_National_Capacity!$G188+Input!F$152*Input_National_Capacity!$H188</f>
        <v>212.1069384101356</v>
      </c>
      <c r="G188" s="60">
        <f>Input!G$147*Input_National_Capacity!$C188+Input!G$148*Input_National_Capacity!$D188+Input!G$149*Input_National_Capacity!$E188+Input!G$150*Input_National_Capacity!$F188+Input!G$151*Input_National_Capacity!$G188+Input!G$152*Input_National_Capacity!$H188</f>
        <v>218.41860995908047</v>
      </c>
    </row>
    <row r="189" spans="1:7" s="5" customFormat="1" ht="15" customHeight="1" x14ac:dyDescent="0.45">
      <c r="A189" s="42" t="str">
        <f>Input_National_Capacity!A189</f>
        <v>K47</v>
      </c>
      <c r="B189" s="4" t="str">
        <f>Input_National_Capacity!B189</f>
        <v>Salida Nacional / National exit</v>
      </c>
      <c r="C189" s="48">
        <f>Input!C$147*Input_National_Capacity!$C189+Input!C$148*Input_National_Capacity!$D189+Input!C$149*Input_National_Capacity!$E189+Input!C$150*Input_National_Capacity!$F189+Input!C$151*Input_National_Capacity!$G189+Input!C$152*Input_National_Capacity!$H189</f>
        <v>1871.7801498323474</v>
      </c>
      <c r="D189" s="48">
        <f>Input!D$147*Input_National_Capacity!$C189+Input!D$148*Input_National_Capacity!$D189+Input!D$149*Input_National_Capacity!$E189+Input!D$150*Input_National_Capacity!$F189+Input!D$151*Input_National_Capacity!$G189+Input!D$152*Input_National_Capacity!$H189</f>
        <v>1956.7293552074161</v>
      </c>
      <c r="E189" s="48">
        <f>Input!E$147*Input_National_Capacity!$C189+Input!E$148*Input_National_Capacity!$D189+Input!E$149*Input_National_Capacity!$E189+Input!E$150*Input_National_Capacity!$F189+Input!E$151*Input_National_Capacity!$G189+Input!E$152*Input_National_Capacity!$H189</f>
        <v>2006.2990218923701</v>
      </c>
      <c r="F189" s="48">
        <f>Input!F$147*Input_National_Capacity!$C189+Input!F$148*Input_National_Capacity!$D189+Input!F$149*Input_National_Capacity!$E189+Input!F$150*Input_National_Capacity!$F189+Input!F$151*Input_National_Capacity!$G189+Input!F$152*Input_National_Capacity!$H189</f>
        <v>2051.2526161601036</v>
      </c>
      <c r="G189" s="60">
        <f>Input!G$147*Input_National_Capacity!$C189+Input!G$148*Input_National_Capacity!$D189+Input!G$149*Input_National_Capacity!$E189+Input!G$150*Input_National_Capacity!$F189+Input!G$151*Input_National_Capacity!$G189+Input!G$152*Input_National_Capacity!$H189</f>
        <v>2096.1192153634943</v>
      </c>
    </row>
    <row r="190" spans="1:7" s="5" customFormat="1" ht="15" customHeight="1" x14ac:dyDescent="0.45">
      <c r="A190" s="42" t="str">
        <f>Input_National_Capacity!A190</f>
        <v>K48</v>
      </c>
      <c r="B190" s="4" t="str">
        <f>Input_National_Capacity!B190</f>
        <v>Salida Nacional / National exit</v>
      </c>
      <c r="C190" s="48">
        <f>Input!C$147*Input_National_Capacity!$C190+Input!C$148*Input_National_Capacity!$D190+Input!C$149*Input_National_Capacity!$E190+Input!C$150*Input_National_Capacity!$F190+Input!C$151*Input_National_Capacity!$G190+Input!C$152*Input_National_Capacity!$H190</f>
        <v>2899.9214237631249</v>
      </c>
      <c r="D190" s="48">
        <f>Input!D$147*Input_National_Capacity!$C190+Input!D$148*Input_National_Capacity!$D190+Input!D$149*Input_National_Capacity!$E190+Input!D$150*Input_National_Capacity!$F190+Input!D$151*Input_National_Capacity!$G190+Input!D$152*Input_National_Capacity!$H190</f>
        <v>3044.1018973039509</v>
      </c>
      <c r="E190" s="48">
        <f>Input!E$147*Input_National_Capacity!$C190+Input!E$148*Input_National_Capacity!$D190+Input!E$149*Input_National_Capacity!$E190+Input!E$150*Input_National_Capacity!$F190+Input!E$151*Input_National_Capacity!$G190+Input!E$152*Input_National_Capacity!$H190</f>
        <v>3127.1754231022887</v>
      </c>
      <c r="F190" s="48">
        <f>Input!F$147*Input_National_Capacity!$C190+Input!F$148*Input_National_Capacity!$D190+Input!F$149*Input_National_Capacity!$E190+Input!F$150*Input_National_Capacity!$F190+Input!F$151*Input_National_Capacity!$G190+Input!F$152*Input_National_Capacity!$H190</f>
        <v>3203.9003481149143</v>
      </c>
      <c r="G190" s="60">
        <f>Input!G$147*Input_National_Capacity!$C190+Input!G$148*Input_National_Capacity!$D190+Input!G$149*Input_National_Capacity!$E190+Input!G$150*Input_National_Capacity!$F190+Input!G$151*Input_National_Capacity!$G190+Input!G$152*Input_National_Capacity!$H190</f>
        <v>3279.6302801555053</v>
      </c>
    </row>
    <row r="191" spans="1:7" s="5" customFormat="1" ht="15" customHeight="1" x14ac:dyDescent="0.45">
      <c r="A191" s="42" t="str">
        <f>Input_National_Capacity!A191</f>
        <v>K48.02</v>
      </c>
      <c r="B191" s="4" t="str">
        <f>Input_National_Capacity!B191</f>
        <v>Salida Nacional / National exit</v>
      </c>
      <c r="C191" s="48">
        <f>Input!C$147*Input_National_Capacity!$C191+Input!C$148*Input_National_Capacity!$D191+Input!C$149*Input_National_Capacity!$E191+Input!C$150*Input_National_Capacity!$F191+Input!C$151*Input_National_Capacity!$G191+Input!C$152*Input_National_Capacity!$H191</f>
        <v>14.72445823283044</v>
      </c>
      <c r="D191" s="48">
        <f>Input!D$147*Input_National_Capacity!$C191+Input!D$148*Input_National_Capacity!$D191+Input!D$149*Input_National_Capacity!$E191+Input!D$150*Input_National_Capacity!$F191+Input!D$151*Input_National_Capacity!$G191+Input!D$152*Input_National_Capacity!$H191</f>
        <v>15.686204792987022</v>
      </c>
      <c r="E191" s="48">
        <f>Input!E$147*Input_National_Capacity!$C191+Input!E$148*Input_National_Capacity!$D191+Input!E$149*Input_National_Capacity!$E191+Input!E$150*Input_National_Capacity!$F191+Input!E$151*Input_National_Capacity!$G191+Input!E$152*Input_National_Capacity!$H191</f>
        <v>16.222690750584054</v>
      </c>
      <c r="F191" s="48">
        <f>Input!F$147*Input_National_Capacity!$C191+Input!F$148*Input_National_Capacity!$D191+Input!F$149*Input_National_Capacity!$E191+Input!F$150*Input_National_Capacity!$F191+Input!F$151*Input_National_Capacity!$G191+Input!F$152*Input_National_Capacity!$H191</f>
        <v>16.741626660189763</v>
      </c>
      <c r="G191" s="60">
        <f>Input!G$147*Input_National_Capacity!$C191+Input!G$148*Input_National_Capacity!$D191+Input!G$149*Input_National_Capacity!$E191+Input!G$150*Input_National_Capacity!$F191+Input!G$151*Input_National_Capacity!$G191+Input!G$152*Input_National_Capacity!$H191</f>
        <v>17.239807669572183</v>
      </c>
    </row>
    <row r="192" spans="1:7" s="5" customFormat="1" ht="15" customHeight="1" x14ac:dyDescent="0.45">
      <c r="A192" s="42" t="str">
        <f>Input_National_Capacity!A192</f>
        <v>K48.03</v>
      </c>
      <c r="B192" s="4" t="str">
        <f>Input_National_Capacity!B192</f>
        <v>Salida Nacional / National exit</v>
      </c>
      <c r="C192" s="48">
        <f>Input!C$147*Input_National_Capacity!$C192+Input!C$148*Input_National_Capacity!$D192+Input!C$149*Input_National_Capacity!$E192+Input!C$150*Input_National_Capacity!$F192+Input!C$151*Input_National_Capacity!$G192+Input!C$152*Input_National_Capacity!$H192</f>
        <v>274.62390087186071</v>
      </c>
      <c r="D192" s="48">
        <f>Input!D$147*Input_National_Capacity!$C192+Input!D$148*Input_National_Capacity!$D192+Input!D$149*Input_National_Capacity!$E192+Input!D$150*Input_National_Capacity!$F192+Input!D$151*Input_National_Capacity!$G192+Input!D$152*Input_National_Capacity!$H192</f>
        <v>292.56130731656106</v>
      </c>
      <c r="E192" s="48">
        <f>Input!E$147*Input_National_Capacity!$C192+Input!E$148*Input_National_Capacity!$D192+Input!E$149*Input_National_Capacity!$E192+Input!E$150*Input_National_Capacity!$F192+Input!E$151*Input_National_Capacity!$G192+Input!E$152*Input_National_Capacity!$H192</f>
        <v>302.56723514824</v>
      </c>
      <c r="F192" s="48">
        <f>Input!F$147*Input_National_Capacity!$C192+Input!F$148*Input_National_Capacity!$D192+Input!F$149*Input_National_Capacity!$E192+Input!F$150*Input_National_Capacity!$F192+Input!F$151*Input_National_Capacity!$G192+Input!F$152*Input_National_Capacity!$H192</f>
        <v>312.2458393824287</v>
      </c>
      <c r="G192" s="60">
        <f>Input!G$147*Input_National_Capacity!$C192+Input!G$148*Input_National_Capacity!$D192+Input!G$149*Input_National_Capacity!$E192+Input!G$150*Input_National_Capacity!$F192+Input!G$151*Input_National_Capacity!$G192+Input!G$152*Input_National_Capacity!$H192</f>
        <v>321.53734674884828</v>
      </c>
    </row>
    <row r="193" spans="1:7" s="5" customFormat="1" ht="15" customHeight="1" x14ac:dyDescent="0.45">
      <c r="A193" s="42" t="str">
        <f>Input_National_Capacity!A193</f>
        <v>K48.05</v>
      </c>
      <c r="B193" s="4" t="str">
        <f>Input_National_Capacity!B193</f>
        <v>Salida Nacional / National exit</v>
      </c>
      <c r="C193" s="48">
        <f>Input!C$147*Input_National_Capacity!$C193+Input!C$148*Input_National_Capacity!$D193+Input!C$149*Input_National_Capacity!$E193+Input!C$150*Input_National_Capacity!$F193+Input!C$151*Input_National_Capacity!$G193+Input!C$152*Input_National_Capacity!$H193</f>
        <v>116.39408305244763</v>
      </c>
      <c r="D193" s="48">
        <f>Input!D$147*Input_National_Capacity!$C193+Input!D$148*Input_National_Capacity!$D193+Input!D$149*Input_National_Capacity!$E193+Input!D$150*Input_National_Capacity!$F193+Input!D$151*Input_National_Capacity!$G193+Input!D$152*Input_National_Capacity!$H193</f>
        <v>123.99650938475776</v>
      </c>
      <c r="E193" s="48">
        <f>Input!E$147*Input_National_Capacity!$C193+Input!E$148*Input_National_Capacity!$D193+Input!E$149*Input_National_Capacity!$E193+Input!E$150*Input_National_Capacity!$F193+Input!E$151*Input_National_Capacity!$G193+Input!E$152*Input_National_Capacity!$H193</f>
        <v>128.23733034520524</v>
      </c>
      <c r="F193" s="48">
        <f>Input!F$147*Input_National_Capacity!$C193+Input!F$148*Input_National_Capacity!$D193+Input!F$149*Input_National_Capacity!$E193+Input!F$150*Input_National_Capacity!$F193+Input!F$151*Input_National_Capacity!$G193+Input!F$152*Input_National_Capacity!$H193</f>
        <v>132.33942146505851</v>
      </c>
      <c r="G193" s="60">
        <f>Input!G$147*Input_National_Capacity!$C193+Input!G$148*Input_National_Capacity!$D193+Input!G$149*Input_National_Capacity!$E193+Input!G$150*Input_National_Capacity!$F193+Input!G$151*Input_National_Capacity!$G193+Input!G$152*Input_National_Capacity!$H193</f>
        <v>136.27744898799466</v>
      </c>
    </row>
    <row r="194" spans="1:7" s="5" customFormat="1" ht="15" customHeight="1" x14ac:dyDescent="0.45">
      <c r="A194" s="42" t="str">
        <f>Input_National_Capacity!A194</f>
        <v>K48.07</v>
      </c>
      <c r="B194" s="4" t="str">
        <f>Input_National_Capacity!B194</f>
        <v>Salida Nacional / National exit</v>
      </c>
      <c r="C194" s="48">
        <f>Input!C$147*Input_National_Capacity!$C194+Input!C$148*Input_National_Capacity!$D194+Input!C$149*Input_National_Capacity!$E194+Input!C$150*Input_National_Capacity!$F194+Input!C$151*Input_National_Capacity!$G194+Input!C$152*Input_National_Capacity!$H194</f>
        <v>513.39305506047947</v>
      </c>
      <c r="D194" s="48">
        <f>Input!D$147*Input_National_Capacity!$C194+Input!D$148*Input_National_Capacity!$D194+Input!D$149*Input_National_Capacity!$E194+Input!D$150*Input_National_Capacity!$F194+Input!D$151*Input_National_Capacity!$G194+Input!D$152*Input_National_Capacity!$H194</f>
        <v>541.60300035236435</v>
      </c>
      <c r="E194" s="48">
        <f>Input!E$147*Input_National_Capacity!$C194+Input!E$148*Input_National_Capacity!$D194+Input!E$149*Input_National_Capacity!$E194+Input!E$150*Input_National_Capacity!$F194+Input!E$151*Input_National_Capacity!$G194+Input!E$152*Input_National_Capacity!$H194</f>
        <v>557.65064863159364</v>
      </c>
      <c r="F194" s="48">
        <f>Input!F$147*Input_National_Capacity!$C194+Input!F$148*Input_National_Capacity!$D194+Input!F$149*Input_National_Capacity!$E194+Input!F$150*Input_National_Capacity!$F194+Input!F$151*Input_National_Capacity!$G194+Input!F$152*Input_National_Capacity!$H194</f>
        <v>572.74609158440705</v>
      </c>
      <c r="G194" s="60">
        <f>Input!G$147*Input_National_Capacity!$C194+Input!G$148*Input_National_Capacity!$D194+Input!G$149*Input_National_Capacity!$E194+Input!G$150*Input_National_Capacity!$F194+Input!G$151*Input_National_Capacity!$G194+Input!G$152*Input_National_Capacity!$H194</f>
        <v>587.48189660187256</v>
      </c>
    </row>
    <row r="195" spans="1:7" s="5" customFormat="1" ht="15" customHeight="1" x14ac:dyDescent="0.45">
      <c r="A195" s="42" t="str">
        <f>Input_National_Capacity!A195</f>
        <v>K48.08</v>
      </c>
      <c r="B195" s="4" t="str">
        <f>Input_National_Capacity!B195</f>
        <v>Salida Nacional / National exit</v>
      </c>
      <c r="C195" s="48">
        <f>Input!C$147*Input_National_Capacity!$C195+Input!C$148*Input_National_Capacity!$D195+Input!C$149*Input_National_Capacity!$E195+Input!C$150*Input_National_Capacity!$F195+Input!C$151*Input_National_Capacity!$G195+Input!C$152*Input_National_Capacity!$H195</f>
        <v>64.266216923211871</v>
      </c>
      <c r="D195" s="48">
        <f>Input!D$147*Input_National_Capacity!$C195+Input!D$148*Input_National_Capacity!$D195+Input!D$149*Input_National_Capacity!$E195+Input!D$150*Input_National_Capacity!$F195+Input!D$151*Input_National_Capacity!$G195+Input!D$152*Input_National_Capacity!$H195</f>
        <v>68.463845934944587</v>
      </c>
      <c r="E195" s="48">
        <f>Input!E$147*Input_National_Capacity!$C195+Input!E$148*Input_National_Capacity!$D195+Input!E$149*Input_National_Capacity!$E195+Input!E$150*Input_National_Capacity!$F195+Input!E$151*Input_National_Capacity!$G195+Input!E$152*Input_National_Capacity!$H195</f>
        <v>70.80538695343273</v>
      </c>
      <c r="F195" s="48">
        <f>Input!F$147*Input_National_Capacity!$C195+Input!F$148*Input_National_Capacity!$D195+Input!F$149*Input_National_Capacity!$E195+Input!F$150*Input_National_Capacity!$F195+Input!F$151*Input_National_Capacity!$G195+Input!F$152*Input_National_Capacity!$H195</f>
        <v>73.07032921539016</v>
      </c>
      <c r="G195" s="60">
        <f>Input!G$147*Input_National_Capacity!$C195+Input!G$148*Input_National_Capacity!$D195+Input!G$149*Input_National_Capacity!$E195+Input!G$150*Input_National_Capacity!$F195+Input!G$151*Input_National_Capacity!$G195+Input!G$152*Input_National_Capacity!$H195</f>
        <v>75.244684856170906</v>
      </c>
    </row>
    <row r="196" spans="1:7" s="5" customFormat="1" ht="15" customHeight="1" x14ac:dyDescent="0.45">
      <c r="A196" s="42" t="str">
        <f>Input_National_Capacity!A196</f>
        <v>K48.10</v>
      </c>
      <c r="B196" s="4" t="str">
        <f>Input_National_Capacity!B196</f>
        <v>Salida Nacional / National exit</v>
      </c>
      <c r="C196" s="48">
        <f>Input!C$147*Input_National_Capacity!$C196+Input!C$148*Input_National_Capacity!$D196+Input!C$149*Input_National_Capacity!$E196+Input!C$150*Input_National_Capacity!$F196+Input!C$151*Input_National_Capacity!$G196+Input!C$152*Input_National_Capacity!$H196</f>
        <v>175.96768230985512</v>
      </c>
      <c r="D196" s="48">
        <f>Input!D$147*Input_National_Capacity!$C196+Input!D$148*Input_National_Capacity!$D196+Input!D$149*Input_National_Capacity!$E196+Input!D$150*Input_National_Capacity!$F196+Input!D$151*Input_National_Capacity!$G196+Input!D$152*Input_National_Capacity!$H196</f>
        <v>187.46123341266519</v>
      </c>
      <c r="E196" s="48">
        <f>Input!E$147*Input_National_Capacity!$C196+Input!E$148*Input_National_Capacity!$D196+Input!E$149*Input_National_Capacity!$E196+Input!E$150*Input_National_Capacity!$F196+Input!E$151*Input_National_Capacity!$G196+Input!E$152*Input_National_Capacity!$H196</f>
        <v>193.87261976436434</v>
      </c>
      <c r="F196" s="48">
        <f>Input!F$147*Input_National_Capacity!$C196+Input!F$148*Input_National_Capacity!$D196+Input!F$149*Input_National_Capacity!$E196+Input!F$150*Input_National_Capacity!$F196+Input!F$151*Input_National_Capacity!$G196+Input!F$152*Input_National_Capacity!$H196</f>
        <v>200.07427063917004</v>
      </c>
      <c r="G196" s="60">
        <f>Input!G$147*Input_National_Capacity!$C196+Input!G$148*Input_National_Capacity!$D196+Input!G$149*Input_National_Capacity!$E196+Input!G$150*Input_National_Capacity!$F196+Input!G$151*Input_National_Capacity!$G196+Input!G$152*Input_National_Capacity!$H196</f>
        <v>206.02788578789918</v>
      </c>
    </row>
    <row r="197" spans="1:7" s="5" customFormat="1" ht="15" customHeight="1" x14ac:dyDescent="0.45">
      <c r="A197" s="42" t="str">
        <f>Input_National_Capacity!A197</f>
        <v>K50</v>
      </c>
      <c r="B197" s="4" t="str">
        <f>Input_National_Capacity!B197</f>
        <v>Salida Nacional / National exit</v>
      </c>
      <c r="C197" s="48">
        <f>Input!C$147*Input_National_Capacity!$C197+Input!C$148*Input_National_Capacity!$D197+Input!C$149*Input_National_Capacity!$E197+Input!C$150*Input_National_Capacity!$F197+Input!C$151*Input_National_Capacity!$G197+Input!C$152*Input_National_Capacity!$H197</f>
        <v>874.02346699027385</v>
      </c>
      <c r="D197" s="48">
        <f>Input!D$147*Input_National_Capacity!$C197+Input!D$148*Input_National_Capacity!$D197+Input!D$149*Input_National_Capacity!$E197+Input!D$150*Input_National_Capacity!$F197+Input!D$151*Input_National_Capacity!$G197+Input!D$152*Input_National_Capacity!$H197</f>
        <v>914.28334850513193</v>
      </c>
      <c r="E197" s="48">
        <f>Input!E$147*Input_National_Capacity!$C197+Input!E$148*Input_National_Capacity!$D197+Input!E$149*Input_National_Capacity!$E197+Input!E$150*Input_National_Capacity!$F197+Input!E$151*Input_National_Capacity!$G197+Input!E$152*Input_National_Capacity!$H197</f>
        <v>937.72590699823058</v>
      </c>
      <c r="F197" s="48">
        <f>Input!F$147*Input_National_Capacity!$C197+Input!F$148*Input_National_Capacity!$D197+Input!F$149*Input_National_Capacity!$E197+Input!F$150*Input_National_Capacity!$F197+Input!F$151*Input_National_Capacity!$G197+Input!F$152*Input_National_Capacity!$H197</f>
        <v>959.05091386200297</v>
      </c>
      <c r="G197" s="60">
        <f>Input!G$147*Input_National_Capacity!$C197+Input!G$148*Input_National_Capacity!$D197+Input!G$149*Input_National_Capacity!$E197+Input!G$150*Input_National_Capacity!$F197+Input!G$151*Input_National_Capacity!$G197+Input!G$152*Input_National_Capacity!$H197</f>
        <v>980.29474266463239</v>
      </c>
    </row>
    <row r="198" spans="1:7" s="5" customFormat="1" ht="15" customHeight="1" x14ac:dyDescent="0.45">
      <c r="A198" s="42" t="str">
        <f>Input_National_Capacity!A198</f>
        <v>K52</v>
      </c>
      <c r="B198" s="4" t="str">
        <f>Input_National_Capacity!B198</f>
        <v>Salida Nacional / National exit</v>
      </c>
      <c r="C198" s="48">
        <f>Input!C$147*Input_National_Capacity!$C198+Input!C$148*Input_National_Capacity!$D198+Input!C$149*Input_National_Capacity!$E198+Input!C$150*Input_National_Capacity!$F198+Input!C$151*Input_National_Capacity!$G198+Input!C$152*Input_National_Capacity!$H198</f>
        <v>2077.9140947820342</v>
      </c>
      <c r="D198" s="48">
        <f>Input!D$147*Input_National_Capacity!$C198+Input!D$148*Input_National_Capacity!$D198+Input!D$149*Input_National_Capacity!$E198+Input!D$150*Input_National_Capacity!$F198+Input!D$151*Input_National_Capacity!$G198+Input!D$152*Input_National_Capacity!$H198</f>
        <v>2120.2187230614777</v>
      </c>
      <c r="E198" s="48">
        <f>Input!E$147*Input_National_Capacity!$C198+Input!E$148*Input_National_Capacity!$D198+Input!E$149*Input_National_Capacity!$E198+Input!E$150*Input_National_Capacity!$F198+Input!E$151*Input_National_Capacity!$G198+Input!E$152*Input_National_Capacity!$H198</f>
        <v>2146.4910772541516</v>
      </c>
      <c r="F198" s="48">
        <f>Input!F$147*Input_National_Capacity!$C198+Input!F$148*Input_National_Capacity!$D198+Input!F$149*Input_National_Capacity!$E198+Input!F$150*Input_National_Capacity!$F198+Input!F$151*Input_National_Capacity!$G198+Input!F$152*Input_National_Capacity!$H198</f>
        <v>2160.0994036796496</v>
      </c>
      <c r="G198" s="60">
        <f>Input!G$147*Input_National_Capacity!$C198+Input!G$148*Input_National_Capacity!$D198+Input!G$149*Input_National_Capacity!$E198+Input!G$150*Input_National_Capacity!$F198+Input!G$151*Input_National_Capacity!$G198+Input!G$152*Input_National_Capacity!$H198</f>
        <v>2172.7087094176031</v>
      </c>
    </row>
    <row r="199" spans="1:7" s="5" customFormat="1" ht="15" customHeight="1" x14ac:dyDescent="0.45">
      <c r="A199" s="42" t="str">
        <f>Input_National_Capacity!A199</f>
        <v>K54</v>
      </c>
      <c r="B199" s="4" t="str">
        <f>Input_National_Capacity!B199</f>
        <v>Salida Nacional / National exit</v>
      </c>
      <c r="C199" s="48">
        <f>Input!C$147*Input_National_Capacity!$C199+Input!C$148*Input_National_Capacity!$D199+Input!C$149*Input_National_Capacity!$E199+Input!C$150*Input_National_Capacity!$F199+Input!C$151*Input_National_Capacity!$G199+Input!C$152*Input_National_Capacity!$H199</f>
        <v>262.36172373543002</v>
      </c>
      <c r="D199" s="48">
        <f>Input!D$147*Input_National_Capacity!$C199+Input!D$148*Input_National_Capacity!$D199+Input!D$149*Input_National_Capacity!$E199+Input!D$150*Input_National_Capacity!$F199+Input!D$151*Input_National_Capacity!$G199+Input!D$152*Input_National_Capacity!$H199</f>
        <v>277.2453031412046</v>
      </c>
      <c r="E199" s="48">
        <f>Input!E$147*Input_National_Capacity!$C199+Input!E$148*Input_National_Capacity!$D199+Input!E$149*Input_National_Capacity!$E199+Input!E$150*Input_National_Capacity!$F199+Input!E$151*Input_National_Capacity!$G199+Input!E$152*Input_National_Capacity!$H199</f>
        <v>285.67954764139427</v>
      </c>
      <c r="F199" s="48">
        <f>Input!F$147*Input_National_Capacity!$C199+Input!F$148*Input_National_Capacity!$D199+Input!F$149*Input_National_Capacity!$E199+Input!F$150*Input_National_Capacity!$F199+Input!F$151*Input_National_Capacity!$G199+Input!F$152*Input_National_Capacity!$H199</f>
        <v>293.65705717578669</v>
      </c>
      <c r="G199" s="60">
        <f>Input!G$147*Input_National_Capacity!$C199+Input!G$148*Input_National_Capacity!$D199+Input!G$149*Input_National_Capacity!$E199+Input!G$150*Input_National_Capacity!$F199+Input!G$151*Input_National_Capacity!$G199+Input!G$152*Input_National_Capacity!$H199</f>
        <v>301.4188213773466</v>
      </c>
    </row>
    <row r="200" spans="1:7" s="5" customFormat="1" ht="15" customHeight="1" x14ac:dyDescent="0.45">
      <c r="A200" s="42" t="str">
        <f>Input_National_Capacity!A200</f>
        <v>M01</v>
      </c>
      <c r="B200" s="4" t="str">
        <f>Input_National_Capacity!B200</f>
        <v>Salida Nacional / National exit</v>
      </c>
      <c r="C200" s="48">
        <f>Input!C$147*Input_National_Capacity!$C200+Input!C$148*Input_National_Capacity!$D200+Input!C$149*Input_National_Capacity!$E200+Input!C$150*Input_National_Capacity!$F200+Input!C$151*Input_National_Capacity!$G200+Input!C$152*Input_National_Capacity!$H200</f>
        <v>799.64374373187081</v>
      </c>
      <c r="D200" s="48">
        <f>Input!D$147*Input_National_Capacity!$C200+Input!D$148*Input_National_Capacity!$D200+Input!D$149*Input_National_Capacity!$E200+Input!D$150*Input_National_Capacity!$F200+Input!D$151*Input_National_Capacity!$G200+Input!D$152*Input_National_Capacity!$H200</f>
        <v>810.47822670313303</v>
      </c>
      <c r="E200" s="48">
        <f>Input!E$147*Input_National_Capacity!$C200+Input!E$148*Input_National_Capacity!$D200+Input!E$149*Input_National_Capacity!$E200+Input!E$150*Input_National_Capacity!$F200+Input!E$151*Input_National_Capacity!$G200+Input!E$152*Input_National_Capacity!$H200</f>
        <v>818.9439887544861</v>
      </c>
      <c r="F200" s="48">
        <f>Input!F$147*Input_National_Capacity!$C200+Input!F$148*Input_National_Capacity!$D200+Input!F$149*Input_National_Capacity!$E200+Input!F$150*Input_National_Capacity!$F200+Input!F$151*Input_National_Capacity!$G200+Input!F$152*Input_National_Capacity!$H200</f>
        <v>823.81029057885689</v>
      </c>
      <c r="G200" s="60">
        <f>Input!G$147*Input_National_Capacity!$C200+Input!G$148*Input_National_Capacity!$D200+Input!G$149*Input_National_Capacity!$E200+Input!G$150*Input_National_Capacity!$F200+Input!G$151*Input_National_Capacity!$G200+Input!G$152*Input_National_Capacity!$H200</f>
        <v>830.38030876132541</v>
      </c>
    </row>
    <row r="201" spans="1:7" s="5" customFormat="1" ht="15" customHeight="1" x14ac:dyDescent="0.45">
      <c r="A201" s="42" t="str">
        <f>Input_National_Capacity!A201</f>
        <v>M09</v>
      </c>
      <c r="B201" s="4" t="str">
        <f>Input_National_Capacity!B201</f>
        <v>Salida Nacional / National exit</v>
      </c>
      <c r="C201" s="48">
        <f>Input!C$147*Input_National_Capacity!$C201+Input!C$148*Input_National_Capacity!$D201+Input!C$149*Input_National_Capacity!$E201+Input!C$150*Input_National_Capacity!$F201+Input!C$151*Input_National_Capacity!$G201+Input!C$152*Input_National_Capacity!$H201</f>
        <v>599.23623775505678</v>
      </c>
      <c r="D201" s="48">
        <f>Input!D$147*Input_National_Capacity!$C201+Input!D$148*Input_National_Capacity!$D201+Input!D$149*Input_National_Capacity!$E201+Input!D$150*Input_National_Capacity!$F201+Input!D$151*Input_National_Capacity!$G201+Input!D$152*Input_National_Capacity!$H201</f>
        <v>604.78736396582087</v>
      </c>
      <c r="E201" s="48">
        <f>Input!E$147*Input_National_Capacity!$C201+Input!E$148*Input_National_Capacity!$D201+Input!E$149*Input_National_Capacity!$E201+Input!E$150*Input_National_Capacity!$F201+Input!E$151*Input_National_Capacity!$G201+Input!E$152*Input_National_Capacity!$H201</f>
        <v>609.84918331868244</v>
      </c>
      <c r="F201" s="48">
        <f>Input!F$147*Input_National_Capacity!$C201+Input!F$148*Input_National_Capacity!$D201+Input!F$149*Input_National_Capacity!$E201+Input!F$150*Input_National_Capacity!$F201+Input!F$151*Input_National_Capacity!$G201+Input!F$152*Input_National_Capacity!$H201</f>
        <v>612.04947197027309</v>
      </c>
      <c r="G201" s="60">
        <f>Input!G$147*Input_National_Capacity!$C201+Input!G$148*Input_National_Capacity!$D201+Input!G$149*Input_National_Capacity!$E201+Input!G$150*Input_National_Capacity!$F201+Input!G$151*Input_National_Capacity!$G201+Input!G$152*Input_National_Capacity!$H201</f>
        <v>615.70210571281871</v>
      </c>
    </row>
    <row r="202" spans="1:7" s="5" customFormat="1" ht="15" customHeight="1" x14ac:dyDescent="0.45">
      <c r="A202" s="42" t="str">
        <f>Input_National_Capacity!A202</f>
        <v>N07</v>
      </c>
      <c r="B202" s="4" t="str">
        <f>Input_National_Capacity!B202</f>
        <v>Salida Nacional / National exit</v>
      </c>
      <c r="C202" s="48">
        <f>Input!C$147*Input_National_Capacity!$C202+Input!C$148*Input_National_Capacity!$D202+Input!C$149*Input_National_Capacity!$E202+Input!C$150*Input_National_Capacity!$F202+Input!C$151*Input_National_Capacity!$G202+Input!C$152*Input_National_Capacity!$H202</f>
        <v>4172.0660772026349</v>
      </c>
      <c r="D202" s="48">
        <f>Input!D$147*Input_National_Capacity!$C202+Input!D$148*Input_National_Capacity!$D202+Input!D$149*Input_National_Capacity!$E202+Input!D$150*Input_National_Capacity!$F202+Input!D$151*Input_National_Capacity!$G202+Input!D$152*Input_National_Capacity!$H202</f>
        <v>4404.9432664798242</v>
      </c>
      <c r="E202" s="48">
        <f>Input!E$147*Input_National_Capacity!$C202+Input!E$148*Input_National_Capacity!$D202+Input!E$149*Input_National_Capacity!$E202+Input!E$150*Input_National_Capacity!$F202+Input!E$151*Input_National_Capacity!$G202+Input!E$152*Input_National_Capacity!$H202</f>
        <v>4537.1651570916456</v>
      </c>
      <c r="F202" s="48">
        <f>Input!F$147*Input_National_Capacity!$C202+Input!F$148*Input_National_Capacity!$D202+Input!F$149*Input_National_Capacity!$E202+Input!F$150*Input_National_Capacity!$F202+Input!F$151*Input_National_Capacity!$G202+Input!F$152*Input_National_Capacity!$H202</f>
        <v>4661.8791349805051</v>
      </c>
      <c r="G202" s="60">
        <f>Input!G$147*Input_National_Capacity!$C202+Input!G$148*Input_National_Capacity!$D202+Input!G$149*Input_National_Capacity!$E202+Input!G$150*Input_National_Capacity!$F202+Input!G$151*Input_National_Capacity!$G202+Input!G$152*Input_National_Capacity!$H202</f>
        <v>4783.4202157004765</v>
      </c>
    </row>
    <row r="203" spans="1:7" s="5" customFormat="1" ht="15" customHeight="1" x14ac:dyDescent="0.45">
      <c r="A203" s="42" t="str">
        <f>Input_National_Capacity!A203</f>
        <v>N08</v>
      </c>
      <c r="B203" s="4" t="str">
        <f>Input_National_Capacity!B203</f>
        <v>Salida Nacional / National exit</v>
      </c>
      <c r="C203" s="48">
        <f>Input!C$147*Input_National_Capacity!$C203+Input!C$148*Input_National_Capacity!$D203+Input!C$149*Input_National_Capacity!$E203+Input!C$150*Input_National_Capacity!$F203+Input!C$151*Input_National_Capacity!$G203+Input!C$152*Input_National_Capacity!$H203</f>
        <v>197.48424922998589</v>
      </c>
      <c r="D203" s="48">
        <f>Input!D$147*Input_National_Capacity!$C203+Input!D$148*Input_National_Capacity!$D203+Input!D$149*Input_National_Capacity!$E203+Input!D$150*Input_National_Capacity!$F203+Input!D$151*Input_National_Capacity!$G203+Input!D$152*Input_National_Capacity!$H203</f>
        <v>207.41017643886141</v>
      </c>
      <c r="E203" s="48">
        <f>Input!E$147*Input_National_Capacity!$C203+Input!E$148*Input_National_Capacity!$D203+Input!E$149*Input_National_Capacity!$E203+Input!E$150*Input_National_Capacity!$F203+Input!E$151*Input_National_Capacity!$G203+Input!E$152*Input_National_Capacity!$H203</f>
        <v>213.12105289573159</v>
      </c>
      <c r="F203" s="48">
        <f>Input!F$147*Input_National_Capacity!$C203+Input!F$148*Input_National_Capacity!$D203+Input!F$149*Input_National_Capacity!$E203+Input!F$150*Input_National_Capacity!$F203+Input!F$151*Input_National_Capacity!$G203+Input!F$152*Input_National_Capacity!$H203</f>
        <v>218.40648638467937</v>
      </c>
      <c r="G203" s="60">
        <f>Input!G$147*Input_National_Capacity!$C203+Input!G$148*Input_National_Capacity!$D203+Input!G$149*Input_National_Capacity!$E203+Input!G$150*Input_National_Capacity!$F203+Input!G$151*Input_National_Capacity!$G203+Input!G$152*Input_National_Capacity!$H203</f>
        <v>223.61686739829977</v>
      </c>
    </row>
    <row r="204" spans="1:7" s="5" customFormat="1" ht="15" customHeight="1" x14ac:dyDescent="0.45">
      <c r="A204" s="42" t="str">
        <f>Input_National_Capacity!A204</f>
        <v>N09</v>
      </c>
      <c r="B204" s="4" t="str">
        <f>Input_National_Capacity!B204</f>
        <v>Salida Nacional / National exit</v>
      </c>
      <c r="C204" s="48">
        <f>Input!C$147*Input_National_Capacity!$C204+Input!C$148*Input_National_Capacity!$D204+Input!C$149*Input_National_Capacity!$E204+Input!C$150*Input_National_Capacity!$F204+Input!C$151*Input_National_Capacity!$G204+Input!C$152*Input_National_Capacity!$H204</f>
        <v>1449.5256098409097</v>
      </c>
      <c r="D204" s="48">
        <f>Input!D$147*Input_National_Capacity!$C204+Input!D$148*Input_National_Capacity!$D204+Input!D$149*Input_National_Capacity!$E204+Input!D$150*Input_National_Capacity!$F204+Input!D$151*Input_National_Capacity!$G204+Input!D$152*Input_National_Capacity!$H204</f>
        <v>1502.1756463993033</v>
      </c>
      <c r="E204" s="48">
        <f>Input!E$147*Input_National_Capacity!$C204+Input!E$148*Input_National_Capacity!$D204+Input!E$149*Input_National_Capacity!$E204+Input!E$150*Input_National_Capacity!$F204+Input!E$151*Input_National_Capacity!$G204+Input!E$152*Input_National_Capacity!$H204</f>
        <v>1534.0041514655909</v>
      </c>
      <c r="F204" s="48">
        <f>Input!F$147*Input_National_Capacity!$C204+Input!F$148*Input_National_Capacity!$D204+Input!F$149*Input_National_Capacity!$E204+Input!F$150*Input_National_Capacity!$F204+Input!F$151*Input_National_Capacity!$G204+Input!F$152*Input_National_Capacity!$H204</f>
        <v>1561.4181811416161</v>
      </c>
      <c r="G204" s="60">
        <f>Input!G$147*Input_National_Capacity!$C204+Input!G$148*Input_National_Capacity!$D204+Input!G$149*Input_National_Capacity!$E204+Input!G$150*Input_National_Capacity!$F204+Input!G$151*Input_National_Capacity!$G204+Input!G$152*Input_National_Capacity!$H204</f>
        <v>1589.6631249031502</v>
      </c>
    </row>
    <row r="205" spans="1:7" s="5" customFormat="1" ht="15" customHeight="1" x14ac:dyDescent="0.45">
      <c r="A205" s="42" t="str">
        <f>Input_National_Capacity!A205</f>
        <v>N10.1</v>
      </c>
      <c r="B205" s="4" t="str">
        <f>Input_National_Capacity!B205</f>
        <v>Salida Nacional / National exit</v>
      </c>
      <c r="C205" s="48">
        <f>Input!C$147*Input_National_Capacity!$C205+Input!C$148*Input_National_Capacity!$D205+Input!C$149*Input_National_Capacity!$E205+Input!C$150*Input_National_Capacity!$F205+Input!C$151*Input_National_Capacity!$G205+Input!C$152*Input_National_Capacity!$H205</f>
        <v>980.96214068660061</v>
      </c>
      <c r="D205" s="48">
        <f>Input!D$147*Input_National_Capacity!$C205+Input!D$148*Input_National_Capacity!$D205+Input!D$149*Input_National_Capacity!$E205+Input!D$150*Input_National_Capacity!$F205+Input!D$151*Input_National_Capacity!$G205+Input!D$152*Input_National_Capacity!$H205</f>
        <v>1016.5928961688842</v>
      </c>
      <c r="E205" s="48">
        <f>Input!E$147*Input_National_Capacity!$C205+Input!E$148*Input_National_Capacity!$D205+Input!E$149*Input_National_Capacity!$E205+Input!E$150*Input_National_Capacity!$F205+Input!E$151*Input_National_Capacity!$G205+Input!E$152*Input_National_Capacity!$H205</f>
        <v>1038.1327422072766</v>
      </c>
      <c r="F205" s="48">
        <f>Input!F$147*Input_National_Capacity!$C205+Input!F$148*Input_National_Capacity!$D205+Input!F$149*Input_National_Capacity!$E205+Input!F$150*Input_National_Capacity!$F205+Input!F$151*Input_National_Capacity!$G205+Input!F$152*Input_National_Capacity!$H205</f>
        <v>1056.6851051688327</v>
      </c>
      <c r="G205" s="60">
        <f>Input!G$147*Input_National_Capacity!$C205+Input!G$148*Input_National_Capacity!$D205+Input!G$149*Input_National_Capacity!$E205+Input!G$150*Input_National_Capacity!$F205+Input!G$151*Input_National_Capacity!$G205+Input!G$152*Input_National_Capacity!$H205</f>
        <v>1075.7997867638189</v>
      </c>
    </row>
    <row r="206" spans="1:7" s="5" customFormat="1" ht="15" customHeight="1" x14ac:dyDescent="0.45">
      <c r="A206" s="42" t="str">
        <f>Input_National_Capacity!A206</f>
        <v>O01</v>
      </c>
      <c r="B206" s="4" t="str">
        <f>Input_National_Capacity!B206</f>
        <v>Salida Nacional / National exit</v>
      </c>
      <c r="C206" s="48">
        <f>Input!C$147*Input_National_Capacity!$C206+Input!C$148*Input_National_Capacity!$D206+Input!C$149*Input_National_Capacity!$E206+Input!C$150*Input_National_Capacity!$F206+Input!C$151*Input_National_Capacity!$G206+Input!C$152*Input_National_Capacity!$H206</f>
        <v>0</v>
      </c>
      <c r="D206" s="48">
        <f>Input!D$147*Input_National_Capacity!$C206+Input!D$148*Input_National_Capacity!$D206+Input!D$149*Input_National_Capacity!$E206+Input!D$150*Input_National_Capacity!$F206+Input!D$151*Input_National_Capacity!$G206+Input!D$152*Input_National_Capacity!$H206</f>
        <v>0</v>
      </c>
      <c r="E206" s="48">
        <f>Input!E$147*Input_National_Capacity!$C206+Input!E$148*Input_National_Capacity!$D206+Input!E$149*Input_National_Capacity!$E206+Input!E$150*Input_National_Capacity!$F206+Input!E$151*Input_National_Capacity!$G206+Input!E$152*Input_National_Capacity!$H206</f>
        <v>0</v>
      </c>
      <c r="F206" s="48">
        <f>Input!F$147*Input_National_Capacity!$C206+Input!F$148*Input_National_Capacity!$D206+Input!F$149*Input_National_Capacity!$E206+Input!F$150*Input_National_Capacity!$F206+Input!F$151*Input_National_Capacity!$G206+Input!F$152*Input_National_Capacity!$H206</f>
        <v>0</v>
      </c>
      <c r="G206" s="60">
        <f>Input!G$147*Input_National_Capacity!$C206+Input!G$148*Input_National_Capacity!$D206+Input!G$149*Input_National_Capacity!$E206+Input!G$150*Input_National_Capacity!$F206+Input!G$151*Input_National_Capacity!$G206+Input!G$152*Input_National_Capacity!$H206</f>
        <v>0</v>
      </c>
    </row>
    <row r="207" spans="1:7" s="5" customFormat="1" ht="15" customHeight="1" x14ac:dyDescent="0.45">
      <c r="A207" s="42" t="str">
        <f>Input_National_Capacity!A207</f>
        <v>O01A</v>
      </c>
      <c r="B207" s="4" t="str">
        <f>Input_National_Capacity!B207</f>
        <v>Salida Nacional / National exit</v>
      </c>
      <c r="C207" s="48">
        <f>Input!C$147*Input_National_Capacity!$C207+Input!C$148*Input_National_Capacity!$D207+Input!C$149*Input_National_Capacity!$E207+Input!C$150*Input_National_Capacity!$F207+Input!C$151*Input_National_Capacity!$G207+Input!C$152*Input_National_Capacity!$H207</f>
        <v>42024.792154905917</v>
      </c>
      <c r="D207" s="48">
        <f>Input!D$147*Input_National_Capacity!$C207+Input!D$148*Input_National_Capacity!$D207+Input!D$149*Input_National_Capacity!$E207+Input!D$150*Input_National_Capacity!$F207+Input!D$151*Input_National_Capacity!$G207+Input!D$152*Input_National_Capacity!$H207</f>
        <v>40745.416975917411</v>
      </c>
      <c r="E207" s="48">
        <f>Input!E$147*Input_National_Capacity!$C207+Input!E$148*Input_National_Capacity!$D207+Input!E$149*Input_National_Capacity!$E207+Input!E$150*Input_National_Capacity!$F207+Input!E$151*Input_National_Capacity!$G207+Input!E$152*Input_National_Capacity!$H207</f>
        <v>39048.340463771165</v>
      </c>
      <c r="F207" s="48">
        <f>Input!F$147*Input_National_Capacity!$C207+Input!F$148*Input_National_Capacity!$D207+Input!F$149*Input_National_Capacity!$E207+Input!F$150*Input_National_Capacity!$F207+Input!F$151*Input_National_Capacity!$G207+Input!F$152*Input_National_Capacity!$H207</f>
        <v>37888.372734017408</v>
      </c>
      <c r="G207" s="60">
        <f>Input!G$147*Input_National_Capacity!$C207+Input!G$148*Input_National_Capacity!$D207+Input!G$149*Input_National_Capacity!$E207+Input!G$150*Input_National_Capacity!$F207+Input!G$151*Input_National_Capacity!$G207+Input!G$152*Input_National_Capacity!$H207</f>
        <v>37229.559808707621</v>
      </c>
    </row>
    <row r="208" spans="1:7" s="5" customFormat="1" ht="15" customHeight="1" x14ac:dyDescent="0.45">
      <c r="A208" s="42" t="str">
        <f>Input_National_Capacity!A208</f>
        <v>O02</v>
      </c>
      <c r="B208" s="4" t="str">
        <f>Input_National_Capacity!B208</f>
        <v>Salida Nacional / National exit</v>
      </c>
      <c r="C208" s="48">
        <f>Input!C$147*Input_National_Capacity!$C208+Input!C$148*Input_National_Capacity!$D208+Input!C$149*Input_National_Capacity!$E208+Input!C$150*Input_National_Capacity!$F208+Input!C$151*Input_National_Capacity!$G208+Input!C$152*Input_National_Capacity!$H208</f>
        <v>698.60254244460953</v>
      </c>
      <c r="D208" s="48">
        <f>Input!D$147*Input_National_Capacity!$C208+Input!D$148*Input_National_Capacity!$D208+Input!D$149*Input_National_Capacity!$E208+Input!D$150*Input_National_Capacity!$F208+Input!D$151*Input_National_Capacity!$G208+Input!D$152*Input_National_Capacity!$H208</f>
        <v>677.33474534314178</v>
      </c>
      <c r="E208" s="48">
        <f>Input!E$147*Input_National_Capacity!$C208+Input!E$148*Input_National_Capacity!$D208+Input!E$149*Input_National_Capacity!$E208+Input!E$150*Input_National_Capacity!$F208+Input!E$151*Input_National_Capacity!$G208+Input!E$152*Input_National_Capacity!$H208</f>
        <v>649.12325623599111</v>
      </c>
      <c r="F208" s="48">
        <f>Input!F$147*Input_National_Capacity!$C208+Input!F$148*Input_National_Capacity!$D208+Input!F$149*Input_National_Capacity!$E208+Input!F$150*Input_National_Capacity!$F208+Input!F$151*Input_National_Capacity!$G208+Input!F$152*Input_National_Capacity!$H208</f>
        <v>629.84043855606888</v>
      </c>
      <c r="G208" s="60">
        <f>Input!G$147*Input_National_Capacity!$C208+Input!G$148*Input_National_Capacity!$D208+Input!G$149*Input_National_Capacity!$E208+Input!G$150*Input_National_Capacity!$F208+Input!G$151*Input_National_Capacity!$G208+Input!G$152*Input_National_Capacity!$H208</f>
        <v>618.88860843350005</v>
      </c>
    </row>
    <row r="209" spans="1:7" s="5" customFormat="1" ht="15" customHeight="1" x14ac:dyDescent="0.45">
      <c r="A209" s="42" t="str">
        <f>Input_National_Capacity!A209</f>
        <v>O05</v>
      </c>
      <c r="B209" s="4" t="str">
        <f>Input_National_Capacity!B209</f>
        <v>Salida Nacional / National exit</v>
      </c>
      <c r="C209" s="48">
        <f>Input!C$147*Input_National_Capacity!$C209+Input!C$148*Input_National_Capacity!$D209+Input!C$149*Input_National_Capacity!$E209+Input!C$150*Input_National_Capacity!$F209+Input!C$151*Input_National_Capacity!$G209+Input!C$152*Input_National_Capacity!$H209</f>
        <v>692.31943976130788</v>
      </c>
      <c r="D209" s="48">
        <f>Input!D$147*Input_National_Capacity!$C209+Input!D$148*Input_National_Capacity!$D209+Input!D$149*Input_National_Capacity!$E209+Input!D$150*Input_National_Capacity!$F209+Input!D$151*Input_National_Capacity!$G209+Input!D$152*Input_National_Capacity!$H209</f>
        <v>734.62179182483305</v>
      </c>
      <c r="E209" s="48">
        <f>Input!E$147*Input_National_Capacity!$C209+Input!E$148*Input_National_Capacity!$D209+Input!E$149*Input_National_Capacity!$E209+Input!E$150*Input_National_Capacity!$F209+Input!E$151*Input_National_Capacity!$G209+Input!E$152*Input_National_Capacity!$H209</f>
        <v>758.30004369479843</v>
      </c>
      <c r="F209" s="48">
        <f>Input!F$147*Input_National_Capacity!$C209+Input!F$148*Input_National_Capacity!$D209+Input!F$149*Input_National_Capacity!$E209+Input!F$150*Input_National_Capacity!$F209+Input!F$151*Input_National_Capacity!$G209+Input!F$152*Input_National_Capacity!$H209</f>
        <v>780.95829834375331</v>
      </c>
      <c r="G209" s="60">
        <f>Input!G$147*Input_National_Capacity!$C209+Input!G$148*Input_National_Capacity!$D209+Input!G$149*Input_National_Capacity!$E209+Input!G$150*Input_National_Capacity!$F209+Input!G$151*Input_National_Capacity!$G209+Input!G$152*Input_National_Capacity!$H209</f>
        <v>802.83812479826724</v>
      </c>
    </row>
    <row r="210" spans="1:7" s="5" customFormat="1" ht="15" customHeight="1" x14ac:dyDescent="0.45">
      <c r="A210" s="42" t="str">
        <f>Input_National_Capacity!A210</f>
        <v>O06</v>
      </c>
      <c r="B210" s="4" t="str">
        <f>Input_National_Capacity!B210</f>
        <v>Salida Nacional / National exit</v>
      </c>
      <c r="C210" s="48">
        <f>Input!C$147*Input_National_Capacity!$C210+Input!C$148*Input_National_Capacity!$D210+Input!C$149*Input_National_Capacity!$E210+Input!C$150*Input_National_Capacity!$F210+Input!C$151*Input_National_Capacity!$G210+Input!C$152*Input_National_Capacity!$H210</f>
        <v>2042.7952347134669</v>
      </c>
      <c r="D210" s="48">
        <f>Input!D$147*Input_National_Capacity!$C210+Input!D$148*Input_National_Capacity!$D210+Input!D$149*Input_National_Capacity!$E210+Input!D$150*Input_National_Capacity!$F210+Input!D$151*Input_National_Capacity!$G210+Input!D$152*Input_National_Capacity!$H210</f>
        <v>2155.7823848260432</v>
      </c>
      <c r="E210" s="48">
        <f>Input!E$147*Input_National_Capacity!$C210+Input!E$148*Input_National_Capacity!$D210+Input!E$149*Input_National_Capacity!$E210+Input!E$150*Input_National_Capacity!$F210+Input!E$151*Input_National_Capacity!$G210+Input!E$152*Input_National_Capacity!$H210</f>
        <v>2219.489926738654</v>
      </c>
      <c r="F210" s="48">
        <f>Input!F$147*Input_National_Capacity!$C210+Input!F$148*Input_National_Capacity!$D210+Input!F$149*Input_National_Capacity!$E210+Input!F$150*Input_National_Capacity!$F210+Input!F$151*Input_National_Capacity!$G210+Input!F$152*Input_National_Capacity!$H210</f>
        <v>2278.6777017483155</v>
      </c>
      <c r="G210" s="60">
        <f>Input!G$147*Input_National_Capacity!$C210+Input!G$148*Input_National_Capacity!$D210+Input!G$149*Input_National_Capacity!$E210+Input!G$150*Input_National_Capacity!$F210+Input!G$151*Input_National_Capacity!$G210+Input!G$152*Input_National_Capacity!$H210</f>
        <v>2335.560786984619</v>
      </c>
    </row>
    <row r="211" spans="1:7" s="5" customFormat="1" ht="15" customHeight="1" x14ac:dyDescent="0.45">
      <c r="A211" s="42" t="str">
        <f>Input_National_Capacity!A211</f>
        <v>O07</v>
      </c>
      <c r="B211" s="4" t="str">
        <f>Input_National_Capacity!B211</f>
        <v>Salida Nacional / National exit</v>
      </c>
      <c r="C211" s="48">
        <f>Input!C$147*Input_National_Capacity!$C211+Input!C$148*Input_National_Capacity!$D211+Input!C$149*Input_National_Capacity!$E211+Input!C$150*Input_National_Capacity!$F211+Input!C$151*Input_National_Capacity!$G211+Input!C$152*Input_National_Capacity!$H211</f>
        <v>2590.3979443244157</v>
      </c>
      <c r="D211" s="48">
        <f>Input!D$147*Input_National_Capacity!$C211+Input!D$148*Input_National_Capacity!$D211+Input!D$149*Input_National_Capacity!$E211+Input!D$150*Input_National_Capacity!$F211+Input!D$151*Input_National_Capacity!$G211+Input!D$152*Input_National_Capacity!$H211</f>
        <v>2759.5930531017243</v>
      </c>
      <c r="E211" s="48">
        <f>Input!E$147*Input_National_Capacity!$C211+Input!E$148*Input_National_Capacity!$D211+Input!E$149*Input_National_Capacity!$E211+Input!E$150*Input_National_Capacity!$F211+Input!E$151*Input_National_Capacity!$G211+Input!E$152*Input_National_Capacity!$H211</f>
        <v>2853.9742588305498</v>
      </c>
      <c r="F211" s="48">
        <f>Input!F$147*Input_National_Capacity!$C211+Input!F$148*Input_National_Capacity!$D211+Input!F$149*Input_National_Capacity!$E211+Input!F$150*Input_National_Capacity!$F211+Input!F$151*Input_National_Capacity!$G211+Input!F$152*Input_National_Capacity!$H211</f>
        <v>2945.2679751916403</v>
      </c>
      <c r="G211" s="60">
        <f>Input!G$147*Input_National_Capacity!$C211+Input!G$148*Input_National_Capacity!$D211+Input!G$149*Input_National_Capacity!$E211+Input!G$150*Input_National_Capacity!$F211+Input!G$151*Input_National_Capacity!$G211+Input!G$152*Input_National_Capacity!$H211</f>
        <v>3032.910389071993</v>
      </c>
    </row>
    <row r="212" spans="1:7" s="5" customFormat="1" ht="15" customHeight="1" x14ac:dyDescent="0.45">
      <c r="A212" s="42" t="str">
        <f>Input_National_Capacity!A212</f>
        <v>O09</v>
      </c>
      <c r="B212" s="4" t="str">
        <f>Input_National_Capacity!B212</f>
        <v>Salida Nacional / National exit</v>
      </c>
      <c r="C212" s="48">
        <f>Input!C$147*Input_National_Capacity!$C212+Input!C$148*Input_National_Capacity!$D212+Input!C$149*Input_National_Capacity!$E212+Input!C$150*Input_National_Capacity!$F212+Input!C$151*Input_National_Capacity!$G212+Input!C$152*Input_National_Capacity!$H212</f>
        <v>272.32588940727697</v>
      </c>
      <c r="D212" s="48">
        <f>Input!D$147*Input_National_Capacity!$C212+Input!D$148*Input_National_Capacity!$D212+Input!D$149*Input_National_Capacity!$E212+Input!D$150*Input_National_Capacity!$F212+Input!D$151*Input_National_Capacity!$G212+Input!D$152*Input_National_Capacity!$H212</f>
        <v>290.11319833488596</v>
      </c>
      <c r="E212" s="48">
        <f>Input!E$147*Input_National_Capacity!$C212+Input!E$148*Input_National_Capacity!$D212+Input!E$149*Input_National_Capacity!$E212+Input!E$150*Input_National_Capacity!$F212+Input!E$151*Input_National_Capacity!$G212+Input!E$152*Input_National_Capacity!$H212</f>
        <v>300.03539806861716</v>
      </c>
      <c r="F212" s="48">
        <f>Input!F$147*Input_National_Capacity!$C212+Input!F$148*Input_National_Capacity!$D212+Input!F$149*Input_National_Capacity!$E212+Input!F$150*Input_National_Capacity!$F212+Input!F$151*Input_National_Capacity!$G212+Input!F$152*Input_National_Capacity!$H212</f>
        <v>309.63301319945128</v>
      </c>
      <c r="G212" s="60">
        <f>Input!G$147*Input_National_Capacity!$C212+Input!G$148*Input_National_Capacity!$D212+Input!G$149*Input_National_Capacity!$E212+Input!G$150*Input_National_Capacity!$F212+Input!G$151*Input_National_Capacity!$G212+Input!G$152*Input_National_Capacity!$H212</f>
        <v>318.84677063083785</v>
      </c>
    </row>
    <row r="213" spans="1:7" s="5" customFormat="1" ht="15" customHeight="1" x14ac:dyDescent="0.45">
      <c r="A213" s="42" t="str">
        <f>Input_National_Capacity!A213</f>
        <v>O11</v>
      </c>
      <c r="B213" s="4" t="str">
        <f>Input_National_Capacity!B213</f>
        <v>Salida Nacional / National exit</v>
      </c>
      <c r="C213" s="48">
        <f>Input!C$147*Input_National_Capacity!$C213+Input!C$148*Input_National_Capacity!$D213+Input!C$149*Input_National_Capacity!$E213+Input!C$150*Input_National_Capacity!$F213+Input!C$151*Input_National_Capacity!$G213+Input!C$152*Input_National_Capacity!$H213</f>
        <v>449.6986006217353</v>
      </c>
      <c r="D213" s="48">
        <f>Input!D$147*Input_National_Capacity!$C213+Input!D$148*Input_National_Capacity!$D213+Input!D$149*Input_National_Capacity!$E213+Input!D$150*Input_National_Capacity!$F213+Input!D$151*Input_National_Capacity!$G213+Input!D$152*Input_National_Capacity!$H213</f>
        <v>453.8659175059276</v>
      </c>
      <c r="E213" s="48">
        <f>Input!E$147*Input_National_Capacity!$C213+Input!E$148*Input_National_Capacity!$D213+Input!E$149*Input_National_Capacity!$E213+Input!E$150*Input_National_Capacity!$F213+Input!E$151*Input_National_Capacity!$G213+Input!E$152*Input_National_Capacity!$H213</f>
        <v>457.66466500058726</v>
      </c>
      <c r="F213" s="48">
        <f>Input!F$147*Input_National_Capacity!$C213+Input!F$148*Input_National_Capacity!$D213+Input!F$149*Input_National_Capacity!$E213+Input!F$150*Input_National_Capacity!$F213+Input!F$151*Input_National_Capacity!$G213+Input!F$152*Input_National_Capacity!$H213</f>
        <v>459.31509878204247</v>
      </c>
      <c r="G213" s="60">
        <f>Input!G$147*Input_National_Capacity!$C213+Input!G$148*Input_National_Capacity!$D213+Input!G$149*Input_National_Capacity!$E213+Input!G$150*Input_National_Capacity!$F213+Input!G$151*Input_National_Capacity!$G213+Input!G$152*Input_National_Capacity!$H213</f>
        <v>462.05433120610189</v>
      </c>
    </row>
    <row r="214" spans="1:7" s="5" customFormat="1" ht="15" customHeight="1" x14ac:dyDescent="0.45">
      <c r="A214" s="42" t="str">
        <f>Input_National_Capacity!A214</f>
        <v>O12</v>
      </c>
      <c r="B214" s="4" t="str">
        <f>Input_National_Capacity!B214</f>
        <v>Salida Nacional / National exit</v>
      </c>
      <c r="C214" s="48">
        <f>Input!C$147*Input_National_Capacity!$C214+Input!C$148*Input_National_Capacity!$D214+Input!C$149*Input_National_Capacity!$E214+Input!C$150*Input_National_Capacity!$F214+Input!C$151*Input_National_Capacity!$G214+Input!C$152*Input_National_Capacity!$H214</f>
        <v>0.10042283532272193</v>
      </c>
      <c r="D214" s="48">
        <f>Input!D$147*Input_National_Capacity!$C214+Input!D$148*Input_National_Capacity!$D214+Input!D$149*Input_National_Capacity!$E214+Input!D$150*Input_National_Capacity!$F214+Input!D$151*Input_National_Capacity!$G214+Input!D$152*Input_National_Capacity!$H214</f>
        <v>0.10698207946641855</v>
      </c>
      <c r="E214" s="48">
        <f>Input!E$147*Input_National_Capacity!$C214+Input!E$148*Input_National_Capacity!$D214+Input!E$149*Input_National_Capacity!$E214+Input!E$150*Input_National_Capacity!$F214+Input!E$151*Input_National_Capacity!$G214+Input!E$152*Input_National_Capacity!$H214</f>
        <v>0.1106409876666942</v>
      </c>
      <c r="F214" s="48">
        <f>Input!F$147*Input_National_Capacity!$C214+Input!F$148*Input_National_Capacity!$D214+Input!F$149*Input_National_Capacity!$E214+Input!F$150*Input_National_Capacity!$F214+Input!F$151*Input_National_Capacity!$G214+Input!F$152*Input_National_Capacity!$H214</f>
        <v>0.1141802021199083</v>
      </c>
      <c r="G214" s="60">
        <f>Input!G$147*Input_National_Capacity!$C214+Input!G$148*Input_National_Capacity!$D214+Input!G$149*Input_National_Capacity!$E214+Input!G$150*Input_National_Capacity!$F214+Input!G$151*Input_National_Capacity!$G214+Input!G$152*Input_National_Capacity!$H214</f>
        <v>0.11757786529196115</v>
      </c>
    </row>
    <row r="215" spans="1:7" s="5" customFormat="1" ht="15" customHeight="1" x14ac:dyDescent="0.45">
      <c r="A215" s="42" t="str">
        <f>Input_National_Capacity!A215</f>
        <v>O14</v>
      </c>
      <c r="B215" s="4" t="str">
        <f>Input_National_Capacity!B215</f>
        <v>Salida Nacional / National exit</v>
      </c>
      <c r="C215" s="48">
        <f>Input!C$147*Input_National_Capacity!$C215+Input!C$148*Input_National_Capacity!$D215+Input!C$149*Input_National_Capacity!$E215+Input!C$150*Input_National_Capacity!$F215+Input!C$151*Input_National_Capacity!$G215+Input!C$152*Input_National_Capacity!$H215</f>
        <v>4267.6820253208562</v>
      </c>
      <c r="D215" s="48">
        <f>Input!D$147*Input_National_Capacity!$C215+Input!D$148*Input_National_Capacity!$D215+Input!D$149*Input_National_Capacity!$E215+Input!D$150*Input_National_Capacity!$F215+Input!D$151*Input_National_Capacity!$G215+Input!D$152*Input_National_Capacity!$H215</f>
        <v>4448.9658703618888</v>
      </c>
      <c r="E215" s="48">
        <f>Input!E$147*Input_National_Capacity!$C215+Input!E$148*Input_National_Capacity!$D215+Input!E$149*Input_National_Capacity!$E215+Input!E$150*Input_National_Capacity!$F215+Input!E$151*Input_National_Capacity!$G215+Input!E$152*Input_National_Capacity!$H215</f>
        <v>4501.4913181666107</v>
      </c>
      <c r="F215" s="48">
        <f>Input!F$147*Input_National_Capacity!$C215+Input!F$148*Input_National_Capacity!$D215+Input!F$149*Input_National_Capacity!$E215+Input!F$150*Input_National_Capacity!$F215+Input!F$151*Input_National_Capacity!$G215+Input!F$152*Input_National_Capacity!$H215</f>
        <v>4537.6656624981078</v>
      </c>
      <c r="G215" s="60">
        <f>Input!G$147*Input_National_Capacity!$C215+Input!G$148*Input_National_Capacity!$D215+Input!G$149*Input_National_Capacity!$E215+Input!G$150*Input_National_Capacity!$F215+Input!G$151*Input_National_Capacity!$G215+Input!G$152*Input_National_Capacity!$H215</f>
        <v>4573.2344770249638</v>
      </c>
    </row>
    <row r="216" spans="1:7" s="5" customFormat="1" ht="15" customHeight="1" x14ac:dyDescent="0.45">
      <c r="A216" s="42" t="str">
        <f>Input_National_Capacity!A216</f>
        <v>O14A</v>
      </c>
      <c r="B216" s="4" t="str">
        <f>Input_National_Capacity!B216</f>
        <v>Salida Nacional / National exit</v>
      </c>
      <c r="C216" s="48">
        <f>Input!C$147*Input_National_Capacity!$C216+Input!C$148*Input_National_Capacity!$D216+Input!C$149*Input_National_Capacity!$E216+Input!C$150*Input_National_Capacity!$F216+Input!C$151*Input_National_Capacity!$G216+Input!C$152*Input_National_Capacity!$H216</f>
        <v>199.2276057950881</v>
      </c>
      <c r="D216" s="48">
        <f>Input!D$147*Input_National_Capacity!$C216+Input!D$148*Input_National_Capacity!$D216+Input!D$149*Input_National_Capacity!$E216+Input!D$150*Input_National_Capacity!$F216+Input!D$151*Input_National_Capacity!$G216+Input!D$152*Input_National_Capacity!$H216</f>
        <v>211.37548097793703</v>
      </c>
      <c r="E216" s="48">
        <f>Input!E$147*Input_National_Capacity!$C216+Input!E$148*Input_National_Capacity!$D216+Input!E$149*Input_National_Capacity!$E216+Input!E$150*Input_National_Capacity!$F216+Input!E$151*Input_National_Capacity!$G216+Input!E$152*Input_National_Capacity!$H216</f>
        <v>218.20247199102889</v>
      </c>
      <c r="F216" s="48">
        <f>Input!F$147*Input_National_Capacity!$C216+Input!F$148*Input_National_Capacity!$D216+Input!F$149*Input_National_Capacity!$E216+Input!F$150*Input_National_Capacity!$F216+Input!F$151*Input_National_Capacity!$G216+Input!F$152*Input_National_Capacity!$H216</f>
        <v>224.73670995476772</v>
      </c>
      <c r="G216" s="60">
        <f>Input!G$147*Input_National_Capacity!$C216+Input!G$148*Input_National_Capacity!$D216+Input!G$149*Input_National_Capacity!$E216+Input!G$150*Input_National_Capacity!$F216+Input!G$151*Input_National_Capacity!$G216+Input!G$152*Input_National_Capacity!$H216</f>
        <v>231.04927501991759</v>
      </c>
    </row>
    <row r="217" spans="1:7" s="5" customFormat="1" ht="15" customHeight="1" x14ac:dyDescent="0.45">
      <c r="A217" s="42" t="str">
        <f>Input_National_Capacity!A217</f>
        <v>O16</v>
      </c>
      <c r="B217" s="4" t="str">
        <f>Input_National_Capacity!B217</f>
        <v>Salida Nacional / National exit</v>
      </c>
      <c r="C217" s="48">
        <f>Input!C$147*Input_National_Capacity!$C217+Input!C$148*Input_National_Capacity!$D217+Input!C$149*Input_National_Capacity!$E217+Input!C$150*Input_National_Capacity!$F217+Input!C$151*Input_National_Capacity!$G217+Input!C$152*Input_National_Capacity!$H217</f>
        <v>526.35291125318531</v>
      </c>
      <c r="D217" s="48">
        <f>Input!D$147*Input_National_Capacity!$C217+Input!D$148*Input_National_Capacity!$D217+Input!D$149*Input_National_Capacity!$E217+Input!D$150*Input_National_Capacity!$F217+Input!D$151*Input_National_Capacity!$G217+Input!D$152*Input_National_Capacity!$H217</f>
        <v>532.87401532894262</v>
      </c>
      <c r="E217" s="48">
        <f>Input!E$147*Input_National_Capacity!$C217+Input!E$148*Input_National_Capacity!$D217+Input!E$149*Input_National_Capacity!$E217+Input!E$150*Input_National_Capacity!$F217+Input!E$151*Input_National_Capacity!$G217+Input!E$152*Input_National_Capacity!$H217</f>
        <v>538.141626228002</v>
      </c>
      <c r="F217" s="48">
        <f>Input!F$147*Input_National_Capacity!$C217+Input!F$148*Input_National_Capacity!$D217+Input!F$149*Input_National_Capacity!$E217+Input!F$150*Input_National_Capacity!$F217+Input!F$151*Input_National_Capacity!$G217+Input!F$152*Input_National_Capacity!$H217</f>
        <v>541.00091875646001</v>
      </c>
      <c r="G217" s="60">
        <f>Input!G$147*Input_National_Capacity!$C217+Input!G$148*Input_National_Capacity!$D217+Input!G$149*Input_National_Capacity!$E217+Input!G$150*Input_National_Capacity!$F217+Input!G$151*Input_National_Capacity!$G217+Input!G$152*Input_National_Capacity!$H217</f>
        <v>545.02340705749293</v>
      </c>
    </row>
    <row r="218" spans="1:7" s="5" customFormat="1" ht="15" customHeight="1" x14ac:dyDescent="0.45">
      <c r="A218" s="42" t="str">
        <f>Input_National_Capacity!A218</f>
        <v>O17</v>
      </c>
      <c r="B218" s="4" t="str">
        <f>Input_National_Capacity!B218</f>
        <v>Salida Nacional / National exit</v>
      </c>
      <c r="C218" s="48">
        <f>Input!C$147*Input_National_Capacity!$C218+Input!C$148*Input_National_Capacity!$D218+Input!C$149*Input_National_Capacity!$E218+Input!C$150*Input_National_Capacity!$F218+Input!C$151*Input_National_Capacity!$G218+Input!C$152*Input_National_Capacity!$H218</f>
        <v>127.61005847255413</v>
      </c>
      <c r="D218" s="48">
        <f>Input!D$147*Input_National_Capacity!$C218+Input!D$148*Input_National_Capacity!$D218+Input!D$149*Input_National_Capacity!$E218+Input!D$150*Input_National_Capacity!$F218+Input!D$151*Input_National_Capacity!$G218+Input!D$152*Input_National_Capacity!$H218</f>
        <v>135.94507038516338</v>
      </c>
      <c r="E218" s="48">
        <f>Input!E$147*Input_National_Capacity!$C218+Input!E$148*Input_National_Capacity!$D218+Input!E$149*Input_National_Capacity!$E218+Input!E$150*Input_National_Capacity!$F218+Input!E$151*Input_National_Capacity!$G218+Input!E$152*Input_National_Capacity!$H218</f>
        <v>140.59454565522915</v>
      </c>
      <c r="F218" s="48">
        <f>Input!F$147*Input_National_Capacity!$C218+Input!F$148*Input_National_Capacity!$D218+Input!F$149*Input_National_Capacity!$E218+Input!F$150*Input_National_Capacity!$F218+Input!F$151*Input_National_Capacity!$G218+Input!F$152*Input_National_Capacity!$H218</f>
        <v>145.09192278932579</v>
      </c>
      <c r="G218" s="60">
        <f>Input!G$147*Input_National_Capacity!$C218+Input!G$148*Input_National_Capacity!$D218+Input!G$149*Input_National_Capacity!$E218+Input!G$150*Input_National_Capacity!$F218+Input!G$151*Input_National_Capacity!$G218+Input!G$152*Input_National_Capacity!$H218</f>
        <v>149.40942681779057</v>
      </c>
    </row>
    <row r="219" spans="1:7" s="5" customFormat="1" ht="15" customHeight="1" x14ac:dyDescent="0.45">
      <c r="A219" s="42" t="str">
        <f>Input_National_Capacity!A219</f>
        <v>O19</v>
      </c>
      <c r="B219" s="4" t="str">
        <f>Input_National_Capacity!B219</f>
        <v>Salida Nacional / National exit</v>
      </c>
      <c r="C219" s="48">
        <f>Input!C$147*Input_National_Capacity!$C219+Input!C$148*Input_National_Capacity!$D219+Input!C$149*Input_National_Capacity!$E219+Input!C$150*Input_National_Capacity!$F219+Input!C$151*Input_National_Capacity!$G219+Input!C$152*Input_National_Capacity!$H219</f>
        <v>492.28057289826756</v>
      </c>
      <c r="D219" s="48">
        <f>Input!D$147*Input_National_Capacity!$C219+Input!D$148*Input_National_Capacity!$D219+Input!D$149*Input_National_Capacity!$E219+Input!D$150*Input_National_Capacity!$F219+Input!D$151*Input_National_Capacity!$G219+Input!D$152*Input_National_Capacity!$H219</f>
        <v>496.84089722294999</v>
      </c>
      <c r="E219" s="48">
        <f>Input!E$147*Input_National_Capacity!$C219+Input!E$148*Input_National_Capacity!$D219+Input!E$149*Input_National_Capacity!$E219+Input!E$150*Input_National_Capacity!$F219+Input!E$151*Input_National_Capacity!$G219+Input!E$152*Input_National_Capacity!$H219</f>
        <v>500.99924942853335</v>
      </c>
      <c r="F219" s="48">
        <f>Input!F$147*Input_National_Capacity!$C219+Input!F$148*Input_National_Capacity!$D219+Input!F$149*Input_National_Capacity!$E219+Input!F$150*Input_National_Capacity!$F219+Input!F$151*Input_National_Capacity!$G219+Input!F$152*Input_National_Capacity!$H219</f>
        <v>502.80681594354337</v>
      </c>
      <c r="G219" s="60">
        <f>Input!G$147*Input_National_Capacity!$C219+Input!G$148*Input_National_Capacity!$D219+Input!G$149*Input_National_Capacity!$E219+Input!G$150*Input_National_Capacity!$F219+Input!G$151*Input_National_Capacity!$G219+Input!G$152*Input_National_Capacity!$H219</f>
        <v>505.80750334873812</v>
      </c>
    </row>
    <row r="220" spans="1:7" s="5" customFormat="1" ht="15" customHeight="1" x14ac:dyDescent="0.45">
      <c r="A220" s="42" t="str">
        <f>Input_National_Capacity!A220</f>
        <v>O24</v>
      </c>
      <c r="B220" s="4" t="str">
        <f>Input_National_Capacity!B220</f>
        <v>Salida Nacional / National exit</v>
      </c>
      <c r="C220" s="48">
        <f>Input!C$147*Input_National_Capacity!$C220+Input!C$148*Input_National_Capacity!$D220+Input!C$149*Input_National_Capacity!$E220+Input!C$150*Input_National_Capacity!$F220+Input!C$151*Input_National_Capacity!$G220+Input!C$152*Input_National_Capacity!$H220</f>
        <v>4030.7750981652989</v>
      </c>
      <c r="D220" s="48">
        <f>Input!D$147*Input_National_Capacity!$C220+Input!D$148*Input_National_Capacity!$D220+Input!D$149*Input_National_Capacity!$E220+Input!D$150*Input_National_Capacity!$F220+Input!D$151*Input_National_Capacity!$G220+Input!D$152*Input_National_Capacity!$H220</f>
        <v>4232.2133343375444</v>
      </c>
      <c r="E220" s="48">
        <f>Input!E$147*Input_National_Capacity!$C220+Input!E$148*Input_National_Capacity!$D220+Input!E$149*Input_National_Capacity!$E220+Input!E$150*Input_National_Capacity!$F220+Input!E$151*Input_National_Capacity!$G220+Input!E$152*Input_National_Capacity!$H220</f>
        <v>4348.1986059766014</v>
      </c>
      <c r="F220" s="48">
        <f>Input!F$147*Input_National_Capacity!$C220+Input!F$148*Input_National_Capacity!$D220+Input!F$149*Input_National_Capacity!$E220+Input!F$150*Input_National_Capacity!$F220+Input!F$151*Input_National_Capacity!$G220+Input!F$152*Input_National_Capacity!$H220</f>
        <v>4455.4264194484913</v>
      </c>
      <c r="G220" s="60">
        <f>Input!G$147*Input_National_Capacity!$C220+Input!G$148*Input_National_Capacity!$D220+Input!G$149*Input_National_Capacity!$E220+Input!G$150*Input_National_Capacity!$F220+Input!G$151*Input_National_Capacity!$G220+Input!G$152*Input_National_Capacity!$H220</f>
        <v>4561.2014232436859</v>
      </c>
    </row>
    <row r="221" spans="1:7" s="5" customFormat="1" ht="15" customHeight="1" x14ac:dyDescent="0.45">
      <c r="A221" s="42" t="str">
        <f>Input_National_Capacity!A221</f>
        <v>P01</v>
      </c>
      <c r="B221" s="4" t="str">
        <f>Input_National_Capacity!B221</f>
        <v>Salida Nacional / National exit</v>
      </c>
      <c r="C221" s="48">
        <f>Input!C$147*Input_National_Capacity!$C221+Input!C$148*Input_National_Capacity!$D221+Input!C$149*Input_National_Capacity!$E221+Input!C$150*Input_National_Capacity!$F221+Input!C$151*Input_National_Capacity!$G221+Input!C$152*Input_National_Capacity!$H221</f>
        <v>1032.8231483190227</v>
      </c>
      <c r="D221" s="48">
        <f>Input!D$147*Input_National_Capacity!$C221+Input!D$148*Input_National_Capacity!$D221+Input!D$149*Input_National_Capacity!$E221+Input!D$150*Input_National_Capacity!$F221+Input!D$151*Input_National_Capacity!$G221+Input!D$152*Input_National_Capacity!$H221</f>
        <v>1100.2832948615396</v>
      </c>
      <c r="E221" s="48">
        <f>Input!E$147*Input_National_Capacity!$C221+Input!E$148*Input_National_Capacity!$D221+Input!E$149*Input_National_Capacity!$E221+Input!E$150*Input_National_Capacity!$F221+Input!E$151*Input_National_Capacity!$G221+Input!E$152*Input_National_Capacity!$H221</f>
        <v>1137.9142288485621</v>
      </c>
      <c r="F221" s="48">
        <f>Input!F$147*Input_National_Capacity!$C221+Input!F$148*Input_National_Capacity!$D221+Input!F$149*Input_National_Capacity!$E221+Input!F$150*Input_National_Capacity!$F221+Input!F$151*Input_National_Capacity!$G221+Input!F$152*Input_National_Capacity!$H221</f>
        <v>1174.3141432942928</v>
      </c>
      <c r="G221" s="60">
        <f>Input!G$147*Input_National_Capacity!$C221+Input!G$148*Input_National_Capacity!$D221+Input!G$149*Input_National_Capacity!$E221+Input!G$150*Input_National_Capacity!$F221+Input!G$151*Input_National_Capacity!$G221+Input!G$152*Input_National_Capacity!$H221</f>
        <v>1209.2582390570742</v>
      </c>
    </row>
    <row r="222" spans="1:7" s="5" customFormat="1" ht="15" customHeight="1" x14ac:dyDescent="0.45">
      <c r="A222" s="42" t="str">
        <f>Input_National_Capacity!A222</f>
        <v>P03</v>
      </c>
      <c r="B222" s="4" t="str">
        <f>Input_National_Capacity!B222</f>
        <v>Salida Nacional / National exit</v>
      </c>
      <c r="C222" s="48">
        <f>Input!C$147*Input_National_Capacity!$C222+Input!C$148*Input_National_Capacity!$D222+Input!C$149*Input_National_Capacity!$E222+Input!C$150*Input_National_Capacity!$F222+Input!C$151*Input_National_Capacity!$G222+Input!C$152*Input_National_Capacity!$H222</f>
        <v>11599.141455657953</v>
      </c>
      <c r="D222" s="48">
        <f>Input!D$147*Input_National_Capacity!$C222+Input!D$148*Input_National_Capacity!$D222+Input!D$149*Input_National_Capacity!$E222+Input!D$150*Input_National_Capacity!$F222+Input!D$151*Input_National_Capacity!$G222+Input!D$152*Input_National_Capacity!$H222</f>
        <v>12069.214248661972</v>
      </c>
      <c r="E222" s="48">
        <f>Input!E$147*Input_National_Capacity!$C222+Input!E$148*Input_National_Capacity!$D222+Input!E$149*Input_National_Capacity!$E222+Input!E$150*Input_National_Capacity!$F222+Input!E$151*Input_National_Capacity!$G222+Input!E$152*Input_National_Capacity!$H222</f>
        <v>12285.008035077253</v>
      </c>
      <c r="F222" s="48">
        <f>Input!F$147*Input_National_Capacity!$C222+Input!F$148*Input_National_Capacity!$D222+Input!F$149*Input_National_Capacity!$E222+Input!F$150*Input_National_Capacity!$F222+Input!F$151*Input_National_Capacity!$G222+Input!F$152*Input_National_Capacity!$H222</f>
        <v>12455.415627298862</v>
      </c>
      <c r="G222" s="60">
        <f>Input!G$147*Input_National_Capacity!$C222+Input!G$148*Input_National_Capacity!$D222+Input!G$149*Input_National_Capacity!$E222+Input!G$150*Input_National_Capacity!$F222+Input!G$151*Input_National_Capacity!$G222+Input!G$152*Input_National_Capacity!$H222</f>
        <v>12619.550165999688</v>
      </c>
    </row>
    <row r="223" spans="1:7" s="5" customFormat="1" ht="15" customHeight="1" x14ac:dyDescent="0.45">
      <c r="A223" s="42" t="str">
        <f>Input_National_Capacity!A223</f>
        <v>P04</v>
      </c>
      <c r="B223" s="4" t="str">
        <f>Input_National_Capacity!B223</f>
        <v>Salida Nacional / National exit</v>
      </c>
      <c r="C223" s="48">
        <f>Input!C$147*Input_National_Capacity!$C223+Input!C$148*Input_National_Capacity!$D223+Input!C$149*Input_National_Capacity!$E223+Input!C$150*Input_National_Capacity!$F223+Input!C$151*Input_National_Capacity!$G223+Input!C$152*Input_National_Capacity!$H223</f>
        <v>8004.1854875046229</v>
      </c>
      <c r="D223" s="48">
        <f>Input!D$147*Input_National_Capacity!$C223+Input!D$148*Input_National_Capacity!$D223+Input!D$149*Input_National_Capacity!$E223+Input!D$150*Input_National_Capacity!$F223+Input!D$151*Input_National_Capacity!$G223+Input!D$152*Input_National_Capacity!$H223</f>
        <v>8279.106794494608</v>
      </c>
      <c r="E223" s="48">
        <f>Input!E$147*Input_National_Capacity!$C223+Input!E$148*Input_National_Capacity!$D223+Input!E$149*Input_National_Capacity!$E223+Input!E$150*Input_National_Capacity!$F223+Input!E$151*Input_National_Capacity!$G223+Input!E$152*Input_National_Capacity!$H223</f>
        <v>8405.6529379269959</v>
      </c>
      <c r="F223" s="48">
        <f>Input!F$147*Input_National_Capacity!$C223+Input!F$148*Input_National_Capacity!$D223+Input!F$149*Input_National_Capacity!$E223+Input!F$150*Input_National_Capacity!$F223+Input!F$151*Input_National_Capacity!$G223+Input!F$152*Input_National_Capacity!$H223</f>
        <v>8498.1960566654361</v>
      </c>
      <c r="G223" s="60">
        <f>Input!G$147*Input_National_Capacity!$C223+Input!G$148*Input_National_Capacity!$D223+Input!G$149*Input_National_Capacity!$E223+Input!G$150*Input_National_Capacity!$F223+Input!G$151*Input_National_Capacity!$G223+Input!G$152*Input_National_Capacity!$H223</f>
        <v>8590.1380880337801</v>
      </c>
    </row>
    <row r="224" spans="1:7" s="5" customFormat="1" ht="15" customHeight="1" x14ac:dyDescent="0.45">
      <c r="A224" s="42" t="str">
        <f>Input_National_Capacity!A224</f>
        <v>P04A</v>
      </c>
      <c r="B224" s="4" t="str">
        <f>Input_National_Capacity!B224</f>
        <v>Salida Nacional / National exit</v>
      </c>
      <c r="C224" s="48">
        <f>Input!C$147*Input_National_Capacity!$C224+Input!C$148*Input_National_Capacity!$D224+Input!C$149*Input_National_Capacity!$E224+Input!C$150*Input_National_Capacity!$F224+Input!C$151*Input_National_Capacity!$G224+Input!C$152*Input_National_Capacity!$H224</f>
        <v>31.411760774770809</v>
      </c>
      <c r="D224" s="48">
        <f>Input!D$147*Input_National_Capacity!$C224+Input!D$148*Input_National_Capacity!$D224+Input!D$149*Input_National_Capacity!$E224+Input!D$150*Input_National_Capacity!$F224+Input!D$151*Input_National_Capacity!$G224+Input!D$152*Input_National_Capacity!$H224</f>
        <v>33.463459546698395</v>
      </c>
      <c r="E224" s="48">
        <f>Input!E$147*Input_National_Capacity!$C224+Input!E$148*Input_National_Capacity!$D224+Input!E$149*Input_National_Capacity!$E224+Input!E$150*Input_National_Capacity!$F224+Input!E$151*Input_National_Capacity!$G224+Input!E$152*Input_National_Capacity!$H224</f>
        <v>34.607947737203617</v>
      </c>
      <c r="F224" s="48">
        <f>Input!F$147*Input_National_Capacity!$C224+Input!F$148*Input_National_Capacity!$D224+Input!F$149*Input_National_Capacity!$E224+Input!F$150*Input_National_Capacity!$F224+Input!F$151*Input_National_Capacity!$G224+Input!F$152*Input_National_Capacity!$H224</f>
        <v>35.714996322096724</v>
      </c>
      <c r="G224" s="60">
        <f>Input!G$147*Input_National_Capacity!$C224+Input!G$148*Input_National_Capacity!$D224+Input!G$149*Input_National_Capacity!$E224+Input!G$150*Input_National_Capacity!$F224+Input!G$151*Input_National_Capacity!$G224+Input!G$152*Input_National_Capacity!$H224</f>
        <v>36.777768373998995</v>
      </c>
    </row>
    <row r="225" spans="1:7" s="5" customFormat="1" ht="15" customHeight="1" x14ac:dyDescent="0.45">
      <c r="A225" s="42" t="str">
        <f>Input_National_Capacity!A225</f>
        <v>P06</v>
      </c>
      <c r="B225" s="4" t="str">
        <f>Input_National_Capacity!B225</f>
        <v>Salida Nacional / National exit</v>
      </c>
      <c r="C225" s="48">
        <f>Input!C$147*Input_National_Capacity!$C225+Input!C$148*Input_National_Capacity!$D225+Input!C$149*Input_National_Capacity!$E225+Input!C$150*Input_National_Capacity!$F225+Input!C$151*Input_National_Capacity!$G225+Input!C$152*Input_National_Capacity!$H225</f>
        <v>226.30275897691857</v>
      </c>
      <c r="D225" s="48">
        <f>Input!D$147*Input_National_Capacity!$C225+Input!D$148*Input_National_Capacity!$D225+Input!D$149*Input_National_Capacity!$E225+Input!D$150*Input_National_Capacity!$F225+Input!D$151*Input_National_Capacity!$G225+Input!D$152*Input_National_Capacity!$H225</f>
        <v>241.08400909549476</v>
      </c>
      <c r="E225" s="48">
        <f>Input!E$147*Input_National_Capacity!$C225+Input!E$148*Input_National_Capacity!$D225+Input!E$149*Input_National_Capacity!$E225+Input!E$150*Input_National_Capacity!$F225+Input!E$151*Input_National_Capacity!$G225+Input!E$152*Input_National_Capacity!$H225</f>
        <v>249.32935506590772</v>
      </c>
      <c r="F225" s="48">
        <f>Input!F$147*Input_National_Capacity!$C225+Input!F$148*Input_National_Capacity!$D225+Input!F$149*Input_National_Capacity!$E225+Input!F$150*Input_National_Capacity!$F225+Input!F$151*Input_National_Capacity!$G225+Input!F$152*Input_National_Capacity!$H225</f>
        <v>257.30497129701126</v>
      </c>
      <c r="G225" s="60">
        <f>Input!G$147*Input_National_Capacity!$C225+Input!G$148*Input_National_Capacity!$D225+Input!G$149*Input_National_Capacity!$E225+Input!G$150*Input_National_Capacity!$F225+Input!G$151*Input_National_Capacity!$G225+Input!G$152*Input_National_Capacity!$H225</f>
        <v>264.96160185756918</v>
      </c>
    </row>
    <row r="226" spans="1:7" s="5" customFormat="1" ht="15" customHeight="1" x14ac:dyDescent="0.45">
      <c r="A226" s="42" t="str">
        <f>Input_National_Capacity!A226</f>
        <v>13A</v>
      </c>
      <c r="B226" s="4" t="str">
        <f>Input_National_Capacity!B226</f>
        <v>Salida Nacional / National exit</v>
      </c>
      <c r="C226" s="48">
        <f>Input!C$147*Input_National_Capacity!$C226+Input!C$148*Input_National_Capacity!$D226+Input!C$149*Input_National_Capacity!$E226+Input!C$150*Input_National_Capacity!$F226+Input!C$151*Input_National_Capacity!$G226+Input!C$152*Input_National_Capacity!$H226</f>
        <v>10071.955580324508</v>
      </c>
      <c r="D226" s="48">
        <f>Input!D$147*Input_National_Capacity!$C226+Input!D$148*Input_National_Capacity!$D226+Input!D$149*Input_National_Capacity!$E226+Input!D$150*Input_National_Capacity!$F226+Input!D$151*Input_National_Capacity!$G226+Input!D$152*Input_National_Capacity!$H226</f>
        <v>8771.8478397504568</v>
      </c>
      <c r="E226" s="48">
        <f>Input!E$147*Input_National_Capacity!$C226+Input!E$148*Input_National_Capacity!$D226+Input!E$149*Input_National_Capacity!$E226+Input!E$150*Input_National_Capacity!$F226+Input!E$151*Input_National_Capacity!$G226+Input!E$152*Input_National_Capacity!$H226</f>
        <v>7432.5675364606159</v>
      </c>
      <c r="F226" s="48">
        <f>Input!F$147*Input_National_Capacity!$C226+Input!F$148*Input_National_Capacity!$D226+Input!F$149*Input_National_Capacity!$E226+Input!F$150*Input_National_Capacity!$F226+Input!F$151*Input_National_Capacity!$G226+Input!F$152*Input_National_Capacity!$H226</f>
        <v>6447.1429290183169</v>
      </c>
      <c r="G226" s="60">
        <f>Input!G$147*Input_National_Capacity!$C226+Input!G$148*Input_National_Capacity!$D226+Input!G$149*Input_National_Capacity!$E226+Input!G$150*Input_National_Capacity!$F226+Input!G$151*Input_National_Capacity!$G226+Input!G$152*Input_National_Capacity!$H226</f>
        <v>5750.3999215020749</v>
      </c>
    </row>
    <row r="227" spans="1:7" s="5" customFormat="1" ht="15" customHeight="1" x14ac:dyDescent="0.45">
      <c r="A227" s="42" t="str">
        <f>Input_National_Capacity!A227</f>
        <v>15.20.04</v>
      </c>
      <c r="B227" s="4" t="str">
        <f>Input_National_Capacity!B227</f>
        <v>Salida Nacional / National exit</v>
      </c>
      <c r="C227" s="48">
        <f>Input!C$147*Input_National_Capacity!$C227+Input!C$148*Input_National_Capacity!$D227+Input!C$149*Input_National_Capacity!$E227+Input!C$150*Input_National_Capacity!$F227+Input!C$151*Input_National_Capacity!$G227+Input!C$152*Input_National_Capacity!$H227</f>
        <v>132.00580184426667</v>
      </c>
      <c r="D227" s="48">
        <f>Input!D$147*Input_National_Capacity!$C227+Input!D$148*Input_National_Capacity!$D227+Input!D$149*Input_National_Capacity!$E227+Input!D$150*Input_National_Capacity!$F227+Input!D$151*Input_National_Capacity!$G227+Input!D$152*Input_National_Capacity!$H227</f>
        <v>137.66959600329656</v>
      </c>
      <c r="E227" s="48">
        <f>Input!E$147*Input_National_Capacity!$C227+Input!E$148*Input_National_Capacity!$D227+Input!E$149*Input_National_Capacity!$E227+Input!E$150*Input_National_Capacity!$F227+Input!E$151*Input_National_Capacity!$G227+Input!E$152*Input_National_Capacity!$H227</f>
        <v>141.00209090901734</v>
      </c>
      <c r="F227" s="48">
        <f>Input!F$147*Input_National_Capacity!$C227+Input!F$148*Input_National_Capacity!$D227+Input!F$149*Input_National_Capacity!$E227+Input!F$150*Input_National_Capacity!$F227+Input!F$151*Input_National_Capacity!$G227+Input!F$152*Input_National_Capacity!$H227</f>
        <v>143.98812457617993</v>
      </c>
      <c r="G227" s="60">
        <f>Input!G$147*Input_National_Capacity!$C227+Input!G$148*Input_National_Capacity!$D227+Input!G$149*Input_National_Capacity!$E227+Input!G$150*Input_National_Capacity!$F227+Input!G$151*Input_National_Capacity!$G227+Input!G$152*Input_National_Capacity!$H227</f>
        <v>146.99039757353631</v>
      </c>
    </row>
    <row r="228" spans="1:7" s="5" customFormat="1" ht="15" customHeight="1" x14ac:dyDescent="0.45">
      <c r="A228" s="42" t="str">
        <f>Input_National_Capacity!A228</f>
        <v>15.31A.2</v>
      </c>
      <c r="B228" s="4" t="str">
        <f>Input_National_Capacity!B228</f>
        <v>Salida Nacional / National exit</v>
      </c>
      <c r="C228" s="48">
        <f>Input!C$147*Input_National_Capacity!$C228+Input!C$148*Input_National_Capacity!$D228+Input!C$149*Input_National_Capacity!$E228+Input!C$150*Input_National_Capacity!$F228+Input!C$151*Input_National_Capacity!$G228+Input!C$152*Input_National_Capacity!$H228</f>
        <v>9.3541767107521796</v>
      </c>
      <c r="D228" s="48">
        <f>Input!D$147*Input_National_Capacity!$C228+Input!D$148*Input_National_Capacity!$D228+Input!D$149*Input_National_Capacity!$E228+Input!D$150*Input_National_Capacity!$F228+Input!D$151*Input_National_Capacity!$G228+Input!D$152*Input_National_Capacity!$H228</f>
        <v>9.4408307083703971</v>
      </c>
      <c r="E228" s="48">
        <f>Input!E$147*Input_National_Capacity!$C228+Input!E$148*Input_National_Capacity!$D228+Input!E$149*Input_National_Capacity!$E228+Input!E$150*Input_National_Capacity!$F228+Input!E$151*Input_National_Capacity!$G228+Input!E$152*Input_National_Capacity!$H228</f>
        <v>9.5198465450660521</v>
      </c>
      <c r="F228" s="48">
        <f>Input!F$147*Input_National_Capacity!$C228+Input!F$148*Input_National_Capacity!$D228+Input!F$149*Input_National_Capacity!$E228+Input!F$150*Input_National_Capacity!$F228+Input!F$151*Input_National_Capacity!$G228+Input!F$152*Input_National_Capacity!$H228</f>
        <v>9.5541934145723904</v>
      </c>
      <c r="G228" s="60">
        <f>Input!G$147*Input_National_Capacity!$C228+Input!G$148*Input_National_Capacity!$D228+Input!G$149*Input_National_Capacity!$E228+Input!G$150*Input_National_Capacity!$F228+Input!G$151*Input_National_Capacity!$G228+Input!G$152*Input_National_Capacity!$H228</f>
        <v>9.6112116309863875</v>
      </c>
    </row>
    <row r="229" spans="1:7" s="5" customFormat="1" ht="15" customHeight="1" x14ac:dyDescent="0.45">
      <c r="A229" s="42" t="str">
        <f>Input_National_Capacity!A229</f>
        <v>D07A</v>
      </c>
      <c r="B229" s="4" t="str">
        <f>Input_National_Capacity!B229</f>
        <v>Salida Nacional / National exit</v>
      </c>
      <c r="C229" s="48">
        <f>Input!C$147*Input_National_Capacity!$C229+Input!C$148*Input_National_Capacity!$D229+Input!C$149*Input_National_Capacity!$E229+Input!C$150*Input_National_Capacity!$F229+Input!C$151*Input_National_Capacity!$G229+Input!C$152*Input_National_Capacity!$H229</f>
        <v>85.481111676401184</v>
      </c>
      <c r="D229" s="48">
        <f>Input!D$147*Input_National_Capacity!$C229+Input!D$148*Input_National_Capacity!$D229+Input!D$149*Input_National_Capacity!$E229+Input!D$150*Input_National_Capacity!$F229+Input!D$151*Input_National_Capacity!$G229+Input!D$152*Input_National_Capacity!$H229</f>
        <v>86.272980408055048</v>
      </c>
      <c r="E229" s="48">
        <f>Input!E$147*Input_National_Capacity!$C229+Input!E$148*Input_National_Capacity!$D229+Input!E$149*Input_National_Capacity!$E229+Input!E$150*Input_National_Capacity!$F229+Input!E$151*Input_National_Capacity!$G229+Input!E$152*Input_National_Capacity!$H229</f>
        <v>86.995049465508473</v>
      </c>
      <c r="F229" s="48">
        <f>Input!F$147*Input_National_Capacity!$C229+Input!F$148*Input_National_Capacity!$D229+Input!F$149*Input_National_Capacity!$E229+Input!F$150*Input_National_Capacity!$F229+Input!F$151*Input_National_Capacity!$G229+Input!F$152*Input_National_Capacity!$H229</f>
        <v>87.308920870635049</v>
      </c>
      <c r="G229" s="60">
        <f>Input!G$147*Input_National_Capacity!$C229+Input!G$148*Input_National_Capacity!$D229+Input!G$149*Input_National_Capacity!$E229+Input!G$150*Input_National_Capacity!$F229+Input!G$151*Input_National_Capacity!$G229+Input!G$152*Input_National_Capacity!$H229</f>
        <v>87.829969454127351</v>
      </c>
    </row>
    <row r="230" spans="1:7" s="5" customFormat="1" ht="15" customHeight="1" x14ac:dyDescent="0.45">
      <c r="A230" s="42" t="str">
        <f>Input_National_Capacity!A230</f>
        <v>D08A</v>
      </c>
      <c r="B230" s="4" t="str">
        <f>Input_National_Capacity!B230</f>
        <v>Salida Nacional / National exit</v>
      </c>
      <c r="C230" s="48">
        <f>Input!C$147*Input_National_Capacity!$C230+Input!C$148*Input_National_Capacity!$D230+Input!C$149*Input_National_Capacity!$E230+Input!C$150*Input_National_Capacity!$F230+Input!C$151*Input_National_Capacity!$G230+Input!C$152*Input_National_Capacity!$H230</f>
        <v>63.229975970637867</v>
      </c>
      <c r="D230" s="48">
        <f>Input!D$147*Input_National_Capacity!$C230+Input!D$148*Input_National_Capacity!$D230+Input!D$149*Input_National_Capacity!$E230+Input!D$150*Input_National_Capacity!$F230+Input!D$151*Input_National_Capacity!$G230+Input!D$152*Input_National_Capacity!$H230</f>
        <v>63.815717544330994</v>
      </c>
      <c r="E230" s="48">
        <f>Input!E$147*Input_National_Capacity!$C230+Input!E$148*Input_National_Capacity!$D230+Input!E$149*Input_National_Capacity!$E230+Input!E$150*Input_National_Capacity!$F230+Input!E$151*Input_National_Capacity!$G230+Input!E$152*Input_National_Capacity!$H230</f>
        <v>64.349828627546174</v>
      </c>
      <c r="F230" s="48">
        <f>Input!F$147*Input_National_Capacity!$C230+Input!F$148*Input_National_Capacity!$D230+Input!F$149*Input_National_Capacity!$E230+Input!F$150*Input_National_Capacity!$F230+Input!F$151*Input_National_Capacity!$G230+Input!F$152*Input_National_Capacity!$H230</f>
        <v>64.581997828610781</v>
      </c>
      <c r="G230" s="60">
        <f>Input!G$147*Input_National_Capacity!$C230+Input!G$148*Input_National_Capacity!$D230+Input!G$149*Input_National_Capacity!$E230+Input!G$150*Input_National_Capacity!$F230+Input!G$151*Input_National_Capacity!$G230+Input!G$152*Input_National_Capacity!$H230</f>
        <v>64.967415013385747</v>
      </c>
    </row>
    <row r="231" spans="1:7" s="5" customFormat="1" ht="15" customHeight="1" x14ac:dyDescent="0.45">
      <c r="A231" s="42" t="str">
        <f>Input_National_Capacity!A231</f>
        <v>D10A</v>
      </c>
      <c r="B231" s="4" t="str">
        <f>Input_National_Capacity!B231</f>
        <v>Salida Nacional / National exit</v>
      </c>
      <c r="C231" s="48">
        <f>Input!C$147*Input_National_Capacity!$C231+Input!C$148*Input_National_Capacity!$D231+Input!C$149*Input_National_Capacity!$E231+Input!C$150*Input_National_Capacity!$F231+Input!C$151*Input_National_Capacity!$G231+Input!C$152*Input_National_Capacity!$H231</f>
        <v>125.65163155411537</v>
      </c>
      <c r="D231" s="48">
        <f>Input!D$147*Input_National_Capacity!$C231+Input!D$148*Input_National_Capacity!$D231+Input!D$149*Input_National_Capacity!$E231+Input!D$150*Input_National_Capacity!$F231+Input!D$151*Input_National_Capacity!$G231+Input!D$152*Input_National_Capacity!$H231</f>
        <v>126.81562668891969</v>
      </c>
      <c r="E231" s="48">
        <f>Input!E$147*Input_National_Capacity!$C231+Input!E$148*Input_National_Capacity!$D231+Input!E$149*Input_National_Capacity!$E231+Input!E$150*Input_National_Capacity!$F231+Input!E$151*Input_National_Capacity!$G231+Input!E$152*Input_National_Capacity!$H231</f>
        <v>127.87702087746547</v>
      </c>
      <c r="F231" s="48">
        <f>Input!F$147*Input_National_Capacity!$C231+Input!F$148*Input_National_Capacity!$D231+Input!F$149*Input_National_Capacity!$E231+Input!F$150*Input_National_Capacity!$F231+Input!F$151*Input_National_Capacity!$G231+Input!F$152*Input_National_Capacity!$H231</f>
        <v>128.33839127121556</v>
      </c>
      <c r="G231" s="60">
        <f>Input!G$147*Input_National_Capacity!$C231+Input!G$148*Input_National_Capacity!$D231+Input!G$149*Input_National_Capacity!$E231+Input!G$150*Input_National_Capacity!$F231+Input!G$151*Input_National_Capacity!$G231+Input!G$152*Input_National_Capacity!$H231</f>
        <v>129.10429853833926</v>
      </c>
    </row>
    <row r="232" spans="1:7" s="5" customFormat="1" ht="15" customHeight="1" x14ac:dyDescent="0.45">
      <c r="A232" s="42" t="str">
        <f>Input_National_Capacity!A232</f>
        <v>D15</v>
      </c>
      <c r="B232" s="4" t="str">
        <f>Input_National_Capacity!B232</f>
        <v>Salida Nacional / National exit</v>
      </c>
      <c r="C232" s="48">
        <f>Input!C$147*Input_National_Capacity!$C232+Input!C$148*Input_National_Capacity!$D232+Input!C$149*Input_National_Capacity!$E232+Input!C$150*Input_National_Capacity!$F232+Input!C$151*Input_National_Capacity!$G232+Input!C$152*Input_National_Capacity!$H232</f>
        <v>181.90847907083958</v>
      </c>
      <c r="D232" s="48">
        <f>Input!D$147*Input_National_Capacity!$C232+Input!D$148*Input_National_Capacity!$D232+Input!D$149*Input_National_Capacity!$E232+Input!D$150*Input_National_Capacity!$F232+Input!D$151*Input_National_Capacity!$G232+Input!D$152*Input_National_Capacity!$H232</f>
        <v>183.59361902484741</v>
      </c>
      <c r="E232" s="48">
        <f>Input!E$147*Input_National_Capacity!$C232+Input!E$148*Input_National_Capacity!$D232+Input!E$149*Input_National_Capacity!$E232+Input!E$150*Input_National_Capacity!$F232+Input!E$151*Input_National_Capacity!$G232+Input!E$152*Input_National_Capacity!$H232</f>
        <v>185.13022145606882</v>
      </c>
      <c r="F232" s="48">
        <f>Input!F$147*Input_National_Capacity!$C232+Input!F$148*Input_National_Capacity!$D232+Input!F$149*Input_National_Capacity!$E232+Input!F$150*Input_National_Capacity!$F232+Input!F$151*Input_National_Capacity!$G232+Input!F$152*Input_National_Capacity!$H232</f>
        <v>185.79815696615609</v>
      </c>
      <c r="G232" s="60">
        <f>Input!G$147*Input_National_Capacity!$C232+Input!G$148*Input_National_Capacity!$D232+Input!G$149*Input_National_Capacity!$E232+Input!G$150*Input_National_Capacity!$F232+Input!G$151*Input_National_Capacity!$G232+Input!G$152*Input_National_Capacity!$H232</f>
        <v>186.90697683859659</v>
      </c>
    </row>
    <row r="233" spans="1:7" s="5" customFormat="1" ht="15" customHeight="1" x14ac:dyDescent="0.45">
      <c r="A233" s="42" t="str">
        <f>Input_National_Capacity!A233</f>
        <v>I005</v>
      </c>
      <c r="B233" s="4" t="str">
        <f>Input_National_Capacity!B233</f>
        <v>Salida Nacional / National exit</v>
      </c>
      <c r="C233" s="48">
        <f>Input!C$147*Input_National_Capacity!$C233+Input!C$148*Input_National_Capacity!$D233+Input!C$149*Input_National_Capacity!$E233+Input!C$150*Input_National_Capacity!$F233+Input!C$151*Input_National_Capacity!$G233+Input!C$152*Input_National_Capacity!$H233</f>
        <v>63.904258608099731</v>
      </c>
      <c r="D233" s="48">
        <f>Input!D$147*Input_National_Capacity!$C233+Input!D$148*Input_National_Capacity!$D233+Input!D$149*Input_National_Capacity!$E233+Input!D$150*Input_National_Capacity!$F233+Input!D$151*Input_National_Capacity!$G233+Input!D$152*Input_National_Capacity!$H233</f>
        <v>64.496246513016587</v>
      </c>
      <c r="E233" s="48">
        <f>Input!E$147*Input_National_Capacity!$C233+Input!E$148*Input_National_Capacity!$D233+Input!E$149*Input_National_Capacity!$E233+Input!E$150*Input_National_Capacity!$F233+Input!E$151*Input_National_Capacity!$G233+Input!E$152*Input_National_Capacity!$H233</f>
        <v>65.036053341396297</v>
      </c>
      <c r="F233" s="48">
        <f>Input!F$147*Input_National_Capacity!$C233+Input!F$148*Input_National_Capacity!$D233+Input!F$149*Input_National_Capacity!$E233+Input!F$150*Input_National_Capacity!$F233+Input!F$151*Input_National_Capacity!$G233+Input!F$152*Input_National_Capacity!$H233</f>
        <v>65.27069838811525</v>
      </c>
      <c r="G233" s="60">
        <f>Input!G$147*Input_National_Capacity!$C233+Input!G$148*Input_National_Capacity!$D233+Input!G$149*Input_National_Capacity!$E233+Input!G$150*Input_National_Capacity!$F233+Input!G$151*Input_National_Capacity!$G233+Input!G$152*Input_National_Capacity!$H233</f>
        <v>65.660225650616539</v>
      </c>
    </row>
    <row r="234" spans="1:7" s="5" customFormat="1" ht="15" customHeight="1" x14ac:dyDescent="0.45">
      <c r="A234" s="42" t="str">
        <f>Input_National_Capacity!A234</f>
        <v>I007</v>
      </c>
      <c r="B234" s="4" t="str">
        <f>Input_National_Capacity!B234</f>
        <v>Salida Nacional / National exit</v>
      </c>
      <c r="C234" s="48">
        <f>Input!C$147*Input_National_Capacity!$C234+Input!C$148*Input_National_Capacity!$D234+Input!C$149*Input_National_Capacity!$E234+Input!C$150*Input_National_Capacity!$F234+Input!C$151*Input_National_Capacity!$G234+Input!C$152*Input_National_Capacity!$H234</f>
        <v>5.4453250771948314</v>
      </c>
      <c r="D234" s="48">
        <f>Input!D$147*Input_National_Capacity!$C234+Input!D$148*Input_National_Capacity!$D234+Input!D$149*Input_National_Capacity!$E234+Input!D$150*Input_National_Capacity!$F234+Input!D$151*Input_National_Capacity!$G234+Input!D$152*Input_National_Capacity!$H234</f>
        <v>5.4957687667744048</v>
      </c>
      <c r="E234" s="48">
        <f>Input!E$147*Input_National_Capacity!$C234+Input!E$148*Input_National_Capacity!$D234+Input!E$149*Input_National_Capacity!$E234+Input!E$150*Input_National_Capacity!$F234+Input!E$151*Input_National_Capacity!$G234+Input!E$152*Input_National_Capacity!$H234</f>
        <v>5.5417660715462738</v>
      </c>
      <c r="F234" s="48">
        <f>Input!F$147*Input_National_Capacity!$C234+Input!F$148*Input_National_Capacity!$D234+Input!F$149*Input_National_Capacity!$E234+Input!F$150*Input_National_Capacity!$F234+Input!F$151*Input_National_Capacity!$G234+Input!F$152*Input_National_Capacity!$H234</f>
        <v>5.5617603346042959</v>
      </c>
      <c r="G234" s="60">
        <f>Input!G$147*Input_National_Capacity!$C234+Input!G$148*Input_National_Capacity!$D234+Input!G$149*Input_National_Capacity!$E234+Input!G$150*Input_National_Capacity!$F234+Input!G$151*Input_National_Capacity!$G234+Input!G$152*Input_National_Capacity!$H234</f>
        <v>5.5949522159741631</v>
      </c>
    </row>
    <row r="235" spans="1:7" s="5" customFormat="1" ht="15" customHeight="1" x14ac:dyDescent="0.45">
      <c r="A235" s="42" t="str">
        <f>Input_National_Capacity!A235</f>
        <v>K05</v>
      </c>
      <c r="B235" s="4" t="str">
        <f>Input_National_Capacity!B235</f>
        <v>Salida Nacional / National exit</v>
      </c>
      <c r="C235" s="48">
        <f>Input!C$147*Input_National_Capacity!$C235+Input!C$148*Input_National_Capacity!$D235+Input!C$149*Input_National_Capacity!$E235+Input!C$150*Input_National_Capacity!$F235+Input!C$151*Input_National_Capacity!$G235+Input!C$152*Input_National_Capacity!$H235</f>
        <v>1.993710919950568</v>
      </c>
      <c r="D235" s="48">
        <f>Input!D$147*Input_National_Capacity!$C235+Input!D$148*Input_National_Capacity!$D235+Input!D$149*Input_National_Capacity!$E235+Input!D$150*Input_National_Capacity!$F235+Input!D$151*Input_National_Capacity!$G235+Input!D$152*Input_National_Capacity!$H235</f>
        <v>2.0121799981656747</v>
      </c>
      <c r="E235" s="48">
        <f>Input!E$147*Input_National_Capacity!$C235+Input!E$148*Input_National_Capacity!$D235+Input!E$149*Input_National_Capacity!$E235+Input!E$150*Input_National_Capacity!$F235+Input!E$151*Input_National_Capacity!$G235+Input!E$152*Input_National_Capacity!$H235</f>
        <v>2.0290211100390563</v>
      </c>
      <c r="F235" s="48">
        <f>Input!F$147*Input_National_Capacity!$C235+Input!F$148*Input_National_Capacity!$D235+Input!F$149*Input_National_Capacity!$E235+Input!F$150*Input_National_Capacity!$F235+Input!F$151*Input_National_Capacity!$G235+Input!F$152*Input_National_Capacity!$H235</f>
        <v>2.0363416611595189</v>
      </c>
      <c r="G235" s="60">
        <f>Input!G$147*Input_National_Capacity!$C235+Input!G$148*Input_National_Capacity!$D235+Input!G$149*Input_National_Capacity!$E235+Input!G$150*Input_National_Capacity!$F235+Input!G$151*Input_National_Capacity!$G235+Input!G$152*Input_National_Capacity!$H235</f>
        <v>2.048494290323561</v>
      </c>
    </row>
    <row r="236" spans="1:7" s="5" customFormat="1" ht="15" customHeight="1" x14ac:dyDescent="0.45">
      <c r="A236" s="42" t="str">
        <f>Input_National_Capacity!A236</f>
        <v>K07</v>
      </c>
      <c r="B236" s="4" t="str">
        <f>Input_National_Capacity!B236</f>
        <v>Salida Nacional / National exit</v>
      </c>
      <c r="C236" s="48">
        <f>Input!C$147*Input_National_Capacity!$C236+Input!C$148*Input_National_Capacity!$D236+Input!C$149*Input_National_Capacity!$E236+Input!C$150*Input_National_Capacity!$F236+Input!C$151*Input_National_Capacity!$G236+Input!C$152*Input_National_Capacity!$H236</f>
        <v>6.0930235271133562</v>
      </c>
      <c r="D236" s="48">
        <f>Input!D$147*Input_National_Capacity!$C236+Input!D$148*Input_National_Capacity!$D236+Input!D$149*Input_National_Capacity!$E236+Input!D$150*Input_National_Capacity!$F236+Input!D$151*Input_National_Capacity!$G236+Input!D$152*Input_National_Capacity!$H236</f>
        <v>6.1494672808003399</v>
      </c>
      <c r="E236" s="48">
        <f>Input!E$147*Input_National_Capacity!$C236+Input!E$148*Input_National_Capacity!$D236+Input!E$149*Input_National_Capacity!$E236+Input!E$150*Input_National_Capacity!$F236+Input!E$151*Input_National_Capacity!$G236+Input!E$152*Input_National_Capacity!$H236</f>
        <v>6.2009357709612942</v>
      </c>
      <c r="F236" s="48">
        <f>Input!F$147*Input_National_Capacity!$C236+Input!F$148*Input_National_Capacity!$D236+Input!F$149*Input_National_Capacity!$E236+Input!F$150*Input_National_Capacity!$F236+Input!F$151*Input_National_Capacity!$G236+Input!F$152*Input_National_Capacity!$H236</f>
        <v>6.2233082672756153</v>
      </c>
      <c r="G236" s="60">
        <f>Input!G$147*Input_National_Capacity!$C236+Input!G$148*Input_National_Capacity!$D236+Input!G$149*Input_National_Capacity!$E236+Input!G$150*Input_National_Capacity!$F236+Input!G$151*Input_National_Capacity!$G236+Input!G$152*Input_National_Capacity!$H236</f>
        <v>6.2604481829333123</v>
      </c>
    </row>
    <row r="237" spans="1:7" s="5" customFormat="1" ht="15" customHeight="1" x14ac:dyDescent="0.45">
      <c r="A237" s="42" t="str">
        <f>Input_National_Capacity!A237</f>
        <v>K41</v>
      </c>
      <c r="B237" s="4" t="str">
        <f>Input_National_Capacity!B237</f>
        <v>Salida Nacional / National exit</v>
      </c>
      <c r="C237" s="48">
        <f>Input!C$147*Input_National_Capacity!$C237+Input!C$148*Input_National_Capacity!$D237+Input!C$149*Input_National_Capacity!$E237+Input!C$150*Input_National_Capacity!$F237+Input!C$151*Input_National_Capacity!$G237+Input!C$152*Input_National_Capacity!$H237</f>
        <v>37.275259276350965</v>
      </c>
      <c r="D237" s="48">
        <f>Input!D$147*Input_National_Capacity!$C237+Input!D$148*Input_National_Capacity!$D237+Input!D$149*Input_National_Capacity!$E237+Input!D$150*Input_National_Capacity!$F237+Input!D$151*Input_National_Capacity!$G237+Input!D$152*Input_National_Capacity!$H237</f>
        <v>37.620564943373331</v>
      </c>
      <c r="E237" s="48">
        <f>Input!E$147*Input_National_Capacity!$C237+Input!E$148*Input_National_Capacity!$D237+Input!E$149*Input_National_Capacity!$E237+Input!E$150*Input_National_Capacity!$F237+Input!E$151*Input_National_Capacity!$G237+Input!E$152*Input_National_Capacity!$H237</f>
        <v>37.935433465835906</v>
      </c>
      <c r="F237" s="48">
        <f>Input!F$147*Input_National_Capacity!$C237+Input!F$148*Input_National_Capacity!$D237+Input!F$149*Input_National_Capacity!$E237+Input!F$150*Input_National_Capacity!$F237+Input!F$151*Input_National_Capacity!$G237+Input!F$152*Input_National_Capacity!$H237</f>
        <v>38.072301573609423</v>
      </c>
      <c r="G237" s="60">
        <f>Input!G$147*Input_National_Capacity!$C237+Input!G$148*Input_National_Capacity!$D237+Input!G$149*Input_National_Capacity!$E237+Input!G$150*Input_National_Capacity!$F237+Input!G$151*Input_National_Capacity!$G237+Input!G$152*Input_National_Capacity!$H237</f>
        <v>38.299512248159097</v>
      </c>
    </row>
    <row r="238" spans="1:7" s="5" customFormat="1" ht="15" customHeight="1" x14ac:dyDescent="0.45">
      <c r="A238" s="42" t="str">
        <f>Input_National_Capacity!A238</f>
        <v>M05</v>
      </c>
      <c r="B238" s="4" t="str">
        <f>Input_National_Capacity!B238</f>
        <v>Salida Nacional / National exit</v>
      </c>
      <c r="C238" s="48">
        <f>Input!C$147*Input_National_Capacity!$C238+Input!C$148*Input_National_Capacity!$D238+Input!C$149*Input_National_Capacity!$E238+Input!C$150*Input_National_Capacity!$F238+Input!C$151*Input_National_Capacity!$G238+Input!C$152*Input_National_Capacity!$H238</f>
        <v>919.02898760970413</v>
      </c>
      <c r="D238" s="48">
        <f>Input!D$147*Input_National_Capacity!$C238+Input!D$148*Input_National_Capacity!$D238+Input!D$149*Input_National_Capacity!$E238+Input!D$150*Input_National_Capacity!$F238+Input!D$151*Input_National_Capacity!$G238+Input!D$152*Input_National_Capacity!$H238</f>
        <v>968.5209997774308</v>
      </c>
      <c r="E238" s="48">
        <f>Input!E$147*Input_National_Capacity!$C238+Input!E$148*Input_National_Capacity!$D238+Input!E$149*Input_National_Capacity!$E238+Input!E$150*Input_National_Capacity!$F238+Input!E$151*Input_National_Capacity!$G238+Input!E$152*Input_National_Capacity!$H238</f>
        <v>996.74529456781192</v>
      </c>
      <c r="F238" s="48">
        <f>Input!F$147*Input_National_Capacity!$C238+Input!F$148*Input_National_Capacity!$D238+Input!F$149*Input_National_Capacity!$E238+Input!F$150*Input_National_Capacity!$F238+Input!F$151*Input_National_Capacity!$G238+Input!F$152*Input_National_Capacity!$H238</f>
        <v>1023.2006728504764</v>
      </c>
      <c r="G238" s="60">
        <f>Input!G$147*Input_National_Capacity!$C238+Input!G$148*Input_National_Capacity!$D238+Input!G$149*Input_National_Capacity!$E238+Input!G$150*Input_National_Capacity!$F238+Input!G$151*Input_National_Capacity!$G238+Input!G$152*Input_National_Capacity!$H238</f>
        <v>1049.0811138390804</v>
      </c>
    </row>
    <row r="239" spans="1:7" s="5" customFormat="1" ht="15" customHeight="1" x14ac:dyDescent="0.45">
      <c r="A239" s="42" t="str">
        <f>Input_National_Capacity!A239</f>
        <v>O03</v>
      </c>
      <c r="B239" s="4" t="str">
        <f>Input_National_Capacity!B239</f>
        <v>Salida Nacional / National exit</v>
      </c>
      <c r="C239" s="48">
        <f>Input!C$147*Input_National_Capacity!$C239+Input!C$148*Input_National_Capacity!$D239+Input!C$149*Input_National_Capacity!$E239+Input!C$150*Input_National_Capacity!$F239+Input!C$151*Input_National_Capacity!$G239+Input!C$152*Input_National_Capacity!$H239</f>
        <v>157.54698685244873</v>
      </c>
      <c r="D239" s="48">
        <f>Input!D$147*Input_National_Capacity!$C239+Input!D$148*Input_National_Capacity!$D239+Input!D$149*Input_National_Capacity!$E239+Input!D$150*Input_National_Capacity!$F239+Input!D$151*Input_National_Capacity!$G239+Input!D$152*Input_National_Capacity!$H239</f>
        <v>159.00645000410984</v>
      </c>
      <c r="E239" s="48">
        <f>Input!E$147*Input_National_Capacity!$C239+Input!E$148*Input_National_Capacity!$D239+Input!E$149*Input_National_Capacity!$E239+Input!E$150*Input_National_Capacity!$F239+Input!E$151*Input_National_Capacity!$G239+Input!E$152*Input_National_Capacity!$H239</f>
        <v>160.33726803010632</v>
      </c>
      <c r="F239" s="48">
        <f>Input!F$147*Input_National_Capacity!$C239+Input!F$148*Input_National_Capacity!$D239+Input!F$149*Input_National_Capacity!$E239+Input!F$150*Input_National_Capacity!$F239+Input!F$151*Input_National_Capacity!$G239+Input!F$152*Input_National_Capacity!$H239</f>
        <v>160.91575248318682</v>
      </c>
      <c r="G239" s="60">
        <f>Input!G$147*Input_National_Capacity!$C239+Input!G$148*Input_National_Capacity!$D239+Input!G$149*Input_National_Capacity!$E239+Input!G$150*Input_National_Capacity!$F239+Input!G$151*Input_National_Capacity!$G239+Input!G$152*Input_National_Capacity!$H239</f>
        <v>161.87607731662735</v>
      </c>
    </row>
    <row r="240" spans="1:7" s="5" customFormat="1" ht="15" customHeight="1" x14ac:dyDescent="0.45">
      <c r="A240" s="42" t="str">
        <f>Input_National_Capacity!A240</f>
        <v>O22</v>
      </c>
      <c r="B240" s="4" t="str">
        <f>Input_National_Capacity!B240</f>
        <v>Salida Nacional / National exit</v>
      </c>
      <c r="C240" s="48">
        <f>Input!C$147*Input_National_Capacity!$C240+Input!C$148*Input_National_Capacity!$D240+Input!C$149*Input_National_Capacity!$E240+Input!C$150*Input_National_Capacity!$F240+Input!C$151*Input_National_Capacity!$G240+Input!C$152*Input_National_Capacity!$H240</f>
        <v>1055.0322906401266</v>
      </c>
      <c r="D240" s="48">
        <f>Input!D$147*Input_National_Capacity!$C240+Input!D$148*Input_National_Capacity!$D240+Input!D$149*Input_National_Capacity!$E240+Input!D$150*Input_National_Capacity!$F240+Input!D$151*Input_National_Capacity!$G240+Input!D$152*Input_National_Capacity!$H240</f>
        <v>1067.2343171228927</v>
      </c>
      <c r="E240" s="48">
        <f>Input!E$147*Input_National_Capacity!$C240+Input!E$148*Input_National_Capacity!$D240+Input!E$149*Input_National_Capacity!$E240+Input!E$150*Input_National_Capacity!$F240+Input!E$151*Input_National_Capacity!$G240+Input!E$152*Input_National_Capacity!$H240</f>
        <v>1077.3589144547809</v>
      </c>
      <c r="F240" s="48">
        <f>Input!F$147*Input_National_Capacity!$C240+Input!F$148*Input_National_Capacity!$D240+Input!F$149*Input_National_Capacity!$E240+Input!F$150*Input_National_Capacity!$F240+Input!F$151*Input_National_Capacity!$G240+Input!F$152*Input_National_Capacity!$H240</f>
        <v>1082.6006755282413</v>
      </c>
      <c r="G240" s="60">
        <f>Input!G$147*Input_National_Capacity!$C240+Input!G$148*Input_National_Capacity!$D240+Input!G$149*Input_National_Capacity!$E240+Input!G$150*Input_National_Capacity!$F240+Input!G$151*Input_National_Capacity!$G240+Input!G$152*Input_National_Capacity!$H240</f>
        <v>1090.2333972161339</v>
      </c>
    </row>
    <row r="241" spans="1:7" s="5" customFormat="1" ht="15" customHeight="1" x14ac:dyDescent="0.45">
      <c r="A241" s="42" t="str">
        <f>Input_National_Capacity!A241</f>
        <v>41.01</v>
      </c>
      <c r="B241" s="4" t="str">
        <f>Input_National_Capacity!B241</f>
        <v>Salida Nacional / National exit</v>
      </c>
      <c r="C241" s="48">
        <f>Input!C$147*Input_National_Capacity!$C241+Input!C$148*Input_National_Capacity!$D241+Input!C$149*Input_National_Capacity!$E241+Input!C$150*Input_National_Capacity!$F241+Input!C$151*Input_National_Capacity!$G241+Input!C$152*Input_National_Capacity!$H241</f>
        <v>506.47810388318186</v>
      </c>
      <c r="D241" s="48">
        <f>Input!D$147*Input_National_Capacity!$C241+Input!D$148*Input_National_Capacity!$D241+Input!D$149*Input_National_Capacity!$E241+Input!D$150*Input_National_Capacity!$F241+Input!D$151*Input_National_Capacity!$G241+Input!D$152*Input_National_Capacity!$H241</f>
        <v>539.55936001511918</v>
      </c>
      <c r="E241" s="48">
        <f>Input!E$147*Input_National_Capacity!$C241+Input!E$148*Input_National_Capacity!$D241+Input!E$149*Input_National_Capacity!$E241+Input!E$150*Input_National_Capacity!$F241+Input!E$151*Input_National_Capacity!$G241+Input!E$152*Input_National_Capacity!$H241</f>
        <v>558.01290080196191</v>
      </c>
      <c r="F241" s="48">
        <f>Input!F$147*Input_National_Capacity!$C241+Input!F$148*Input_National_Capacity!$D241+Input!F$149*Input_National_Capacity!$E241+Input!F$150*Input_National_Capacity!$F241+Input!F$151*Input_National_Capacity!$G241+Input!F$152*Input_National_Capacity!$H241</f>
        <v>575.86277149859461</v>
      </c>
      <c r="G241" s="60">
        <f>Input!G$147*Input_National_Capacity!$C241+Input!G$148*Input_National_Capacity!$D241+Input!G$149*Input_National_Capacity!$E241+Input!G$150*Input_National_Capacity!$F241+Input!G$151*Input_National_Capacity!$G241+Input!G$152*Input_National_Capacity!$H241</f>
        <v>592.99873460384742</v>
      </c>
    </row>
    <row r="242" spans="1:7" s="5" customFormat="1" ht="15" customHeight="1" x14ac:dyDescent="0.45">
      <c r="A242" s="42" t="str">
        <f>Input_National_Capacity!A242</f>
        <v>41.10</v>
      </c>
      <c r="B242" s="4" t="str">
        <f>Input_National_Capacity!B242</f>
        <v>Salida Nacional / National exit</v>
      </c>
      <c r="C242" s="48">
        <f>Input!C$147*Input_National_Capacity!$C242+Input!C$148*Input_National_Capacity!$D242+Input!C$149*Input_National_Capacity!$E242+Input!C$150*Input_National_Capacity!$F242+Input!C$151*Input_National_Capacity!$G242+Input!C$152*Input_National_Capacity!$H242</f>
        <v>261.51487065895964</v>
      </c>
      <c r="D242" s="48">
        <f>Input!D$147*Input_National_Capacity!$C242+Input!D$148*Input_National_Capacity!$D242+Input!D$149*Input_National_Capacity!$E242+Input!D$150*Input_National_Capacity!$F242+Input!D$151*Input_National_Capacity!$G242+Input!D$152*Input_National_Capacity!$H242</f>
        <v>278.59604426202401</v>
      </c>
      <c r="E242" s="48">
        <f>Input!E$147*Input_National_Capacity!$C242+Input!E$148*Input_National_Capacity!$D242+Input!E$149*Input_National_Capacity!$E242+Input!E$150*Input_National_Capacity!$F242+Input!E$151*Input_National_Capacity!$G242+Input!E$152*Input_National_Capacity!$H242</f>
        <v>288.12434429132617</v>
      </c>
      <c r="F242" s="48">
        <f>Input!F$147*Input_National_Capacity!$C242+Input!F$148*Input_National_Capacity!$D242+Input!F$149*Input_National_Capacity!$E242+Input!F$150*Input_National_Capacity!$F242+Input!F$151*Input_National_Capacity!$G242+Input!F$152*Input_National_Capacity!$H242</f>
        <v>297.34094534617793</v>
      </c>
      <c r="G242" s="60">
        <f>Input!G$147*Input_National_Capacity!$C242+Input!G$148*Input_National_Capacity!$D242+Input!G$149*Input_National_Capacity!$E242+Input!G$150*Input_National_Capacity!$F242+Input!G$151*Input_National_Capacity!$G242+Input!G$152*Input_National_Capacity!$H242</f>
        <v>306.18892740251675</v>
      </c>
    </row>
    <row r="243" spans="1:7" s="5" customFormat="1" ht="15" customHeight="1" x14ac:dyDescent="0.45">
      <c r="A243" s="42" t="str">
        <f>Input_National_Capacity!A243</f>
        <v>D01A</v>
      </c>
      <c r="B243" s="4" t="str">
        <f>Input_National_Capacity!B243</f>
        <v>Salida Nacional / National exit</v>
      </c>
      <c r="C243" s="48">
        <f>Input!C$147*Input_National_Capacity!$C243+Input!C$148*Input_National_Capacity!$D243+Input!C$149*Input_National_Capacity!$E243+Input!C$150*Input_National_Capacity!$F243+Input!C$151*Input_National_Capacity!$G243+Input!C$152*Input_National_Capacity!$H243</f>
        <v>182.06117108953038</v>
      </c>
      <c r="D243" s="48">
        <f>Input!D$147*Input_National_Capacity!$C243+Input!D$148*Input_National_Capacity!$D243+Input!D$149*Input_National_Capacity!$E243+Input!D$150*Input_National_Capacity!$F243+Input!D$151*Input_National_Capacity!$G243+Input!D$152*Input_National_Capacity!$H243</f>
        <v>193.95272609717267</v>
      </c>
      <c r="E243" s="48">
        <f>Input!E$147*Input_National_Capacity!$C243+Input!E$148*Input_National_Capacity!$D243+Input!E$149*Input_National_Capacity!$E243+Input!E$150*Input_National_Capacity!$F243+Input!E$151*Input_National_Capacity!$G243+Input!E$152*Input_National_Capacity!$H243</f>
        <v>200.58612884576593</v>
      </c>
      <c r="F243" s="48">
        <f>Input!F$147*Input_National_Capacity!$C243+Input!F$148*Input_National_Capacity!$D243+Input!F$149*Input_National_Capacity!$E243+Input!F$150*Input_National_Capacity!$F243+Input!F$151*Input_National_Capacity!$G243+Input!F$152*Input_National_Capacity!$H243</f>
        <v>207.00253330216708</v>
      </c>
      <c r="G243" s="60">
        <f>Input!G$147*Input_National_Capacity!$C243+Input!G$148*Input_National_Capacity!$D243+Input!G$149*Input_National_Capacity!$E243+Input!G$150*Input_National_Capacity!$F243+Input!G$151*Input_National_Capacity!$G243+Input!G$152*Input_National_Capacity!$H243</f>
        <v>213.16231293877874</v>
      </c>
    </row>
    <row r="244" spans="1:7" s="5" customFormat="1" ht="15" customHeight="1" x14ac:dyDescent="0.45">
      <c r="A244" s="42" t="s">
        <v>17</v>
      </c>
      <c r="B244" s="4" t="s">
        <v>31</v>
      </c>
      <c r="C244" s="48">
        <f>Input!C117</f>
        <v>977.86783402399624</v>
      </c>
      <c r="D244" s="48">
        <f>Input!D117</f>
        <v>937.45251863074282</v>
      </c>
      <c r="E244" s="48">
        <f>Input!E117</f>
        <v>962.45125246089606</v>
      </c>
      <c r="F244" s="48">
        <f>Input!F117</f>
        <v>974.95061937597234</v>
      </c>
      <c r="G244" s="60">
        <f>Input!G117</f>
        <v>977.45049275898771</v>
      </c>
    </row>
    <row r="245" spans="1:7" s="5" customFormat="1" ht="15" customHeight="1" x14ac:dyDescent="0.45">
      <c r="A245" s="42" t="s">
        <v>18</v>
      </c>
      <c r="B245" s="4" t="s">
        <v>31</v>
      </c>
      <c r="C245" s="48">
        <f>Input!C118</f>
        <v>980.8546478411813</v>
      </c>
      <c r="D245" s="48">
        <f>Input!D118</f>
        <v>940.31588731736679</v>
      </c>
      <c r="E245" s="48">
        <f>Input!E118</f>
        <v>965.39097764583005</v>
      </c>
      <c r="F245" s="48">
        <f>Input!F118</f>
        <v>977.92852281006151</v>
      </c>
      <c r="G245" s="60">
        <f>Input!G118</f>
        <v>980.43603184290771</v>
      </c>
    </row>
    <row r="246" spans="1:7" s="5" customFormat="1" ht="15" customHeight="1" x14ac:dyDescent="0.45">
      <c r="A246" s="42" t="s">
        <v>19</v>
      </c>
      <c r="B246" s="4" t="s">
        <v>31</v>
      </c>
      <c r="C246" s="48">
        <f>Input!C119</f>
        <v>1205.3147436597487</v>
      </c>
      <c r="D246" s="48">
        <f>Input!D119</f>
        <v>1155.4990386961351</v>
      </c>
      <c r="E246" s="48">
        <f>Input!E119</f>
        <v>1186.3123463946988</v>
      </c>
      <c r="F246" s="48">
        <f>Input!F119</f>
        <v>1201.7190002439806</v>
      </c>
      <c r="G246" s="60">
        <f>Input!G119</f>
        <v>1204.800331013837</v>
      </c>
    </row>
    <row r="247" spans="1:7" s="5" customFormat="1" ht="15" customHeight="1" x14ac:dyDescent="0.45">
      <c r="A247" s="42" t="s">
        <v>20</v>
      </c>
      <c r="B247" s="4" t="s">
        <v>31</v>
      </c>
      <c r="C247" s="48">
        <f>Input!C120</f>
        <v>1217.2408857907242</v>
      </c>
      <c r="D247" s="48">
        <f>Input!D120</f>
        <v>1166.932272911667</v>
      </c>
      <c r="E247" s="48">
        <f>Input!E120</f>
        <v>1198.0504668559781</v>
      </c>
      <c r="F247" s="48">
        <f>Input!F120</f>
        <v>1213.6095638281336</v>
      </c>
      <c r="G247" s="60">
        <f>Input!G120</f>
        <v>1216.7213832225648</v>
      </c>
    </row>
    <row r="248" spans="1:7" s="5" customFormat="1" ht="15" customHeight="1" x14ac:dyDescent="0.45">
      <c r="A248" s="42" t="s">
        <v>21</v>
      </c>
      <c r="B248" s="4" t="s">
        <v>31</v>
      </c>
      <c r="C248" s="48">
        <f>Input!C121</f>
        <v>473.98288662745188</v>
      </c>
      <c r="D248" s="48">
        <f>Input!D121</f>
        <v>454.3931555947579</v>
      </c>
      <c r="E248" s="48">
        <f>Input!E121</f>
        <v>466.51030641061806</v>
      </c>
      <c r="F248" s="48">
        <f>Input!F121</f>
        <v>472.56888181854816</v>
      </c>
      <c r="G248" s="60">
        <f>Input!G121</f>
        <v>473.78059690013413</v>
      </c>
    </row>
    <row r="249" spans="1:7" s="5" customFormat="1" ht="15" customHeight="1" x14ac:dyDescent="0.45">
      <c r="A249" s="42" t="s">
        <v>22</v>
      </c>
      <c r="B249" s="4" t="s">
        <v>31</v>
      </c>
      <c r="C249" s="48">
        <f>Input!C122</f>
        <v>575.76599045243643</v>
      </c>
      <c r="D249" s="48">
        <f>Input!D122</f>
        <v>551.96955980281848</v>
      </c>
      <c r="E249" s="48">
        <f>Input!E122</f>
        <v>566.68874806422696</v>
      </c>
      <c r="F249" s="48">
        <f>Input!F122</f>
        <v>574.04834219493114</v>
      </c>
      <c r="G249" s="60">
        <f>Input!G122</f>
        <v>575.52026102107197</v>
      </c>
    </row>
    <row r="250" spans="1:7" s="5" customFormat="1" ht="15" customHeight="1" x14ac:dyDescent="0.45">
      <c r="A250" s="42" t="s">
        <v>13</v>
      </c>
      <c r="B250" s="4" t="s">
        <v>13</v>
      </c>
      <c r="C250" s="48">
        <f>Input!C93</f>
        <v>0</v>
      </c>
      <c r="D250" s="48">
        <f>Input!D93</f>
        <v>0</v>
      </c>
      <c r="E250" s="48">
        <f>Input!E93</f>
        <v>0</v>
      </c>
      <c r="F250" s="48">
        <f>Input!F93</f>
        <v>0</v>
      </c>
      <c r="G250" s="60">
        <f>Input!G93</f>
        <v>0</v>
      </c>
    </row>
    <row r="251" spans="1:7" s="5" customFormat="1" ht="15" customHeight="1" x14ac:dyDescent="0.45">
      <c r="A251" s="42" t="s">
        <v>55</v>
      </c>
      <c r="B251" s="4" t="s">
        <v>15</v>
      </c>
      <c r="C251" s="48">
        <f>Input!C$114*Input!C211/Input!C$213</f>
        <v>34218.769231732258</v>
      </c>
      <c r="D251" s="48">
        <f>Input!D$114*Input!D211/Input!D$213</f>
        <v>34218.769231732258</v>
      </c>
      <c r="E251" s="48">
        <f>Input!E$114*Input!E211/Input!E$213</f>
        <v>34247.681863973128</v>
      </c>
      <c r="F251" s="48">
        <f>Input!F$114*Input!F211/Input!F$213</f>
        <v>34342.377389483852</v>
      </c>
      <c r="G251" s="60">
        <f>Input!G$114*Input!G211/Input!G$213</f>
        <v>34408.204791148426</v>
      </c>
    </row>
    <row r="252" spans="1:7" s="5" customFormat="1" ht="15" customHeight="1" x14ac:dyDescent="0.45">
      <c r="A252" s="42" t="s">
        <v>56</v>
      </c>
      <c r="B252" s="4" t="s">
        <v>15</v>
      </c>
      <c r="C252" s="48">
        <f>Input!C$114*Input!C212/Input!C$213</f>
        <v>94101.615387263693</v>
      </c>
      <c r="D252" s="48">
        <f>Input!D$114*Input!D212/Input!D$213</f>
        <v>94101.615387263693</v>
      </c>
      <c r="E252" s="48">
        <f>Input!E$114*Input!E212/Input!E$213</f>
        <v>94181.125125926104</v>
      </c>
      <c r="F252" s="48">
        <f>Input!F$114*Input!F212/Input!F$213</f>
        <v>94441.537821080579</v>
      </c>
      <c r="G252" s="60">
        <f>Input!G$114*Input!G212/Input!G$213</f>
        <v>94622.563175658172</v>
      </c>
    </row>
    <row r="253" spans="1:7" s="5" customFormat="1" ht="15" customHeight="1" x14ac:dyDescent="0.45">
      <c r="A253" s="42" t="s">
        <v>53</v>
      </c>
      <c r="B253" s="4" t="s">
        <v>16</v>
      </c>
      <c r="C253" s="48">
        <f>Input!C$115*Input!C200/Input!C$202</f>
        <v>24485.138631301958</v>
      </c>
      <c r="D253" s="48">
        <f>Input!D$115*Input!D200/Input!D$202</f>
        <v>24485.138631301958</v>
      </c>
      <c r="E253" s="48">
        <f>Input!E$115*Input!E200/Input!E$202</f>
        <v>13828.36328507687</v>
      </c>
      <c r="F253" s="48">
        <f>Input!F$115*Input!F200/Input!F$202</f>
        <v>18717.676256574228</v>
      </c>
      <c r="G253" s="60">
        <f>Input!G$115*Input!G200/Input!G$202</f>
        <v>24395.035187045785</v>
      </c>
    </row>
    <row r="254" spans="1:7" s="5" customFormat="1" ht="15" customHeight="1" x14ac:dyDescent="0.45">
      <c r="A254" s="42" t="s">
        <v>54</v>
      </c>
      <c r="B254" s="4" t="s">
        <v>16</v>
      </c>
      <c r="C254" s="48">
        <f>Input!C$115*Input!C201/Input!C$202</f>
        <v>1827.2491515896982</v>
      </c>
      <c r="D254" s="48">
        <f>Input!D$115*Input!D201/Input!D$202</f>
        <v>1827.2491515896982</v>
      </c>
      <c r="E254" s="48">
        <f>Input!E$115*Input!E201/Input!E$202</f>
        <v>1031.9674093340948</v>
      </c>
      <c r="F254" s="48">
        <f>Input!F$115*Input!F201/Input!F$202</f>
        <v>1396.8415116846438</v>
      </c>
      <c r="G254" s="60">
        <f>Input!G$115*Input!G201/Input!G$202</f>
        <v>1820.5250139586408</v>
      </c>
    </row>
    <row r="255" spans="1:7" s="5" customFormat="1" ht="15" customHeight="1" x14ac:dyDescent="0.45">
      <c r="A255" s="42" t="s">
        <v>26</v>
      </c>
      <c r="B255" s="4" t="s">
        <v>33</v>
      </c>
      <c r="C255" s="48">
        <f>Input!C123</f>
        <v>18675.338783904972</v>
      </c>
      <c r="D255" s="48">
        <f>Input!D123</f>
        <v>19525.102875368713</v>
      </c>
      <c r="E255" s="48">
        <f>Input!E123</f>
        <v>19727.224225814691</v>
      </c>
      <c r="F255" s="48">
        <f>Input!F123</f>
        <v>19834.023159288827</v>
      </c>
      <c r="G255" s="60">
        <f>Input!G123</f>
        <v>19839.551339635804</v>
      </c>
    </row>
    <row r="256" spans="1:7" s="5" customFormat="1" ht="15" customHeight="1" x14ac:dyDescent="0.45">
      <c r="A256" s="42" t="s">
        <v>27</v>
      </c>
      <c r="B256" s="4" t="s">
        <v>33</v>
      </c>
      <c r="C256" s="48">
        <f>Input!C124</f>
        <v>19541.464927200384</v>
      </c>
      <c r="D256" s="48">
        <f>Input!D124</f>
        <v>20430.639435993999</v>
      </c>
      <c r="E256" s="48">
        <f>Input!E124</f>
        <v>20642.134784296995</v>
      </c>
      <c r="F256" s="48">
        <f>Input!F124</f>
        <v>20753.886846034467</v>
      </c>
      <c r="G256" s="60">
        <f>Input!G124</f>
        <v>20759.671412708827</v>
      </c>
    </row>
    <row r="257" spans="1:7" s="5" customFormat="1" ht="15" customHeight="1" x14ac:dyDescent="0.45">
      <c r="A257" s="42" t="s">
        <v>28</v>
      </c>
      <c r="B257" s="4" t="s">
        <v>33</v>
      </c>
      <c r="C257" s="48">
        <f>Input!C125</f>
        <v>17049.372905885724</v>
      </c>
      <c r="D257" s="48">
        <f>Input!D125</f>
        <v>17825.152400171675</v>
      </c>
      <c r="E257" s="48">
        <f>Input!E125</f>
        <v>18009.676082224749</v>
      </c>
      <c r="F257" s="48">
        <f>Input!F125</f>
        <v>18107.176580813863</v>
      </c>
      <c r="G257" s="60">
        <f>Input!G125</f>
        <v>18112.223450876958</v>
      </c>
    </row>
    <row r="258" spans="1:7" s="5" customFormat="1" ht="15" customHeight="1" thickBot="1" x14ac:dyDescent="0.5">
      <c r="A258" s="42" t="s">
        <v>254</v>
      </c>
      <c r="B258" s="4" t="s">
        <v>33</v>
      </c>
      <c r="C258" s="48">
        <f>Input!C126</f>
        <v>4168.9605287175755</v>
      </c>
      <c r="D258" s="48">
        <f>Input!D126</f>
        <v>4358.6563086456517</v>
      </c>
      <c r="E258" s="48">
        <f>Input!E126</f>
        <v>4403.7765574277828</v>
      </c>
      <c r="F258" s="48">
        <f>Input!F126</f>
        <v>4427.6176530734765</v>
      </c>
      <c r="G258" s="60">
        <f>Input!G126</f>
        <v>4428.8517279102889</v>
      </c>
    </row>
    <row r="259" spans="1:7" ht="18.75" customHeight="1" thickBot="1" x14ac:dyDescent="0.5">
      <c r="A259" s="29" t="s">
        <v>7</v>
      </c>
      <c r="B259" s="30"/>
      <c r="C259" s="61">
        <f>SUM(C12:C258)</f>
        <v>1656925.0980599341</v>
      </c>
      <c r="D259" s="61">
        <f>SUM(D12:D258)</f>
        <v>1659909.8054209887</v>
      </c>
      <c r="E259" s="61">
        <f>SUM(E12:E258)</f>
        <v>1632699.2651533172</v>
      </c>
      <c r="F259" s="61">
        <f>SUM(F12:F258)</f>
        <v>1626834.3228584651</v>
      </c>
      <c r="G259" s="62">
        <f>SUM(G12:G258)</f>
        <v>1629485.7888734245</v>
      </c>
    </row>
    <row r="260" spans="1:7" ht="9" customHeight="1" x14ac:dyDescent="0.45">
      <c r="C260" s="59">
        <f>C259-Input!C127</f>
        <v>0</v>
      </c>
      <c r="D260" s="59">
        <f>D259-Input!D127</f>
        <v>0</v>
      </c>
      <c r="E260" s="59">
        <f>E259-Input!E127</f>
        <v>0</v>
      </c>
      <c r="F260" s="59">
        <f>F259-Input!F127</f>
        <v>0</v>
      </c>
      <c r="G260" s="59">
        <f>G259-Input!G127</f>
        <v>0</v>
      </c>
    </row>
  </sheetData>
  <mergeCells count="2">
    <mergeCell ref="A10:A11"/>
    <mergeCell ref="B10:B11"/>
  </mergeCells>
  <printOptions horizontalCentered="1"/>
  <pageMargins left="0.23622047244094491" right="0.23622047244094491" top="0.74803149606299213" bottom="0.74803149606299213" header="0.31496062992125984" footer="0.31496062992125984"/>
  <pageSetup paperSize="9" scale="85" fitToHeight="0" orientation="landscape" verticalDpi="0" r:id="rId1"/>
  <headerFooter>
    <oddFooter>&amp;L&amp;D&amp;RPágina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IN37"/>
  <sheetViews>
    <sheetView showGridLines="0" zoomScaleNormal="100" workbookViewId="0">
      <selection activeCell="A12" sqref="A12"/>
    </sheetView>
  </sheetViews>
  <sheetFormatPr baseColWidth="10" defaultColWidth="11.46484375" defaultRowHeight="14.25" x14ac:dyDescent="0.45"/>
  <cols>
    <col min="1" max="1" width="26.33203125" style="1" customWidth="1"/>
    <col min="2" max="11" width="14.53125" style="5" bestFit="1" customWidth="1"/>
    <col min="12" max="12" width="16.53125" style="5" customWidth="1"/>
    <col min="13" max="13" width="16.6640625" style="5" customWidth="1"/>
    <col min="14" max="246" width="14.53125" style="5" bestFit="1" customWidth="1"/>
    <col min="247" max="248" width="14.53125" style="5" customWidth="1"/>
    <col min="249" max="249" width="14" style="1" customWidth="1"/>
    <col min="250" max="16384" width="11.46484375" style="1"/>
  </cols>
  <sheetData>
    <row r="1" spans="1:248" ht="5.0999999999999996" customHeight="1" x14ac:dyDescent="0.45">
      <c r="A1" s="18"/>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c r="CO1" s="108"/>
      <c r="CP1" s="108"/>
      <c r="CQ1" s="108"/>
      <c r="CR1" s="108"/>
      <c r="CS1" s="108"/>
      <c r="CT1" s="108"/>
      <c r="CU1" s="108"/>
      <c r="CV1" s="108"/>
      <c r="CW1" s="108"/>
      <c r="CX1" s="108"/>
      <c r="CY1" s="108"/>
      <c r="CZ1" s="108"/>
      <c r="DA1" s="108"/>
      <c r="DB1" s="108"/>
      <c r="DC1" s="108"/>
      <c r="DD1" s="108"/>
      <c r="DE1" s="108"/>
      <c r="DF1" s="108"/>
      <c r="DG1" s="108"/>
      <c r="DH1" s="108"/>
      <c r="DI1" s="108"/>
      <c r="DJ1" s="108"/>
      <c r="DK1" s="108"/>
      <c r="DL1" s="108"/>
      <c r="DM1" s="108"/>
      <c r="DN1" s="108"/>
      <c r="DO1" s="108"/>
      <c r="DP1" s="108"/>
      <c r="DQ1" s="108"/>
      <c r="DR1" s="108"/>
      <c r="DS1" s="108"/>
      <c r="DT1" s="108"/>
      <c r="DU1" s="108"/>
      <c r="DV1" s="108"/>
      <c r="DW1" s="108"/>
      <c r="DX1" s="108"/>
      <c r="DY1" s="108"/>
      <c r="DZ1" s="108"/>
      <c r="EA1" s="108"/>
      <c r="EB1" s="108"/>
      <c r="EC1" s="108"/>
      <c r="ED1" s="108"/>
      <c r="EE1" s="108"/>
      <c r="EF1" s="108"/>
      <c r="EG1" s="108"/>
      <c r="EH1" s="108"/>
      <c r="EI1" s="108"/>
      <c r="EJ1" s="108"/>
      <c r="EK1" s="108"/>
      <c r="EL1" s="108"/>
      <c r="EM1" s="108"/>
      <c r="EN1" s="108"/>
      <c r="EO1" s="108"/>
      <c r="EP1" s="108"/>
      <c r="EQ1" s="108"/>
      <c r="ER1" s="108"/>
      <c r="ES1" s="108"/>
      <c r="ET1" s="108"/>
      <c r="EU1" s="108"/>
      <c r="EV1" s="108"/>
      <c r="EW1" s="108"/>
      <c r="EX1" s="108"/>
      <c r="EY1" s="108"/>
      <c r="EZ1" s="108"/>
      <c r="FA1" s="108"/>
      <c r="FB1" s="108"/>
      <c r="FC1" s="108"/>
      <c r="FD1" s="108"/>
      <c r="FE1" s="108"/>
      <c r="FF1" s="108"/>
      <c r="FG1" s="108"/>
      <c r="FH1" s="108"/>
      <c r="FI1" s="108"/>
      <c r="FJ1" s="108"/>
      <c r="FK1" s="108"/>
      <c r="FL1" s="108"/>
      <c r="FM1" s="108"/>
      <c r="FN1" s="108"/>
      <c r="FO1" s="108"/>
      <c r="FP1" s="108"/>
      <c r="FQ1" s="108"/>
      <c r="FR1" s="108"/>
      <c r="FS1" s="108"/>
      <c r="FT1" s="108"/>
      <c r="FU1" s="108"/>
      <c r="FV1" s="108"/>
      <c r="FW1" s="108"/>
      <c r="FX1" s="108"/>
      <c r="FY1" s="108"/>
      <c r="FZ1" s="108"/>
      <c r="GA1" s="108"/>
      <c r="GB1" s="108"/>
      <c r="GC1" s="108"/>
      <c r="GD1" s="108"/>
      <c r="GE1" s="108"/>
      <c r="GF1" s="108"/>
      <c r="GG1" s="108"/>
      <c r="GH1" s="108"/>
      <c r="GI1" s="108"/>
      <c r="GJ1" s="108"/>
      <c r="GK1" s="108"/>
      <c r="GL1" s="108"/>
      <c r="GM1" s="108"/>
      <c r="GN1" s="108"/>
      <c r="GO1" s="108"/>
      <c r="GP1" s="108"/>
      <c r="GQ1" s="108"/>
      <c r="GR1" s="108"/>
      <c r="GS1" s="108"/>
      <c r="GT1" s="108"/>
      <c r="GU1" s="108"/>
      <c r="GV1" s="108"/>
      <c r="GW1" s="108"/>
      <c r="GX1" s="108"/>
      <c r="GY1" s="108"/>
      <c r="GZ1" s="108"/>
      <c r="HA1" s="108"/>
      <c r="HB1" s="108"/>
      <c r="HC1" s="108"/>
      <c r="HD1" s="108"/>
      <c r="HE1" s="108"/>
      <c r="HF1" s="108"/>
      <c r="HG1" s="108"/>
      <c r="HH1" s="108"/>
      <c r="HI1" s="108"/>
      <c r="HJ1" s="108"/>
      <c r="HK1" s="108"/>
      <c r="HL1" s="108"/>
      <c r="HM1" s="108"/>
      <c r="HN1" s="108"/>
      <c r="HO1" s="108"/>
      <c r="HP1" s="108"/>
      <c r="HQ1" s="108"/>
      <c r="HR1" s="108"/>
      <c r="HS1" s="108"/>
      <c r="HT1" s="108"/>
      <c r="HU1" s="108"/>
      <c r="HV1" s="108"/>
      <c r="HW1" s="108"/>
      <c r="HX1" s="108"/>
      <c r="HY1" s="108"/>
      <c r="HZ1" s="108"/>
      <c r="IA1" s="108"/>
      <c r="IB1" s="108"/>
      <c r="IC1" s="108"/>
      <c r="ID1" s="108"/>
      <c r="IE1" s="108"/>
      <c r="IF1" s="108"/>
      <c r="IG1" s="108"/>
      <c r="IH1" s="108"/>
      <c r="II1" s="108"/>
      <c r="IJ1" s="108"/>
      <c r="IK1" s="108"/>
      <c r="IL1" s="108"/>
      <c r="IM1" s="108"/>
      <c r="IN1" s="108"/>
    </row>
    <row r="2" spans="1:248" x14ac:dyDescent="0.45">
      <c r="A2" s="18"/>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row>
    <row r="3" spans="1:248" x14ac:dyDescent="0.45">
      <c r="A3" s="18"/>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row>
    <row r="4" spans="1:248" x14ac:dyDescent="0.45">
      <c r="A4" s="18"/>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row>
    <row r="5" spans="1:248" ht="5.0999999999999996" customHeight="1" thickBot="1" x14ac:dyDescent="0.5">
      <c r="A5" s="18"/>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row>
    <row r="6" spans="1:248" ht="29.25" customHeight="1" thickBot="1" x14ac:dyDescent="0.5">
      <c r="A6" s="212" t="s">
        <v>87</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3"/>
      <c r="AZ6" s="213"/>
      <c r="BA6" s="213"/>
      <c r="BB6" s="213"/>
      <c r="BC6" s="213"/>
      <c r="BD6" s="213"/>
      <c r="BE6" s="213"/>
      <c r="BF6" s="213"/>
      <c r="BG6" s="213"/>
      <c r="BH6" s="213"/>
      <c r="BI6" s="213"/>
      <c r="BJ6" s="213"/>
      <c r="BK6" s="213"/>
      <c r="BL6" s="213"/>
      <c r="BM6" s="213"/>
      <c r="BN6" s="213"/>
      <c r="BO6" s="213"/>
      <c r="BP6" s="213"/>
      <c r="BQ6" s="213"/>
      <c r="BR6" s="213"/>
      <c r="BS6" s="213"/>
      <c r="BT6" s="213"/>
      <c r="BU6" s="213"/>
      <c r="BV6" s="213"/>
      <c r="BW6" s="213"/>
      <c r="BX6" s="213"/>
      <c r="BY6" s="213"/>
      <c r="BZ6" s="213"/>
      <c r="CA6" s="213"/>
      <c r="CB6" s="213"/>
      <c r="CC6" s="213"/>
      <c r="CD6" s="213"/>
      <c r="CE6" s="213"/>
      <c r="CF6" s="213"/>
      <c r="CG6" s="213"/>
      <c r="CH6" s="213"/>
      <c r="CI6" s="213"/>
      <c r="CJ6" s="213"/>
      <c r="CK6" s="213"/>
      <c r="CL6" s="213"/>
      <c r="CM6" s="213"/>
      <c r="CN6" s="213"/>
      <c r="CO6" s="213"/>
      <c r="CP6" s="213"/>
      <c r="CQ6" s="213"/>
      <c r="CR6" s="213"/>
      <c r="CS6" s="213"/>
      <c r="CT6" s="213"/>
      <c r="CU6" s="213"/>
      <c r="CV6" s="213"/>
      <c r="CW6" s="213"/>
      <c r="CX6" s="213"/>
      <c r="CY6" s="213"/>
      <c r="CZ6" s="213"/>
      <c r="DA6" s="213"/>
      <c r="DB6" s="213"/>
      <c r="DC6" s="213"/>
      <c r="DD6" s="213"/>
      <c r="DE6" s="213"/>
      <c r="DF6" s="213"/>
      <c r="DG6" s="213"/>
      <c r="DH6" s="213"/>
      <c r="DI6" s="213"/>
      <c r="DJ6" s="213"/>
      <c r="DK6" s="213"/>
      <c r="DL6" s="213"/>
      <c r="DM6" s="213"/>
      <c r="DN6" s="213"/>
      <c r="DO6" s="213"/>
      <c r="DP6" s="213"/>
      <c r="DQ6" s="213"/>
      <c r="DR6" s="213"/>
      <c r="DS6" s="213"/>
      <c r="DT6" s="213"/>
      <c r="DU6" s="213"/>
      <c r="DV6" s="213"/>
      <c r="DW6" s="213"/>
      <c r="DX6" s="213"/>
      <c r="DY6" s="213"/>
      <c r="DZ6" s="213"/>
      <c r="EA6" s="213"/>
      <c r="EB6" s="213"/>
      <c r="EC6" s="213"/>
      <c r="ED6" s="213"/>
      <c r="EE6" s="213"/>
      <c r="EF6" s="213"/>
      <c r="EG6" s="213"/>
      <c r="EH6" s="213"/>
      <c r="EI6" s="213"/>
      <c r="EJ6" s="213"/>
      <c r="EK6" s="213"/>
      <c r="EL6" s="213"/>
      <c r="EM6" s="213"/>
      <c r="EN6" s="213"/>
      <c r="EO6" s="213"/>
      <c r="EP6" s="213"/>
      <c r="EQ6" s="213"/>
      <c r="ER6" s="213"/>
      <c r="ES6" s="213"/>
      <c r="ET6" s="213"/>
      <c r="EU6" s="213"/>
      <c r="EV6" s="213"/>
      <c r="EW6" s="213"/>
      <c r="EX6" s="213"/>
      <c r="EY6" s="213"/>
      <c r="EZ6" s="213"/>
      <c r="FA6" s="213"/>
      <c r="FB6" s="213"/>
      <c r="FC6" s="213"/>
      <c r="FD6" s="213"/>
      <c r="FE6" s="213"/>
      <c r="FF6" s="213"/>
      <c r="FG6" s="213"/>
      <c r="FH6" s="213"/>
      <c r="FI6" s="213"/>
      <c r="FJ6" s="213"/>
      <c r="FK6" s="213"/>
      <c r="FL6" s="213"/>
      <c r="FM6" s="213"/>
      <c r="FN6" s="213"/>
      <c r="FO6" s="213"/>
      <c r="FP6" s="213"/>
      <c r="FQ6" s="213"/>
      <c r="FR6" s="213"/>
      <c r="FS6" s="213"/>
      <c r="FT6" s="213"/>
      <c r="FU6" s="213"/>
      <c r="FV6" s="213"/>
      <c r="FW6" s="213"/>
      <c r="FX6" s="213"/>
      <c r="FY6" s="213"/>
      <c r="FZ6" s="213"/>
      <c r="GA6" s="213"/>
      <c r="GB6" s="213"/>
      <c r="GC6" s="213"/>
      <c r="GD6" s="213"/>
      <c r="GE6" s="213"/>
      <c r="GF6" s="213"/>
      <c r="GG6" s="213"/>
      <c r="GH6" s="213"/>
      <c r="GI6" s="213"/>
      <c r="GJ6" s="213"/>
      <c r="GK6" s="213"/>
      <c r="GL6" s="213"/>
      <c r="GM6" s="213"/>
      <c r="GN6" s="213"/>
      <c r="GO6" s="213"/>
      <c r="GP6" s="213"/>
      <c r="GQ6" s="213"/>
      <c r="GR6" s="213"/>
      <c r="GS6" s="213"/>
      <c r="GT6" s="213"/>
      <c r="GU6" s="213"/>
      <c r="GV6" s="213"/>
      <c r="GW6" s="213"/>
      <c r="GX6" s="213"/>
      <c r="GY6" s="213"/>
      <c r="GZ6" s="213"/>
      <c r="HA6" s="213"/>
      <c r="HB6" s="213"/>
      <c r="HC6" s="213"/>
      <c r="HD6" s="213"/>
      <c r="HE6" s="213"/>
      <c r="HF6" s="213"/>
      <c r="HG6" s="213"/>
      <c r="HH6" s="213"/>
      <c r="HI6" s="213"/>
      <c r="HJ6" s="213"/>
      <c r="HK6" s="213"/>
      <c r="HL6" s="213"/>
      <c r="HM6" s="213"/>
      <c r="HN6" s="213"/>
      <c r="HO6" s="213"/>
      <c r="HP6" s="213"/>
      <c r="HQ6" s="213"/>
      <c r="HR6" s="213"/>
      <c r="HS6" s="213"/>
      <c r="HT6" s="213"/>
      <c r="HU6" s="213"/>
      <c r="HV6" s="213"/>
      <c r="HW6" s="213"/>
      <c r="HX6" s="213"/>
      <c r="HY6" s="213"/>
      <c r="HZ6" s="213"/>
      <c r="IA6" s="213"/>
      <c r="IB6" s="213"/>
      <c r="IC6" s="213"/>
      <c r="ID6" s="213"/>
      <c r="IE6" s="213"/>
      <c r="IF6" s="213"/>
      <c r="IG6" s="213"/>
      <c r="IH6" s="213"/>
      <c r="II6" s="213"/>
      <c r="IJ6" s="213"/>
      <c r="IK6" s="213"/>
      <c r="IL6" s="213"/>
      <c r="IM6" s="213"/>
      <c r="IN6" s="213"/>
    </row>
    <row r="7" spans="1:248" ht="5.0999999999999996" customHeight="1" thickBot="1" x14ac:dyDescent="0.5">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row>
    <row r="8" spans="1:248" ht="27.75" customHeight="1" x14ac:dyDescent="0.45">
      <c r="A8" s="92" t="s">
        <v>65</v>
      </c>
      <c r="B8" s="54"/>
      <c r="C8" s="54"/>
      <c r="D8" s="54"/>
      <c r="E8" s="54"/>
      <c r="F8" s="54"/>
      <c r="G8" s="54"/>
      <c r="H8" s="54"/>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55"/>
      <c r="EZ8" s="55"/>
      <c r="FA8" s="55"/>
      <c r="FB8" s="55"/>
      <c r="FC8" s="55"/>
      <c r="FD8" s="55"/>
      <c r="FE8" s="55"/>
      <c r="FF8" s="55"/>
      <c r="FG8" s="55"/>
      <c r="FH8" s="55"/>
      <c r="FI8" s="55"/>
      <c r="FJ8" s="55"/>
      <c r="FK8" s="55"/>
      <c r="FL8" s="55"/>
      <c r="FM8" s="55"/>
      <c r="FN8" s="55"/>
      <c r="FO8" s="55"/>
      <c r="FP8" s="55"/>
      <c r="FQ8" s="55"/>
      <c r="FR8" s="55"/>
      <c r="FS8" s="55"/>
      <c r="FT8" s="55"/>
      <c r="FU8" s="55"/>
      <c r="FV8" s="55"/>
      <c r="FW8" s="55"/>
      <c r="FX8" s="55"/>
      <c r="FY8" s="55"/>
      <c r="FZ8" s="55"/>
      <c r="GA8" s="55"/>
      <c r="GB8" s="55"/>
      <c r="GC8" s="55"/>
      <c r="GD8" s="55"/>
      <c r="GE8" s="55"/>
      <c r="GF8" s="55"/>
      <c r="GG8" s="55"/>
      <c r="GH8" s="55"/>
      <c r="GI8" s="55"/>
      <c r="GJ8" s="55"/>
      <c r="GK8" s="55"/>
      <c r="GL8" s="55"/>
      <c r="GM8" s="55"/>
      <c r="GN8" s="55"/>
      <c r="GO8" s="55"/>
      <c r="GP8" s="55"/>
      <c r="GQ8" s="55"/>
      <c r="GR8" s="55"/>
      <c r="GS8" s="55"/>
      <c r="GT8" s="55"/>
      <c r="GU8" s="55"/>
      <c r="GV8" s="55"/>
      <c r="GW8" s="55"/>
      <c r="GX8" s="55"/>
      <c r="GY8" s="55"/>
      <c r="GZ8" s="55"/>
      <c r="HA8" s="55"/>
      <c r="HB8" s="55"/>
      <c r="HC8" s="55"/>
      <c r="HD8" s="55"/>
      <c r="HE8" s="55"/>
      <c r="HF8" s="55"/>
      <c r="HG8" s="55"/>
      <c r="HH8" s="55"/>
      <c r="HI8" s="55"/>
      <c r="HJ8" s="55"/>
      <c r="HK8" s="55"/>
      <c r="HL8" s="55"/>
      <c r="HM8" s="55"/>
      <c r="HN8" s="55"/>
      <c r="HO8" s="55"/>
      <c r="HP8" s="55"/>
      <c r="HQ8" s="55"/>
      <c r="HR8" s="55"/>
      <c r="HS8" s="55"/>
      <c r="HT8" s="55"/>
      <c r="HU8" s="55"/>
      <c r="HV8" s="55"/>
      <c r="HW8" s="55"/>
      <c r="HX8" s="55"/>
      <c r="HY8" s="55"/>
      <c r="HZ8" s="55"/>
      <c r="IA8" s="55"/>
      <c r="IB8" s="55"/>
      <c r="IC8" s="55"/>
      <c r="ID8" s="55"/>
      <c r="IE8" s="55"/>
      <c r="IF8" s="55"/>
      <c r="IG8" s="55"/>
      <c r="IH8" s="55"/>
      <c r="II8" s="55"/>
      <c r="IJ8" s="55"/>
      <c r="IK8" s="55"/>
      <c r="IL8" s="55"/>
      <c r="IM8" s="55"/>
      <c r="IN8" s="55"/>
    </row>
    <row r="9" spans="1:248" ht="5.0999999999999996" customHeight="1" thickBot="1" x14ac:dyDescent="0.5"/>
    <row r="10" spans="1:248" ht="15" customHeight="1" x14ac:dyDescent="0.45">
      <c r="A10" s="199" t="s">
        <v>10</v>
      </c>
      <c r="B10" s="23" t="s">
        <v>66</v>
      </c>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c r="BC10" s="24"/>
      <c r="BD10" s="24"/>
      <c r="BE10" s="24"/>
      <c r="BF10" s="24"/>
      <c r="BG10" s="24"/>
      <c r="BH10" s="24"/>
      <c r="BI10" s="24"/>
      <c r="BJ10" s="24"/>
      <c r="BK10" s="24"/>
      <c r="BL10" s="24"/>
      <c r="BM10" s="24"/>
      <c r="BN10" s="24"/>
      <c r="BO10" s="24"/>
      <c r="BP10" s="24"/>
      <c r="BQ10" s="24"/>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c r="DD10" s="24"/>
      <c r="DE10" s="24"/>
      <c r="DF10" s="24"/>
      <c r="DG10" s="24"/>
      <c r="DH10" s="24"/>
      <c r="DI10" s="24"/>
      <c r="DJ10" s="24"/>
      <c r="DK10" s="24"/>
      <c r="DL10" s="24"/>
      <c r="DM10" s="24"/>
      <c r="DN10" s="24"/>
      <c r="DO10" s="24"/>
      <c r="DP10" s="24"/>
      <c r="DQ10" s="24"/>
      <c r="DR10" s="24"/>
      <c r="DS10" s="24"/>
      <c r="DT10" s="24"/>
      <c r="DU10" s="24"/>
      <c r="DV10" s="24"/>
      <c r="DW10" s="24"/>
      <c r="DX10" s="24"/>
      <c r="DY10" s="24"/>
      <c r="DZ10" s="24"/>
      <c r="EA10" s="24"/>
      <c r="EB10" s="24"/>
      <c r="EC10" s="24"/>
      <c r="ED10" s="24"/>
      <c r="EE10" s="24"/>
      <c r="EF10" s="24"/>
      <c r="EG10" s="24"/>
      <c r="EH10" s="24"/>
      <c r="EI10" s="24"/>
      <c r="EJ10" s="24"/>
      <c r="EK10" s="24"/>
      <c r="EL10" s="24"/>
      <c r="EM10" s="24"/>
      <c r="EN10" s="24"/>
      <c r="EO10" s="24"/>
      <c r="EP10" s="24"/>
      <c r="EQ10" s="24"/>
      <c r="ER10" s="24"/>
      <c r="ES10" s="24"/>
      <c r="ET10" s="24"/>
      <c r="EU10" s="24"/>
      <c r="EV10" s="24"/>
      <c r="EW10" s="24"/>
      <c r="EX10" s="24"/>
      <c r="EY10" s="24"/>
      <c r="EZ10" s="24"/>
      <c r="FA10" s="24"/>
      <c r="FB10" s="24"/>
      <c r="FC10" s="24"/>
      <c r="FD10" s="24"/>
      <c r="FE10" s="24"/>
      <c r="FF10" s="24"/>
      <c r="FG10" s="24"/>
      <c r="FH10" s="24"/>
      <c r="FI10" s="24"/>
      <c r="FJ10" s="24"/>
      <c r="FK10" s="24"/>
      <c r="FL10" s="24"/>
      <c r="FM10" s="24"/>
      <c r="FN10" s="24"/>
      <c r="FO10" s="24"/>
      <c r="FP10" s="24"/>
      <c r="FQ10" s="24"/>
      <c r="FR10" s="24"/>
      <c r="FS10" s="24"/>
      <c r="FT10" s="24"/>
      <c r="FU10" s="24"/>
      <c r="FV10" s="24"/>
      <c r="FW10" s="24"/>
      <c r="FX10" s="24"/>
      <c r="FY10" s="24"/>
      <c r="FZ10" s="24"/>
      <c r="GA10" s="24"/>
      <c r="GB10" s="24"/>
      <c r="GC10" s="24"/>
      <c r="GD10" s="24"/>
      <c r="GE10" s="24"/>
      <c r="GF10" s="24"/>
      <c r="GG10" s="24"/>
      <c r="GH10" s="24"/>
      <c r="GI10" s="24"/>
      <c r="GJ10" s="24"/>
      <c r="GK10" s="24"/>
      <c r="GL10" s="24"/>
      <c r="GM10" s="24"/>
      <c r="GN10" s="24"/>
      <c r="GO10" s="24"/>
      <c r="GP10" s="24"/>
      <c r="GQ10" s="24"/>
      <c r="GR10" s="24"/>
      <c r="GS10" s="24"/>
      <c r="GT10" s="24"/>
      <c r="GU10" s="24"/>
      <c r="GV10" s="24"/>
      <c r="GW10" s="24"/>
      <c r="GX10" s="24"/>
      <c r="GY10" s="24"/>
      <c r="GZ10" s="24"/>
      <c r="HA10" s="24"/>
      <c r="HB10" s="24"/>
      <c r="HC10" s="24"/>
      <c r="HD10" s="24"/>
      <c r="HE10" s="24"/>
      <c r="HF10" s="24"/>
      <c r="HG10" s="24"/>
      <c r="HH10" s="24"/>
      <c r="HI10" s="24"/>
      <c r="HJ10" s="24"/>
      <c r="HK10" s="24"/>
      <c r="HL10" s="24"/>
      <c r="HM10" s="24"/>
      <c r="HN10" s="24"/>
      <c r="HO10" s="24"/>
      <c r="HP10" s="24"/>
      <c r="HQ10" s="24"/>
      <c r="HR10" s="24"/>
      <c r="HS10" s="24"/>
      <c r="HT10" s="24"/>
      <c r="HU10" s="24"/>
      <c r="HV10" s="24"/>
      <c r="HW10" s="24"/>
      <c r="HX10" s="24"/>
      <c r="HY10" s="24"/>
      <c r="HZ10" s="24"/>
      <c r="IA10" s="24"/>
      <c r="IB10" s="24"/>
      <c r="IC10" s="24"/>
      <c r="ID10" s="24"/>
      <c r="IE10" s="24"/>
      <c r="IF10" s="24"/>
      <c r="IG10" s="24"/>
      <c r="IH10" s="24"/>
      <c r="II10" s="24"/>
      <c r="IJ10" s="24"/>
      <c r="IK10" s="24"/>
      <c r="IL10" s="24"/>
      <c r="IM10" s="24"/>
      <c r="IN10" s="25"/>
    </row>
    <row r="11" spans="1:248" ht="33" customHeight="1" x14ac:dyDescent="0.45">
      <c r="A11" s="200"/>
      <c r="B11" s="21" t="str">
        <f>'Exit Capacity'!$A$12</f>
        <v>01.1A</v>
      </c>
      <c r="C11" s="22" t="str">
        <f>'Exit Capacity'!$A$13</f>
        <v>03A</v>
      </c>
      <c r="D11" s="22" t="str">
        <f>'Exit Capacity'!$A$14</f>
        <v>03B</v>
      </c>
      <c r="E11" s="22" t="str">
        <f>'Exit Capacity'!$A$15</f>
        <v>1.01</v>
      </c>
      <c r="F11" s="22" t="str">
        <f>'Exit Capacity'!$A$16</f>
        <v>10</v>
      </c>
      <c r="G11" s="22" t="str">
        <f>'Exit Capacity'!$A$17</f>
        <v>11</v>
      </c>
      <c r="H11" s="22" t="str">
        <f>'Exit Capacity'!$A$18</f>
        <v>12</v>
      </c>
      <c r="I11" s="22" t="str">
        <f>'Exit Capacity'!$A$19</f>
        <v>13</v>
      </c>
      <c r="J11" s="22" t="str">
        <f>'Exit Capacity'!$A$20</f>
        <v>14</v>
      </c>
      <c r="K11" s="22" t="str">
        <f>'Exit Capacity'!$A$21</f>
        <v>15</v>
      </c>
      <c r="L11" s="22" t="str">
        <f>'Exit Capacity'!$A$22</f>
        <v>15.02</v>
      </c>
      <c r="M11" s="22" t="str">
        <f>'Exit Capacity'!$A$23</f>
        <v>15.03A</v>
      </c>
      <c r="N11" s="22" t="str">
        <f>'Exit Capacity'!$A$24</f>
        <v>15.06A</v>
      </c>
      <c r="O11" s="22" t="str">
        <f>'Exit Capacity'!$A$25</f>
        <v>15.07</v>
      </c>
      <c r="P11" s="22" t="str">
        <f>'Exit Capacity'!$A$26</f>
        <v>15.08</v>
      </c>
      <c r="Q11" s="22" t="str">
        <f>'Exit Capacity'!$A$27</f>
        <v>15.08A</v>
      </c>
      <c r="R11" s="22" t="str">
        <f>'Exit Capacity'!$A$28</f>
        <v>15.09</v>
      </c>
      <c r="S11" s="22" t="str">
        <f>'Exit Capacity'!$A$29</f>
        <v>15.09AD</v>
      </c>
      <c r="T11" s="22" t="str">
        <f>'Exit Capacity'!$A$30</f>
        <v>15.09X</v>
      </c>
      <c r="U11" s="22" t="str">
        <f>'Exit Capacity'!$A$31</f>
        <v>15.09X.3</v>
      </c>
      <c r="V11" s="22" t="str">
        <f>'Exit Capacity'!$A$32</f>
        <v>15.10</v>
      </c>
      <c r="W11" s="22" t="str">
        <f>'Exit Capacity'!$A$33</f>
        <v>15.11</v>
      </c>
      <c r="X11" s="22" t="str">
        <f>'Exit Capacity'!$A$34</f>
        <v>15.12</v>
      </c>
      <c r="Y11" s="22" t="str">
        <f>'Exit Capacity'!$A$35</f>
        <v>15.14</v>
      </c>
      <c r="Z11" s="22" t="str">
        <f>'Exit Capacity'!$A$36</f>
        <v>15.15</v>
      </c>
      <c r="AA11" s="22" t="str">
        <f>'Exit Capacity'!$A$37</f>
        <v>15.16</v>
      </c>
      <c r="AB11" s="22" t="str">
        <f>'Exit Capacity'!$A$38</f>
        <v>15.17</v>
      </c>
      <c r="AC11" s="22" t="str">
        <f>'Exit Capacity'!$A$39</f>
        <v>15.19</v>
      </c>
      <c r="AD11" s="22" t="str">
        <f>'Exit Capacity'!$A$40</f>
        <v>15.20.05</v>
      </c>
      <c r="AE11" s="22" t="str">
        <f>'Exit Capacity'!$A$41</f>
        <v>15.20.06</v>
      </c>
      <c r="AF11" s="22" t="str">
        <f>'Exit Capacity'!$A$42</f>
        <v>15.20A.1</v>
      </c>
      <c r="AG11" s="22" t="str">
        <f>'Exit Capacity'!$A$43</f>
        <v>15.21</v>
      </c>
      <c r="AH11" s="22" t="str">
        <f>'Exit Capacity'!$A$44</f>
        <v>15.22</v>
      </c>
      <c r="AI11" s="22" t="str">
        <f>'Exit Capacity'!$A$45</f>
        <v>15.23</v>
      </c>
      <c r="AJ11" s="22" t="str">
        <f>'Exit Capacity'!$A$46</f>
        <v>15.24</v>
      </c>
      <c r="AK11" s="22" t="str">
        <f>'Exit Capacity'!$A$47</f>
        <v>15.26</v>
      </c>
      <c r="AL11" s="22" t="str">
        <f>'Exit Capacity'!$A$48</f>
        <v>15.28-16</v>
      </c>
      <c r="AM11" s="22" t="str">
        <f>'Exit Capacity'!$A$49</f>
        <v>15.30</v>
      </c>
      <c r="AN11" s="22" t="str">
        <f>'Exit Capacity'!$A$50</f>
        <v>15.31</v>
      </c>
      <c r="AO11" s="22" t="str">
        <f>'Exit Capacity'!$A$51</f>
        <v>15.31.1A</v>
      </c>
      <c r="AP11" s="22" t="str">
        <f>'Exit Capacity'!$A$52</f>
        <v>15.31.3</v>
      </c>
      <c r="AQ11" s="22" t="str">
        <f>'Exit Capacity'!$A$53</f>
        <v>15.31A.4</v>
      </c>
      <c r="AR11" s="22" t="str">
        <f>'Exit Capacity'!$A$54</f>
        <v>15.34</v>
      </c>
      <c r="AS11" s="22" t="str">
        <f>'Exit Capacity'!$A$55</f>
        <v>16A</v>
      </c>
      <c r="AT11" s="22" t="str">
        <f>'Exit Capacity'!$A$56</f>
        <v>19</v>
      </c>
      <c r="AU11" s="22" t="str">
        <f>'Exit Capacity'!$A$57</f>
        <v>20</v>
      </c>
      <c r="AV11" s="22" t="str">
        <f>'Exit Capacity'!$A$58</f>
        <v>20.00A</v>
      </c>
      <c r="AW11" s="22" t="str">
        <f>'Exit Capacity'!$A$59</f>
        <v>21</v>
      </c>
      <c r="AX11" s="22" t="str">
        <f>'Exit Capacity'!$A$60</f>
        <v>22</v>
      </c>
      <c r="AY11" s="22" t="str">
        <f>'Exit Capacity'!$A$61</f>
        <v>23</v>
      </c>
      <c r="AZ11" s="22" t="str">
        <f>'Exit Capacity'!$A$62</f>
        <v>23A</v>
      </c>
      <c r="BA11" s="22" t="str">
        <f>'Exit Capacity'!$A$63</f>
        <v>24</v>
      </c>
      <c r="BB11" s="22" t="str">
        <f>'Exit Capacity'!$A$64</f>
        <v>24A</v>
      </c>
      <c r="BC11" s="22" t="str">
        <f>'Exit Capacity'!$A$65</f>
        <v>25A</v>
      </c>
      <c r="BD11" s="22" t="str">
        <f>'Exit Capacity'!$A$66</f>
        <v>25X</v>
      </c>
      <c r="BE11" s="22" t="str">
        <f>'Exit Capacity'!$A$67</f>
        <v>26A</v>
      </c>
      <c r="BF11" s="22" t="str">
        <f>'Exit Capacity'!$A$68</f>
        <v>27X</v>
      </c>
      <c r="BG11" s="22" t="str">
        <f>'Exit Capacity'!$A$69</f>
        <v>28</v>
      </c>
      <c r="BH11" s="22" t="str">
        <f>'Exit Capacity'!$A$70</f>
        <v>28A</v>
      </c>
      <c r="BI11" s="22" t="str">
        <f>'Exit Capacity'!$A$71</f>
        <v>29</v>
      </c>
      <c r="BJ11" s="22" t="str">
        <f>'Exit Capacity'!$A$72</f>
        <v>30</v>
      </c>
      <c r="BK11" s="22" t="str">
        <f>'Exit Capacity'!$A$73</f>
        <v>32</v>
      </c>
      <c r="BL11" s="22" t="str">
        <f>'Exit Capacity'!$A$74</f>
        <v>33</v>
      </c>
      <c r="BM11" s="22" t="str">
        <f>'Exit Capacity'!$A$75</f>
        <v>33X</v>
      </c>
      <c r="BN11" s="22" t="str">
        <f>'Exit Capacity'!$A$76</f>
        <v>34</v>
      </c>
      <c r="BO11" s="22" t="str">
        <f>'Exit Capacity'!$A$77</f>
        <v>35</v>
      </c>
      <c r="BP11" s="22" t="str">
        <f>'Exit Capacity'!$A$78</f>
        <v>35X</v>
      </c>
      <c r="BQ11" s="22" t="str">
        <f>'Exit Capacity'!$A$79</f>
        <v>36</v>
      </c>
      <c r="BR11" s="22" t="str">
        <f>'Exit Capacity'!$A$80</f>
        <v>38</v>
      </c>
      <c r="BS11" s="22" t="str">
        <f>'Exit Capacity'!$A$81</f>
        <v>38X.02</v>
      </c>
      <c r="BT11" s="22" t="str">
        <f>'Exit Capacity'!$A$82</f>
        <v>39.01</v>
      </c>
      <c r="BU11" s="22" t="str">
        <f>'Exit Capacity'!$A$83</f>
        <v>4</v>
      </c>
      <c r="BV11" s="22" t="str">
        <f>'Exit Capacity'!$A$84</f>
        <v>40</v>
      </c>
      <c r="BW11" s="22" t="str">
        <f>'Exit Capacity'!$A$85</f>
        <v>41.06</v>
      </c>
      <c r="BX11" s="22" t="str">
        <f>'Exit Capacity'!$A$86</f>
        <v>41.07X</v>
      </c>
      <c r="BY11" s="22" t="str">
        <f>'Exit Capacity'!$A$87</f>
        <v>41-16</v>
      </c>
      <c r="BZ11" s="22" t="str">
        <f>'Exit Capacity'!$A$88</f>
        <v>43X.00</v>
      </c>
      <c r="CA11" s="22" t="str">
        <f>'Exit Capacity'!$A$89</f>
        <v>45.01DXC</v>
      </c>
      <c r="CB11" s="22" t="str">
        <f>'Exit Capacity'!$A$90</f>
        <v>45.02</v>
      </c>
      <c r="CC11" s="22" t="str">
        <f>'Exit Capacity'!$A$91</f>
        <v>45.04</v>
      </c>
      <c r="CD11" s="22" t="str">
        <f>'Exit Capacity'!$A$92</f>
        <v>45-16</v>
      </c>
      <c r="CE11" s="22" t="str">
        <f>'Exit Capacity'!$A$93</f>
        <v>5D.03.04</v>
      </c>
      <c r="CF11" s="22" t="str">
        <f>'Exit Capacity'!$A$94</f>
        <v>6</v>
      </c>
      <c r="CG11" s="22" t="str">
        <f>'Exit Capacity'!$A$95</f>
        <v>7A</v>
      </c>
      <c r="CH11" s="22" t="str">
        <f>'Exit Capacity'!$A$96</f>
        <v>7B</v>
      </c>
      <c r="CI11" s="22" t="str">
        <f>'Exit Capacity'!$A$97</f>
        <v>9E.C.</v>
      </c>
      <c r="CJ11" s="22" t="str">
        <f>'Exit Capacity'!$A$98</f>
        <v>A10</v>
      </c>
      <c r="CK11" s="22" t="str">
        <f>'Exit Capacity'!$A$99</f>
        <v>A3</v>
      </c>
      <c r="CL11" s="22" t="str">
        <f>'Exit Capacity'!$A$100</f>
        <v>A36L</v>
      </c>
      <c r="CM11" s="22" t="str">
        <f>'Exit Capacity'!$A$101</f>
        <v>A5A</v>
      </c>
      <c r="CN11" s="22" t="str">
        <f>'Exit Capacity'!$A$102</f>
        <v>A6</v>
      </c>
      <c r="CO11" s="22" t="str">
        <f>'Exit Capacity'!$A$103</f>
        <v>A7</v>
      </c>
      <c r="CP11" s="22" t="str">
        <f>'Exit Capacity'!$A$104</f>
        <v>A8</v>
      </c>
      <c r="CQ11" s="22" t="str">
        <f>'Exit Capacity'!$A$105</f>
        <v>A9</v>
      </c>
      <c r="CR11" s="22" t="str">
        <f>'Exit Capacity'!$A$106</f>
        <v>A9A</v>
      </c>
      <c r="CS11" s="22" t="str">
        <f>'Exit Capacity'!$A$107</f>
        <v>A9B</v>
      </c>
      <c r="CT11" s="22" t="str">
        <f>'Exit Capacity'!$A$108</f>
        <v>B02</v>
      </c>
      <c r="CU11" s="22" t="str">
        <f>'Exit Capacity'!$A$109</f>
        <v>B04</v>
      </c>
      <c r="CV11" s="22" t="str">
        <f>'Exit Capacity'!$A$110</f>
        <v>B05</v>
      </c>
      <c r="CW11" s="22" t="str">
        <f>'Exit Capacity'!$A$111</f>
        <v>B07</v>
      </c>
      <c r="CX11" s="22" t="str">
        <f>'Exit Capacity'!$A$112</f>
        <v>B08</v>
      </c>
      <c r="CY11" s="22" t="str">
        <f>'Exit Capacity'!$A$113</f>
        <v>B10</v>
      </c>
      <c r="CZ11" s="22" t="str">
        <f>'Exit Capacity'!$A$114</f>
        <v>B14</v>
      </c>
      <c r="DA11" s="22" t="str">
        <f>'Exit Capacity'!$A$115</f>
        <v>B18</v>
      </c>
      <c r="DB11" s="22" t="str">
        <f>'Exit Capacity'!$A$116</f>
        <v>B19</v>
      </c>
      <c r="DC11" s="22" t="str">
        <f>'Exit Capacity'!$A$117</f>
        <v>B20</v>
      </c>
      <c r="DD11" s="22" t="str">
        <f>'Exit Capacity'!$A$118</f>
        <v>B21</v>
      </c>
      <c r="DE11" s="22" t="str">
        <f>'Exit Capacity'!$A$119</f>
        <v>B22</v>
      </c>
      <c r="DF11" s="22" t="str">
        <f>'Exit Capacity'!$A$120</f>
        <v>C1.01</v>
      </c>
      <c r="DG11" s="22" t="str">
        <f>'Exit Capacity'!$A$121</f>
        <v>C2X.01</v>
      </c>
      <c r="DH11" s="22" t="str">
        <f>'Exit Capacity'!$A$122</f>
        <v>CC.BE</v>
      </c>
      <c r="DI11" s="22" t="str">
        <f>'Exit Capacity'!$A$123</f>
        <v>CC.CT.E</v>
      </c>
      <c r="DJ11" s="22" t="str">
        <f>'Exit Capacity'!$A$124</f>
        <v>CC.IB.E</v>
      </c>
      <c r="DK11" s="22" t="str">
        <f>'Exit Capacity'!$A$125</f>
        <v>CC.SG.UF</v>
      </c>
      <c r="DL11" s="22" t="str">
        <f>'Exit Capacity'!$A$126</f>
        <v>D03A</v>
      </c>
      <c r="DM11" s="22" t="str">
        <f>'Exit Capacity'!$A$127</f>
        <v>D04</v>
      </c>
      <c r="DN11" s="22" t="str">
        <f>'Exit Capacity'!$A$128</f>
        <v>D06</v>
      </c>
      <c r="DO11" s="22" t="str">
        <f>'Exit Capacity'!$A$129</f>
        <v>D06A</v>
      </c>
      <c r="DP11" s="22" t="str">
        <f>'Exit Capacity'!$A$130</f>
        <v>D07</v>
      </c>
      <c r="DQ11" s="22" t="str">
        <f>'Exit Capacity'!$A$131</f>
        <v>D07.14</v>
      </c>
      <c r="DR11" s="22" t="str">
        <f>'Exit Capacity'!$A$132</f>
        <v>D12A</v>
      </c>
      <c r="DS11" s="22" t="str">
        <f>'Exit Capacity'!$A$133</f>
        <v>D13</v>
      </c>
      <c r="DT11" s="22" t="str">
        <f>'Exit Capacity'!$A$134</f>
        <v>D13A</v>
      </c>
      <c r="DU11" s="22" t="str">
        <f>'Exit Capacity'!$A$135</f>
        <v>D16</v>
      </c>
      <c r="DV11" s="22" t="str">
        <f>'Exit Capacity'!$A$136</f>
        <v>E01</v>
      </c>
      <c r="DW11" s="22" t="str">
        <f>'Exit Capacity'!$A$137</f>
        <v>E02</v>
      </c>
      <c r="DX11" s="22" t="str">
        <f>'Exit Capacity'!$A$138</f>
        <v>E15</v>
      </c>
      <c r="DY11" s="22" t="str">
        <f>'Exit Capacity'!$A$139</f>
        <v>EG01</v>
      </c>
      <c r="DZ11" s="22" t="str">
        <f>'Exit Capacity'!$A$140</f>
        <v>F00</v>
      </c>
      <c r="EA11" s="22" t="str">
        <f>'Exit Capacity'!$A$141</f>
        <v>F02</v>
      </c>
      <c r="EB11" s="22" t="str">
        <f>'Exit Capacity'!$A$142</f>
        <v>F06.2</v>
      </c>
      <c r="EC11" s="22" t="str">
        <f>'Exit Capacity'!$A$143</f>
        <v>F07</v>
      </c>
      <c r="ED11" s="22" t="str">
        <f>'Exit Capacity'!$A$144</f>
        <v>F07.01</v>
      </c>
      <c r="EE11" s="22" t="str">
        <f>'Exit Capacity'!$A$145</f>
        <v>F08</v>
      </c>
      <c r="EF11" s="22" t="str">
        <f>'Exit Capacity'!$A$146</f>
        <v>F11</v>
      </c>
      <c r="EG11" s="22" t="str">
        <f>'Exit Capacity'!$A$147</f>
        <v>F13</v>
      </c>
      <c r="EH11" s="22" t="str">
        <f>'Exit Capacity'!$A$148</f>
        <v>F14</v>
      </c>
      <c r="EI11" s="22" t="str">
        <f>'Exit Capacity'!$A$149</f>
        <v>F19</v>
      </c>
      <c r="EJ11" s="22" t="str">
        <f>'Exit Capacity'!$A$150</f>
        <v>F21</v>
      </c>
      <c r="EK11" s="22" t="str">
        <f>'Exit Capacity'!$A$151</f>
        <v>F23</v>
      </c>
      <c r="EL11" s="22" t="str">
        <f>'Exit Capacity'!$A$152</f>
        <v>F25</v>
      </c>
      <c r="EM11" s="22" t="str">
        <f>'Exit Capacity'!$A$153</f>
        <v>F26</v>
      </c>
      <c r="EN11" s="22" t="str">
        <f>'Exit Capacity'!$A$154</f>
        <v>F26.02</v>
      </c>
      <c r="EO11" s="22" t="str">
        <f>'Exit Capacity'!$A$155</f>
        <v>F26A</v>
      </c>
      <c r="EP11" s="22" t="str">
        <f>'Exit Capacity'!$A$156</f>
        <v>F27</v>
      </c>
      <c r="EQ11" s="22" t="str">
        <f>'Exit Capacity'!$A$157</f>
        <v>F27A</v>
      </c>
      <c r="ER11" s="22" t="str">
        <f>'Exit Capacity'!$A$158</f>
        <v>F28</v>
      </c>
      <c r="ES11" s="22" t="str">
        <f>'Exit Capacity'!$A$159</f>
        <v>G03</v>
      </c>
      <c r="ET11" s="22" t="str">
        <f>'Exit Capacity'!$A$160</f>
        <v>G04</v>
      </c>
      <c r="EU11" s="22" t="str">
        <f>'Exit Capacity'!$A$161</f>
        <v>G07</v>
      </c>
      <c r="EV11" s="22" t="str">
        <f>'Exit Capacity'!$A$162</f>
        <v>H1</v>
      </c>
      <c r="EW11" s="22" t="str">
        <f>'Exit Capacity'!$A$163</f>
        <v>I001</v>
      </c>
      <c r="EX11" s="22" t="str">
        <f>'Exit Capacity'!$A$164</f>
        <v>I003</v>
      </c>
      <c r="EY11" s="22" t="str">
        <f>'Exit Capacity'!$A$165</f>
        <v>I006</v>
      </c>
      <c r="EZ11" s="22" t="str">
        <f>'Exit Capacity'!$A$166</f>
        <v>I008X</v>
      </c>
      <c r="FA11" s="22" t="str">
        <f>'Exit Capacity'!$A$167</f>
        <v>I012</v>
      </c>
      <c r="FB11" s="22" t="str">
        <f>'Exit Capacity'!$A$168</f>
        <v>I014</v>
      </c>
      <c r="FC11" s="22" t="str">
        <f>'Exit Capacity'!$A$169</f>
        <v>I015ERM</v>
      </c>
      <c r="FD11" s="22" t="str">
        <f>'Exit Capacity'!$A$170</f>
        <v>I016</v>
      </c>
      <c r="FE11" s="22" t="str">
        <f>'Exit Capacity'!$A$171</f>
        <v>I018</v>
      </c>
      <c r="FF11" s="22" t="str">
        <f>'Exit Capacity'!$A$172</f>
        <v>I019</v>
      </c>
      <c r="FG11" s="22" t="str">
        <f>'Exit Capacity'!$A$173</f>
        <v>I020</v>
      </c>
      <c r="FH11" s="22" t="str">
        <f>'Exit Capacity'!$A$174</f>
        <v>I020A</v>
      </c>
      <c r="FI11" s="22" t="str">
        <f>'Exit Capacity'!$A$175</f>
        <v>I022</v>
      </c>
      <c r="FJ11" s="22" t="str">
        <f>'Exit Capacity'!$A$176</f>
        <v>I023</v>
      </c>
      <c r="FK11" s="22" t="str">
        <f>'Exit Capacity'!$A$177</f>
        <v>I024</v>
      </c>
      <c r="FL11" s="22" t="str">
        <f>'Exit Capacity'!$A$178</f>
        <v>J01A</v>
      </c>
      <c r="FM11" s="22" t="str">
        <f>'Exit Capacity'!$A$179</f>
        <v>K02</v>
      </c>
      <c r="FN11" s="22" t="str">
        <f>'Exit Capacity'!$A$180</f>
        <v>K11.01</v>
      </c>
      <c r="FO11" s="22" t="str">
        <f>'Exit Capacity'!$A$181</f>
        <v>K19</v>
      </c>
      <c r="FP11" s="22" t="str">
        <f>'Exit Capacity'!$A$182</f>
        <v>K25</v>
      </c>
      <c r="FQ11" s="22" t="str">
        <f>'Exit Capacity'!$A$183</f>
        <v>K29</v>
      </c>
      <c r="FR11" s="22" t="str">
        <f>'Exit Capacity'!$A$184</f>
        <v>K31</v>
      </c>
      <c r="FS11" s="22" t="str">
        <f>'Exit Capacity'!$A$185</f>
        <v>K37</v>
      </c>
      <c r="FT11" s="22" t="str">
        <f>'Exit Capacity'!$A$186</f>
        <v>K44</v>
      </c>
      <c r="FU11" s="22" t="str">
        <f>'Exit Capacity'!$A$187</f>
        <v>K45</v>
      </c>
      <c r="FV11" s="22" t="str">
        <f>'Exit Capacity'!$A$188</f>
        <v>K46</v>
      </c>
      <c r="FW11" s="22" t="str">
        <f>'Exit Capacity'!$A$189</f>
        <v>K47</v>
      </c>
      <c r="FX11" s="22" t="str">
        <f>'Exit Capacity'!$A$190</f>
        <v>K48</v>
      </c>
      <c r="FY11" s="22" t="str">
        <f>'Exit Capacity'!$A$191</f>
        <v>K48.02</v>
      </c>
      <c r="FZ11" s="22" t="str">
        <f>'Exit Capacity'!$A$192</f>
        <v>K48.03</v>
      </c>
      <c r="GA11" s="22" t="str">
        <f>'Exit Capacity'!$A$193</f>
        <v>K48.05</v>
      </c>
      <c r="GB11" s="22" t="str">
        <f>'Exit Capacity'!$A$194</f>
        <v>K48.07</v>
      </c>
      <c r="GC11" s="22" t="str">
        <f>'Exit Capacity'!$A$195</f>
        <v>K48.08</v>
      </c>
      <c r="GD11" s="22" t="str">
        <f>'Exit Capacity'!$A$196</f>
        <v>K48.10</v>
      </c>
      <c r="GE11" s="22" t="str">
        <f>'Exit Capacity'!$A$197</f>
        <v>K50</v>
      </c>
      <c r="GF11" s="22" t="str">
        <f>'Exit Capacity'!$A$198</f>
        <v>K52</v>
      </c>
      <c r="GG11" s="22" t="str">
        <f>'Exit Capacity'!$A$199</f>
        <v>K54</v>
      </c>
      <c r="GH11" s="22" t="str">
        <f>'Exit Capacity'!$A$200</f>
        <v>M01</v>
      </c>
      <c r="GI11" s="22" t="str">
        <f>'Exit Capacity'!$A$201</f>
        <v>M09</v>
      </c>
      <c r="GJ11" s="22" t="str">
        <f>'Exit Capacity'!$A$202</f>
        <v>N07</v>
      </c>
      <c r="GK11" s="22" t="str">
        <f>'Exit Capacity'!$A$203</f>
        <v>N08</v>
      </c>
      <c r="GL11" s="22" t="str">
        <f>'Exit Capacity'!$A$204</f>
        <v>N09</v>
      </c>
      <c r="GM11" s="22" t="str">
        <f>'Exit Capacity'!$A$205</f>
        <v>N10.1</v>
      </c>
      <c r="GN11" s="22" t="str">
        <f>'Exit Capacity'!$A$206</f>
        <v>O01</v>
      </c>
      <c r="GO11" s="22" t="str">
        <f>'Exit Capacity'!$A$207</f>
        <v>O01A</v>
      </c>
      <c r="GP11" s="22" t="str">
        <f>'Exit Capacity'!$A$208</f>
        <v>O02</v>
      </c>
      <c r="GQ11" s="22" t="str">
        <f>'Exit Capacity'!$A$209</f>
        <v>O05</v>
      </c>
      <c r="GR11" s="22" t="str">
        <f>'Exit Capacity'!$A$210</f>
        <v>O06</v>
      </c>
      <c r="GS11" s="22" t="str">
        <f>'Exit Capacity'!$A$211</f>
        <v>O07</v>
      </c>
      <c r="GT11" s="22" t="str">
        <f>'Exit Capacity'!$A$212</f>
        <v>O09</v>
      </c>
      <c r="GU11" s="22" t="str">
        <f>'Exit Capacity'!$A$213</f>
        <v>O11</v>
      </c>
      <c r="GV11" s="22" t="str">
        <f>'Exit Capacity'!$A$214</f>
        <v>O12</v>
      </c>
      <c r="GW11" s="22" t="str">
        <f>'Exit Capacity'!$A$215</f>
        <v>O14</v>
      </c>
      <c r="GX11" s="22" t="str">
        <f>'Exit Capacity'!$A$216</f>
        <v>O14A</v>
      </c>
      <c r="GY11" s="22" t="str">
        <f>'Exit Capacity'!$A$217</f>
        <v>O16</v>
      </c>
      <c r="GZ11" s="22" t="str">
        <f>'Exit Capacity'!$A$218</f>
        <v>O17</v>
      </c>
      <c r="HA11" s="22" t="str">
        <f>'Exit Capacity'!$A$219</f>
        <v>O19</v>
      </c>
      <c r="HB11" s="22" t="str">
        <f>'Exit Capacity'!$A$220</f>
        <v>O24</v>
      </c>
      <c r="HC11" s="22" t="str">
        <f>'Exit Capacity'!$A$221</f>
        <v>P01</v>
      </c>
      <c r="HD11" s="22" t="str">
        <f>'Exit Capacity'!$A$222</f>
        <v>P03</v>
      </c>
      <c r="HE11" s="22" t="str">
        <f>'Exit Capacity'!$A$223</f>
        <v>P04</v>
      </c>
      <c r="HF11" s="22" t="str">
        <f>'Exit Capacity'!$A$224</f>
        <v>P04A</v>
      </c>
      <c r="HG11" s="22" t="str">
        <f>'Exit Capacity'!$A$225</f>
        <v>P06</v>
      </c>
      <c r="HH11" s="22" t="str">
        <f>'Exit Capacity'!$A$226</f>
        <v>13A</v>
      </c>
      <c r="HI11" s="22" t="str">
        <f>'Exit Capacity'!$A$227</f>
        <v>15.20.04</v>
      </c>
      <c r="HJ11" s="22" t="str">
        <f>'Exit Capacity'!$A$228</f>
        <v>15.31A.2</v>
      </c>
      <c r="HK11" s="22" t="str">
        <f>'Exit Capacity'!$A$229</f>
        <v>D07A</v>
      </c>
      <c r="HL11" s="22" t="str">
        <f>'Exit Capacity'!$A$230</f>
        <v>D08A</v>
      </c>
      <c r="HM11" s="22" t="str">
        <f>'Exit Capacity'!$A$231</f>
        <v>D10A</v>
      </c>
      <c r="HN11" s="22" t="str">
        <f>'Exit Capacity'!$A$232</f>
        <v>D15</v>
      </c>
      <c r="HO11" s="22" t="str">
        <f>'Exit Capacity'!$A$233</f>
        <v>I005</v>
      </c>
      <c r="HP11" s="22" t="str">
        <f>'Exit Capacity'!$A$234</f>
        <v>I007</v>
      </c>
      <c r="HQ11" s="22" t="str">
        <f>'Exit Capacity'!$A$235</f>
        <v>K05</v>
      </c>
      <c r="HR11" s="22" t="str">
        <f>'Exit Capacity'!$A$236</f>
        <v>K07</v>
      </c>
      <c r="HS11" s="22" t="str">
        <f>'Exit Capacity'!$A$237</f>
        <v>K41</v>
      </c>
      <c r="HT11" s="22" t="str">
        <f>'Exit Capacity'!$A$238</f>
        <v>M05</v>
      </c>
      <c r="HU11" s="22" t="str">
        <f>'Exit Capacity'!$A$239</f>
        <v>O03</v>
      </c>
      <c r="HV11" s="22" t="str">
        <f>'Exit Capacity'!$A$240</f>
        <v>O22</v>
      </c>
      <c r="HW11" s="22" t="str">
        <f>'Exit Capacity'!$A$241</f>
        <v>41.01</v>
      </c>
      <c r="HX11" s="22" t="str">
        <f>'Exit Capacity'!$A$242</f>
        <v>41.10</v>
      </c>
      <c r="HY11" s="22" t="str">
        <f>'Exit Capacity'!$A$243</f>
        <v>D01A</v>
      </c>
      <c r="HZ11" s="22" t="str">
        <f>'Exit Capacity'!$A$244</f>
        <v>PR Barcelona</v>
      </c>
      <c r="IA11" s="22" t="str">
        <f>'Exit Capacity'!$A$245</f>
        <v>PR Cartagena</v>
      </c>
      <c r="IB11" s="22" t="str">
        <f>'Exit Capacity'!$A$246</f>
        <v>PR Huelva</v>
      </c>
      <c r="IC11" s="22" t="str">
        <f>'Exit Capacity'!$A$247</f>
        <v>PR Bilbao</v>
      </c>
      <c r="ID11" s="22" t="str">
        <f>'Exit Capacity'!$A$248</f>
        <v>PR Sagunto</v>
      </c>
      <c r="IE11" s="22" t="str">
        <f>'Exit Capacity'!$A$249</f>
        <v>PR Mugardos</v>
      </c>
      <c r="IF11" s="22" t="str">
        <f>'Exit Capacity'!$A$250</f>
        <v>CI Tarifa</v>
      </c>
      <c r="IG11" s="22" t="str">
        <f>'Exit Capacity'!$A$251</f>
        <v>Irún</v>
      </c>
      <c r="IH11" s="22" t="str">
        <f>'Exit Capacity'!$A$252</f>
        <v>Larrau</v>
      </c>
      <c r="II11" s="22" t="str">
        <f>'Exit Capacity'!$A$253</f>
        <v>Badajoz</v>
      </c>
      <c r="IJ11" s="22" t="str">
        <f>'Exit Capacity'!$A$254</f>
        <v>Tuy</v>
      </c>
      <c r="IK11" s="22" t="str">
        <f>'Exit Capacity'!$A$255</f>
        <v>AASS Serrablo</v>
      </c>
      <c r="IL11" s="22" t="str">
        <f>'Exit Capacity'!$A$256</f>
        <v>AASS Gaviota</v>
      </c>
      <c r="IM11" s="22" t="str">
        <f>'Exit Capacity'!$A$257</f>
        <v>AASS Yela</v>
      </c>
      <c r="IN11" s="26" t="str">
        <f>'Exit Capacity'!$A$258</f>
        <v>YAC/AS Marismas</v>
      </c>
    </row>
    <row r="12" spans="1:248" s="5" customFormat="1" ht="15" customHeight="1" x14ac:dyDescent="0.45">
      <c r="A12" s="49" t="str">
        <f>'Entry capacity'!A12</f>
        <v>CI Tarifa</v>
      </c>
      <c r="B12" s="47">
        <v>1350.4890001000001</v>
      </c>
      <c r="C12" s="47">
        <v>1327.1030000999999</v>
      </c>
      <c r="D12" s="47">
        <v>1360.3590001</v>
      </c>
      <c r="E12" s="47">
        <v>1249.3000001</v>
      </c>
      <c r="F12" s="47">
        <v>1173.6305001000001</v>
      </c>
      <c r="G12" s="47">
        <v>1153.2375001</v>
      </c>
      <c r="H12" s="47">
        <v>1146.0750000999999</v>
      </c>
      <c r="I12" s="47">
        <v>1127.8640001000001</v>
      </c>
      <c r="J12" s="47">
        <v>1116.2640001</v>
      </c>
      <c r="K12" s="47">
        <v>1098.3690001</v>
      </c>
      <c r="L12" s="47">
        <v>1056.9000000999999</v>
      </c>
      <c r="M12" s="47">
        <v>1015.0105000999999</v>
      </c>
      <c r="N12" s="47">
        <v>986.25550009999995</v>
      </c>
      <c r="O12" s="47">
        <v>983.79550010000003</v>
      </c>
      <c r="P12" s="47">
        <v>967.02650010000002</v>
      </c>
      <c r="Q12" s="47">
        <v>959.95950010000001</v>
      </c>
      <c r="R12" s="47">
        <v>958.01450009999996</v>
      </c>
      <c r="S12" s="47">
        <v>954.40950009999995</v>
      </c>
      <c r="T12" s="47">
        <v>944.00950009999997</v>
      </c>
      <c r="U12" s="47">
        <v>942.60750010000004</v>
      </c>
      <c r="V12" s="47">
        <v>936.22650009999995</v>
      </c>
      <c r="W12" s="47">
        <v>917.68900010000004</v>
      </c>
      <c r="X12" s="47">
        <v>910.32300009999994</v>
      </c>
      <c r="Y12" s="47">
        <v>891.49300000000005</v>
      </c>
      <c r="Z12" s="47">
        <v>881.18</v>
      </c>
      <c r="AA12" s="47">
        <v>841.255</v>
      </c>
      <c r="AB12" s="47">
        <v>833.62300000000005</v>
      </c>
      <c r="AC12" s="47">
        <v>799.65300000000002</v>
      </c>
      <c r="AD12" s="47">
        <v>987.16500010000004</v>
      </c>
      <c r="AE12" s="47">
        <v>1001.9650001</v>
      </c>
      <c r="AF12" s="47">
        <v>817.52</v>
      </c>
      <c r="AG12" s="47">
        <v>837.71699999999998</v>
      </c>
      <c r="AH12" s="47">
        <v>856.01</v>
      </c>
      <c r="AI12" s="47">
        <v>866.96699999999998</v>
      </c>
      <c r="AJ12" s="47">
        <v>881.36300000000006</v>
      </c>
      <c r="AK12" s="47">
        <v>909.70699999999999</v>
      </c>
      <c r="AL12" s="47">
        <v>931.06799999999998</v>
      </c>
      <c r="AM12" s="47">
        <v>958.92600000000004</v>
      </c>
      <c r="AN12" s="47">
        <v>934.50800000000004</v>
      </c>
      <c r="AO12" s="47">
        <v>919.16200000000003</v>
      </c>
      <c r="AP12" s="47">
        <v>908.16200000000003</v>
      </c>
      <c r="AQ12" s="47">
        <v>896.96199999999999</v>
      </c>
      <c r="AR12" s="47">
        <v>939.90800000000002</v>
      </c>
      <c r="AS12" s="47">
        <v>1100.0760001000001</v>
      </c>
      <c r="AT12" s="47">
        <v>1173.1400001</v>
      </c>
      <c r="AU12" s="47">
        <v>1160.6605001</v>
      </c>
      <c r="AV12" s="47">
        <v>1156.6605001</v>
      </c>
      <c r="AW12" s="47">
        <v>1140.8605001000001</v>
      </c>
      <c r="AX12" s="47">
        <v>1125.4715001</v>
      </c>
      <c r="AY12" s="47">
        <v>1113.0505000999999</v>
      </c>
      <c r="AZ12" s="47">
        <v>1097.6715001</v>
      </c>
      <c r="BA12" s="47">
        <v>1088.3025001000001</v>
      </c>
      <c r="BB12" s="47">
        <v>1080.3275000000001</v>
      </c>
      <c r="BC12" s="47">
        <v>1064.5615</v>
      </c>
      <c r="BD12" s="47">
        <v>1062.5965000000001</v>
      </c>
      <c r="BE12" s="47">
        <v>1042.7974999999999</v>
      </c>
      <c r="BF12" s="47">
        <v>1022.1445</v>
      </c>
      <c r="BG12" s="47">
        <v>1013.4595</v>
      </c>
      <c r="BH12" s="47">
        <v>1002.5285</v>
      </c>
      <c r="BI12" s="47">
        <v>994.74350000000004</v>
      </c>
      <c r="BJ12" s="47">
        <v>980.81650000000002</v>
      </c>
      <c r="BK12" s="47">
        <v>976.76949999999999</v>
      </c>
      <c r="BL12" s="47">
        <v>959.32749999999999</v>
      </c>
      <c r="BM12" s="47">
        <v>948.69449999999995</v>
      </c>
      <c r="BN12" s="47">
        <v>941.07050000000004</v>
      </c>
      <c r="BO12" s="47">
        <v>918.10149999999999</v>
      </c>
      <c r="BP12" s="47">
        <v>931.18550000000005</v>
      </c>
      <c r="BQ12" s="47">
        <v>946.18550000000005</v>
      </c>
      <c r="BR12" s="47">
        <v>959.82249999999999</v>
      </c>
      <c r="BS12" s="47">
        <v>970.82249999999999</v>
      </c>
      <c r="BT12" s="47">
        <v>979.02650000000006</v>
      </c>
      <c r="BU12" s="47">
        <v>1234.3420001</v>
      </c>
      <c r="BV12" s="47">
        <v>1001.1155</v>
      </c>
      <c r="BW12" s="47">
        <v>1062.8105</v>
      </c>
      <c r="BX12" s="47">
        <v>1065.3045</v>
      </c>
      <c r="BY12" s="47">
        <v>1005.8925</v>
      </c>
      <c r="BZ12" s="47">
        <v>1009.2925</v>
      </c>
      <c r="CA12" s="47">
        <v>1023.9494999999999</v>
      </c>
      <c r="CB12" s="47">
        <v>1040.3665000000001</v>
      </c>
      <c r="CC12" s="47">
        <v>1046.8765000000001</v>
      </c>
      <c r="CD12" s="47">
        <v>1023.7275</v>
      </c>
      <c r="CE12" s="47">
        <v>1268.9930001</v>
      </c>
      <c r="CF12" s="47">
        <v>1210.6580001</v>
      </c>
      <c r="CG12" s="47">
        <v>1201.4840001</v>
      </c>
      <c r="CH12" s="47">
        <v>1196.3640001000001</v>
      </c>
      <c r="CI12" s="47">
        <v>1186.5850000999999</v>
      </c>
      <c r="CJ12" s="47">
        <v>1091.2125000999999</v>
      </c>
      <c r="CK12" s="47">
        <v>1166.3065001</v>
      </c>
      <c r="CL12" s="47">
        <v>1268.9920001</v>
      </c>
      <c r="CM12" s="47">
        <v>1148.0295001</v>
      </c>
      <c r="CN12" s="47">
        <v>1133.9595001</v>
      </c>
      <c r="CO12" s="47">
        <v>1119.1285001000001</v>
      </c>
      <c r="CP12" s="47">
        <v>1114.2795001</v>
      </c>
      <c r="CQ12" s="47">
        <v>1106.3575000999999</v>
      </c>
      <c r="CR12" s="47">
        <v>1104.6525001</v>
      </c>
      <c r="CS12" s="47">
        <v>1097.7425000999999</v>
      </c>
      <c r="CT12" s="47">
        <v>881.75049999999999</v>
      </c>
      <c r="CU12" s="47">
        <v>848.19749999999999</v>
      </c>
      <c r="CV12" s="47">
        <v>839.75350000000003</v>
      </c>
      <c r="CW12" s="47">
        <v>805.55050000000006</v>
      </c>
      <c r="CX12" s="47">
        <v>796.35950000000003</v>
      </c>
      <c r="CY12" s="47">
        <v>754.55349999999999</v>
      </c>
      <c r="CZ12" s="47">
        <v>698.98850000000004</v>
      </c>
      <c r="DA12" s="47">
        <v>624.43949999999995</v>
      </c>
      <c r="DB12" s="47">
        <v>609.58749999999998</v>
      </c>
      <c r="DC12" s="47">
        <v>598.47149999999999</v>
      </c>
      <c r="DD12" s="47">
        <v>591.67499999999995</v>
      </c>
      <c r="DE12" s="47">
        <v>586.06200000000001</v>
      </c>
      <c r="DF12" s="47">
        <v>1028.6405</v>
      </c>
      <c r="DG12" s="47">
        <v>1035.9875</v>
      </c>
      <c r="DH12" s="47">
        <v>1255.7000000999999</v>
      </c>
      <c r="DI12" s="47">
        <v>1005.9650001</v>
      </c>
      <c r="DJ12" s="47">
        <v>1003.1650001</v>
      </c>
      <c r="DK12" s="47">
        <v>921.58900010000002</v>
      </c>
      <c r="DL12" s="47">
        <v>924.20349999999996</v>
      </c>
      <c r="DM12" s="47">
        <v>935.84649999999999</v>
      </c>
      <c r="DN12" s="47">
        <v>973.99549999999999</v>
      </c>
      <c r="DO12" s="47">
        <v>985.29750000000001</v>
      </c>
      <c r="DP12" s="47">
        <v>988.39750000000004</v>
      </c>
      <c r="DQ12" s="47">
        <v>1108.7194999999999</v>
      </c>
      <c r="DR12" s="47">
        <v>1079.7055</v>
      </c>
      <c r="DS12" s="47">
        <v>1092.3634999999999</v>
      </c>
      <c r="DT12" s="47">
        <v>1098.9135000000001</v>
      </c>
      <c r="DU12" s="47">
        <v>1052.2300001000001</v>
      </c>
      <c r="DV12" s="47">
        <v>974.60749999999996</v>
      </c>
      <c r="DW12" s="47">
        <v>979.48350000000005</v>
      </c>
      <c r="DX12" s="47">
        <v>1026.7655</v>
      </c>
      <c r="DY12" s="47">
        <v>997.25750000000005</v>
      </c>
      <c r="DZ12" s="47">
        <v>515.85799999999995</v>
      </c>
      <c r="EA12" s="47">
        <v>513.90599999999995</v>
      </c>
      <c r="EB12" s="47">
        <v>438.053</v>
      </c>
      <c r="EC12" s="47">
        <v>430.5</v>
      </c>
      <c r="ED12" s="47">
        <v>419.59800000000001</v>
      </c>
      <c r="EE12" s="47">
        <v>415.09800000000001</v>
      </c>
      <c r="EF12" s="47">
        <v>344.94400000000002</v>
      </c>
      <c r="EG12" s="47">
        <v>302.83499999999998</v>
      </c>
      <c r="EH12" s="47">
        <v>277.66399999999999</v>
      </c>
      <c r="EI12" s="47">
        <v>393.02100000000002</v>
      </c>
      <c r="EJ12" s="47">
        <v>431.19600000000003</v>
      </c>
      <c r="EK12" s="47">
        <v>447.08800000000002</v>
      </c>
      <c r="EL12" s="47">
        <v>513.28800000000001</v>
      </c>
      <c r="EM12" s="47">
        <v>534.84299999999996</v>
      </c>
      <c r="EN12" s="47">
        <v>538.76</v>
      </c>
      <c r="EO12" s="47">
        <v>546.09400000000005</v>
      </c>
      <c r="EP12" s="47">
        <v>558.30600000000004</v>
      </c>
      <c r="EQ12" s="47">
        <v>566.40599999999995</v>
      </c>
      <c r="ER12" s="47">
        <v>576.20600000000002</v>
      </c>
      <c r="ES12" s="47">
        <v>1044.0934999999999</v>
      </c>
      <c r="ET12" s="47">
        <v>1034.6555000000001</v>
      </c>
      <c r="EU12" s="47">
        <v>984.84849999999994</v>
      </c>
      <c r="EV12" s="47">
        <v>944.90800000000002</v>
      </c>
      <c r="EW12" s="47">
        <v>1063.3640001000001</v>
      </c>
      <c r="EX12" s="47">
        <v>1097.4830001</v>
      </c>
      <c r="EY12" s="47">
        <v>1142.9080001</v>
      </c>
      <c r="EZ12" s="47">
        <v>1234.9560001</v>
      </c>
      <c r="FA12" s="47">
        <v>1294.9590000999999</v>
      </c>
      <c r="FB12" s="47">
        <v>1326.1870001</v>
      </c>
      <c r="FC12" s="47">
        <v>1342.5230001</v>
      </c>
      <c r="FD12" s="47">
        <v>1355.2790001000001</v>
      </c>
      <c r="FE12" s="47">
        <v>1388.6110001</v>
      </c>
      <c r="FF12" s="47">
        <v>1405.6500000999999</v>
      </c>
      <c r="FG12" s="47">
        <v>1421.1900000999999</v>
      </c>
      <c r="FH12" s="47">
        <v>1434.2200001000001</v>
      </c>
      <c r="FI12" s="47">
        <v>1457.9750001</v>
      </c>
      <c r="FJ12" s="47">
        <v>1477.5980001</v>
      </c>
      <c r="FK12" s="47">
        <v>1496.2750000999999</v>
      </c>
      <c r="FL12" s="47">
        <v>655.74749999999995</v>
      </c>
      <c r="FM12" s="47">
        <v>7.84</v>
      </c>
      <c r="FN12" s="47">
        <v>71.849999999999994</v>
      </c>
      <c r="FO12" s="47">
        <v>132.94999999999999</v>
      </c>
      <c r="FP12" s="47">
        <v>175.845</v>
      </c>
      <c r="FQ12" s="47">
        <v>202.35499999999999</v>
      </c>
      <c r="FR12" s="47">
        <v>216.08699999999999</v>
      </c>
      <c r="FS12" s="47">
        <v>258.31400000000002</v>
      </c>
      <c r="FT12" s="47">
        <v>450.65699999999998</v>
      </c>
      <c r="FU12" s="47">
        <v>466.35700000000003</v>
      </c>
      <c r="FV12" s="47">
        <v>496.25700000000001</v>
      </c>
      <c r="FW12" s="47">
        <v>513.65700000000004</v>
      </c>
      <c r="FX12" s="47">
        <v>534.15700000000004</v>
      </c>
      <c r="FY12" s="47">
        <v>579.44799999999998</v>
      </c>
      <c r="FZ12" s="47">
        <v>596.07299999999998</v>
      </c>
      <c r="GA12" s="47">
        <v>639.74900000000002</v>
      </c>
      <c r="GB12" s="47">
        <v>668.95399999999995</v>
      </c>
      <c r="GC12" s="47">
        <v>689.77700000000004</v>
      </c>
      <c r="GD12" s="47">
        <v>744.76700000000005</v>
      </c>
      <c r="GE12" s="47">
        <v>563.65700000000004</v>
      </c>
      <c r="GF12" s="47">
        <v>609.05700000000002</v>
      </c>
      <c r="GG12" s="47">
        <v>626.322</v>
      </c>
      <c r="GH12" s="47">
        <v>983.88900000000001</v>
      </c>
      <c r="GI12" s="47">
        <v>781.76</v>
      </c>
      <c r="GJ12" s="47">
        <v>466.20299999999997</v>
      </c>
      <c r="GK12" s="47">
        <v>490.21300009999999</v>
      </c>
      <c r="GL12" s="47">
        <v>513.71300010000004</v>
      </c>
      <c r="GM12" s="47">
        <v>528.25300010000001</v>
      </c>
      <c r="GN12" s="47">
        <v>1040.5790001</v>
      </c>
      <c r="GO12" s="47">
        <v>1023.0540001000001</v>
      </c>
      <c r="GP12" s="47">
        <v>1016.2570001</v>
      </c>
      <c r="GQ12" s="47">
        <v>960.66000010000005</v>
      </c>
      <c r="GR12" s="47">
        <v>931.15500010000005</v>
      </c>
      <c r="GS12" s="47">
        <v>901.26100010000005</v>
      </c>
      <c r="GT12" s="47">
        <v>861.75500009999996</v>
      </c>
      <c r="GU12" s="47">
        <v>808.15500010000005</v>
      </c>
      <c r="GV12" s="47">
        <v>783.02600010000003</v>
      </c>
      <c r="GW12" s="47">
        <v>741.28100010000003</v>
      </c>
      <c r="GX12" s="47">
        <v>728.40600010000003</v>
      </c>
      <c r="GY12" s="47">
        <v>694.97300010000004</v>
      </c>
      <c r="GZ12" s="47">
        <v>675.01000009999996</v>
      </c>
      <c r="HA12" s="47">
        <v>622.7340001</v>
      </c>
      <c r="HB12" s="47">
        <v>491.77300009999999</v>
      </c>
      <c r="HC12" s="47">
        <v>830.72600009999996</v>
      </c>
      <c r="HD12" s="47">
        <v>856.07150000000001</v>
      </c>
      <c r="HE12" s="47">
        <v>839.77049999999997</v>
      </c>
      <c r="HF12" s="47">
        <v>824.75350000000003</v>
      </c>
      <c r="HG12" s="47">
        <v>789.39350000000002</v>
      </c>
      <c r="HH12" s="47">
        <v>1120.6640001000001</v>
      </c>
      <c r="HI12" s="47">
        <v>863.38300000000004</v>
      </c>
      <c r="HJ12" s="47">
        <v>910.46199999999999</v>
      </c>
      <c r="HK12" s="47">
        <v>1001.6535</v>
      </c>
      <c r="HL12" s="47">
        <v>1014.7975</v>
      </c>
      <c r="HM12" s="47">
        <v>1046.7845</v>
      </c>
      <c r="HN12" s="47">
        <v>1068.7660000999999</v>
      </c>
      <c r="HO12" s="47">
        <v>1123.4330001000001</v>
      </c>
      <c r="HP12" s="47">
        <v>1161.8800001</v>
      </c>
      <c r="HQ12" s="47">
        <v>27.29</v>
      </c>
      <c r="HR12" s="47">
        <v>41.95</v>
      </c>
      <c r="HS12" s="47">
        <v>383.55700000000002</v>
      </c>
      <c r="HT12" s="47">
        <v>882.05100000000004</v>
      </c>
      <c r="HU12" s="47">
        <v>1005.5950001</v>
      </c>
      <c r="HV12" s="47">
        <v>550.56700009999997</v>
      </c>
      <c r="HW12" s="47">
        <v>1016.9725</v>
      </c>
      <c r="HX12" s="47">
        <v>1109.4704999999999</v>
      </c>
      <c r="HY12" s="47">
        <v>874.19749999999999</v>
      </c>
      <c r="HZ12" s="47">
        <v>1255.7150001</v>
      </c>
      <c r="IA12" s="47">
        <v>945.90800000000002</v>
      </c>
      <c r="IB12" s="47">
        <v>515.89800000000002</v>
      </c>
      <c r="IC12" s="47">
        <v>1057.3465000000001</v>
      </c>
      <c r="ID12" s="47">
        <v>925.78900009999995</v>
      </c>
      <c r="IE12" s="47">
        <v>1360.4980000999999</v>
      </c>
      <c r="IF12" s="47">
        <v>0</v>
      </c>
      <c r="IG12" s="47">
        <v>1112.4704999999999</v>
      </c>
      <c r="IH12" s="47">
        <v>1097.5065</v>
      </c>
      <c r="II12" s="47">
        <v>528.25400009999998</v>
      </c>
      <c r="IJ12" s="47">
        <v>1507.0260000999999</v>
      </c>
      <c r="IK12" s="47">
        <v>1212.8655001</v>
      </c>
      <c r="IL12" s="47">
        <v>1041.3305</v>
      </c>
      <c r="IM12" s="47">
        <v>711.34749999999997</v>
      </c>
      <c r="IN12" s="52">
        <v>474.577</v>
      </c>
    </row>
    <row r="13" spans="1:248" s="5" customFormat="1" ht="15" customHeight="1" x14ac:dyDescent="0.45">
      <c r="A13" s="42" t="str">
        <f>'Entry capacity'!A13</f>
        <v>CI Almería</v>
      </c>
      <c r="B13" s="47">
        <v>1444.3544999999999</v>
      </c>
      <c r="C13" s="48">
        <v>1420.9684999999999</v>
      </c>
      <c r="D13" s="48">
        <v>1454.2245</v>
      </c>
      <c r="E13" s="48">
        <v>843.50500009999996</v>
      </c>
      <c r="F13" s="48">
        <v>767.83550009999999</v>
      </c>
      <c r="G13" s="48">
        <v>747.44250009999996</v>
      </c>
      <c r="H13" s="48">
        <v>740.28000010000005</v>
      </c>
      <c r="I13" s="48">
        <v>722.06900010000004</v>
      </c>
      <c r="J13" s="48">
        <v>710.46900010000002</v>
      </c>
      <c r="K13" s="48">
        <v>692.57400010000003</v>
      </c>
      <c r="L13" s="48">
        <v>651.10500009999998</v>
      </c>
      <c r="M13" s="48">
        <v>609.21550009999999</v>
      </c>
      <c r="N13" s="48">
        <v>580.46050009999999</v>
      </c>
      <c r="O13" s="48">
        <v>578.00050009999995</v>
      </c>
      <c r="P13" s="48">
        <v>561.23150009999995</v>
      </c>
      <c r="Q13" s="48">
        <v>554.16450010000005</v>
      </c>
      <c r="R13" s="48">
        <v>552.2195001</v>
      </c>
      <c r="S13" s="48">
        <v>548.61450009999999</v>
      </c>
      <c r="T13" s="48">
        <v>538.21450010000001</v>
      </c>
      <c r="U13" s="48">
        <v>536.81250009999997</v>
      </c>
      <c r="V13" s="48">
        <v>530.43150009999999</v>
      </c>
      <c r="W13" s="48">
        <v>511.89400010000003</v>
      </c>
      <c r="X13" s="48">
        <v>504.52800009999999</v>
      </c>
      <c r="Y13" s="48">
        <v>485.69799999999998</v>
      </c>
      <c r="Z13" s="48">
        <v>475.38499999999999</v>
      </c>
      <c r="AA13" s="48">
        <v>435.46</v>
      </c>
      <c r="AB13" s="48">
        <v>427.82799999999997</v>
      </c>
      <c r="AC13" s="48">
        <v>393.858</v>
      </c>
      <c r="AD13" s="48">
        <v>581.37000009999997</v>
      </c>
      <c r="AE13" s="48">
        <v>596.17000010000004</v>
      </c>
      <c r="AF13" s="48">
        <v>375.98899999999998</v>
      </c>
      <c r="AG13" s="48">
        <v>355.79199999999997</v>
      </c>
      <c r="AH13" s="48">
        <v>337.49900000000002</v>
      </c>
      <c r="AI13" s="48">
        <v>326.54199999999997</v>
      </c>
      <c r="AJ13" s="48">
        <v>312.14600000000002</v>
      </c>
      <c r="AK13" s="48">
        <v>283.80200000000002</v>
      </c>
      <c r="AL13" s="48">
        <v>262.44099999999997</v>
      </c>
      <c r="AM13" s="48">
        <v>229.93799999999999</v>
      </c>
      <c r="AN13" s="48">
        <v>205.52</v>
      </c>
      <c r="AO13" s="48">
        <v>190.17400000000001</v>
      </c>
      <c r="AP13" s="48">
        <v>179.17400000000001</v>
      </c>
      <c r="AQ13" s="48">
        <v>167.97399999999999</v>
      </c>
      <c r="AR13" s="48">
        <v>210.92</v>
      </c>
      <c r="AS13" s="48">
        <v>694.28100010000003</v>
      </c>
      <c r="AT13" s="48">
        <v>767.34500009999999</v>
      </c>
      <c r="AU13" s="48">
        <v>783.6620001</v>
      </c>
      <c r="AV13" s="48">
        <v>787.6620001</v>
      </c>
      <c r="AW13" s="48">
        <v>803.46200009999995</v>
      </c>
      <c r="AX13" s="48">
        <v>818.85100009999996</v>
      </c>
      <c r="AY13" s="48">
        <v>831.27200010000001</v>
      </c>
      <c r="AZ13" s="48">
        <v>846.65100010000003</v>
      </c>
      <c r="BA13" s="48">
        <v>856.02000009999995</v>
      </c>
      <c r="BB13" s="48">
        <v>863.99500020000005</v>
      </c>
      <c r="BC13" s="48">
        <v>879.76100020000001</v>
      </c>
      <c r="BD13" s="48">
        <v>881.72600020000004</v>
      </c>
      <c r="BE13" s="48">
        <v>901.52500020000002</v>
      </c>
      <c r="BF13" s="48">
        <v>922.17800020000004</v>
      </c>
      <c r="BG13" s="48">
        <v>930.86300019999999</v>
      </c>
      <c r="BH13" s="48">
        <v>922.66200000000003</v>
      </c>
      <c r="BI13" s="48">
        <v>914.87699999999995</v>
      </c>
      <c r="BJ13" s="48">
        <v>900.95</v>
      </c>
      <c r="BK13" s="48">
        <v>900.05600000000004</v>
      </c>
      <c r="BL13" s="48">
        <v>917.49800000000005</v>
      </c>
      <c r="BM13" s="48">
        <v>928.13099999999997</v>
      </c>
      <c r="BN13" s="48">
        <v>935.755</v>
      </c>
      <c r="BO13" s="48">
        <v>918.15250000000003</v>
      </c>
      <c r="BP13" s="48">
        <v>931.23649999999998</v>
      </c>
      <c r="BQ13" s="48">
        <v>946.23649999999998</v>
      </c>
      <c r="BR13" s="48">
        <v>959.87350000000004</v>
      </c>
      <c r="BS13" s="48">
        <v>970.87350000000004</v>
      </c>
      <c r="BT13" s="48">
        <v>979.07749999999999</v>
      </c>
      <c r="BU13" s="48">
        <v>828.54700009999999</v>
      </c>
      <c r="BV13" s="48">
        <v>1001.1665</v>
      </c>
      <c r="BW13" s="48">
        <v>1062.8615</v>
      </c>
      <c r="BX13" s="48">
        <v>1065.3554999999999</v>
      </c>
      <c r="BY13" s="48">
        <v>1005.9435</v>
      </c>
      <c r="BZ13" s="48">
        <v>1009.3434999999999</v>
      </c>
      <c r="CA13" s="48">
        <v>1024.0005000000001</v>
      </c>
      <c r="CB13" s="48">
        <v>1040.4175</v>
      </c>
      <c r="CC13" s="48">
        <v>1046.9275</v>
      </c>
      <c r="CD13" s="48">
        <v>1023.7785</v>
      </c>
      <c r="CE13" s="48">
        <v>863.19800009999994</v>
      </c>
      <c r="CF13" s="48">
        <v>804.86300010000002</v>
      </c>
      <c r="CG13" s="48">
        <v>795.68900010000004</v>
      </c>
      <c r="CH13" s="48">
        <v>790.56900010000004</v>
      </c>
      <c r="CI13" s="48">
        <v>780.79000010000004</v>
      </c>
      <c r="CJ13" s="48">
        <v>858.93000010000003</v>
      </c>
      <c r="CK13" s="48">
        <v>934.02400009999997</v>
      </c>
      <c r="CL13" s="48">
        <v>863.19700009999997</v>
      </c>
      <c r="CM13" s="48">
        <v>915.74700010000004</v>
      </c>
      <c r="CN13" s="48">
        <v>901.67700009999999</v>
      </c>
      <c r="CO13" s="48">
        <v>886.84600009999997</v>
      </c>
      <c r="CP13" s="48">
        <v>881.99700010000004</v>
      </c>
      <c r="CQ13" s="48">
        <v>874.07500010000001</v>
      </c>
      <c r="CR13" s="48">
        <v>872.37000009999997</v>
      </c>
      <c r="CS13" s="48">
        <v>865.4600001</v>
      </c>
      <c r="CT13" s="48">
        <v>881.80150000000003</v>
      </c>
      <c r="CU13" s="48">
        <v>848.24850000000004</v>
      </c>
      <c r="CV13" s="48">
        <v>839.80449999999996</v>
      </c>
      <c r="CW13" s="48">
        <v>805.60149999999999</v>
      </c>
      <c r="CX13" s="48">
        <v>796.41049999999996</v>
      </c>
      <c r="CY13" s="48">
        <v>754.60450000000003</v>
      </c>
      <c r="CZ13" s="48">
        <v>699.03949999999998</v>
      </c>
      <c r="DA13" s="48">
        <v>624.4905</v>
      </c>
      <c r="DB13" s="48">
        <v>609.63850000000002</v>
      </c>
      <c r="DC13" s="48">
        <v>598.52250000000004</v>
      </c>
      <c r="DD13" s="48">
        <v>591.726</v>
      </c>
      <c r="DE13" s="48">
        <v>586.11300000000006</v>
      </c>
      <c r="DF13" s="48">
        <v>1028.6914999999999</v>
      </c>
      <c r="DG13" s="48">
        <v>1036.0385000000001</v>
      </c>
      <c r="DH13" s="48">
        <v>849.90500010000005</v>
      </c>
      <c r="DI13" s="48">
        <v>600.17000010000004</v>
      </c>
      <c r="DJ13" s="48">
        <v>597.37000009999997</v>
      </c>
      <c r="DK13" s="48">
        <v>515.79400009999995</v>
      </c>
      <c r="DL13" s="48">
        <v>924.25450000000001</v>
      </c>
      <c r="DM13" s="48">
        <v>935.89750000000004</v>
      </c>
      <c r="DN13" s="48">
        <v>974.04650000000004</v>
      </c>
      <c r="DO13" s="48">
        <v>985.34849999999994</v>
      </c>
      <c r="DP13" s="48">
        <v>988.44849999999997</v>
      </c>
      <c r="DQ13" s="48">
        <v>1108.7705000000001</v>
      </c>
      <c r="DR13" s="48">
        <v>1079.7565</v>
      </c>
      <c r="DS13" s="48">
        <v>1092.4145000000001</v>
      </c>
      <c r="DT13" s="48">
        <v>1098.9645</v>
      </c>
      <c r="DU13" s="48">
        <v>1146.0934999999999</v>
      </c>
      <c r="DV13" s="48">
        <v>894.74099999999999</v>
      </c>
      <c r="DW13" s="48">
        <v>899.61699999999996</v>
      </c>
      <c r="DX13" s="48">
        <v>946.899</v>
      </c>
      <c r="DY13" s="48">
        <v>917.39099999999996</v>
      </c>
      <c r="DZ13" s="48">
        <v>944.42200000000003</v>
      </c>
      <c r="EA13" s="48">
        <v>942.47</v>
      </c>
      <c r="EB13" s="48">
        <v>866.61699999999996</v>
      </c>
      <c r="EC13" s="48">
        <v>859.06399999999996</v>
      </c>
      <c r="ED13" s="48">
        <v>848.16200000000003</v>
      </c>
      <c r="EE13" s="48">
        <v>843.66200000000003</v>
      </c>
      <c r="EF13" s="48">
        <v>773.50800000000004</v>
      </c>
      <c r="EG13" s="48">
        <v>731.399</v>
      </c>
      <c r="EH13" s="48">
        <v>706.22799999999995</v>
      </c>
      <c r="EI13" s="48">
        <v>779.154</v>
      </c>
      <c r="EJ13" s="48">
        <v>740.97900000000004</v>
      </c>
      <c r="EK13" s="48">
        <v>725.08699999999999</v>
      </c>
      <c r="EL13" s="48">
        <v>658.88699999999994</v>
      </c>
      <c r="EM13" s="48">
        <v>637.33199999999999</v>
      </c>
      <c r="EN13" s="48">
        <v>633.41499999999996</v>
      </c>
      <c r="EO13" s="48">
        <v>626.08100000000002</v>
      </c>
      <c r="EP13" s="48">
        <v>613.86900000000003</v>
      </c>
      <c r="EQ13" s="48">
        <v>605.76900000000001</v>
      </c>
      <c r="ER13" s="48">
        <v>595.96900000000005</v>
      </c>
      <c r="ES13" s="48">
        <v>964.22699999999998</v>
      </c>
      <c r="ET13" s="48">
        <v>954.78899999999999</v>
      </c>
      <c r="EU13" s="48">
        <v>904.98199999999997</v>
      </c>
      <c r="EV13" s="48">
        <v>215.92</v>
      </c>
      <c r="EW13" s="48">
        <v>1157.2294999999999</v>
      </c>
      <c r="EX13" s="48">
        <v>1191.3485000000001</v>
      </c>
      <c r="EY13" s="48">
        <v>1236.7735</v>
      </c>
      <c r="EZ13" s="48">
        <v>1328.8215</v>
      </c>
      <c r="FA13" s="48">
        <v>1388.8244999999999</v>
      </c>
      <c r="FB13" s="48">
        <v>1420.0525</v>
      </c>
      <c r="FC13" s="48">
        <v>1436.3885</v>
      </c>
      <c r="FD13" s="48">
        <v>1449.1445000000001</v>
      </c>
      <c r="FE13" s="48">
        <v>1482.4765</v>
      </c>
      <c r="FF13" s="48">
        <v>1499.5155</v>
      </c>
      <c r="FG13" s="48">
        <v>1515.0554999999999</v>
      </c>
      <c r="FH13" s="48">
        <v>1528.0854999999999</v>
      </c>
      <c r="FI13" s="48">
        <v>1551.8405</v>
      </c>
      <c r="FJ13" s="48">
        <v>1571.4635000000001</v>
      </c>
      <c r="FK13" s="48">
        <v>1590.1405</v>
      </c>
      <c r="FL13" s="48">
        <v>655.79849999999999</v>
      </c>
      <c r="FM13" s="48">
        <v>976.05</v>
      </c>
      <c r="FN13" s="48">
        <v>912.04</v>
      </c>
      <c r="FO13" s="48">
        <v>850.94</v>
      </c>
      <c r="FP13" s="48">
        <v>808.04499999999996</v>
      </c>
      <c r="FQ13" s="48">
        <v>781.53499999999997</v>
      </c>
      <c r="FR13" s="48">
        <v>767.803</v>
      </c>
      <c r="FS13" s="48">
        <v>725.57600000000002</v>
      </c>
      <c r="FT13" s="48">
        <v>533.23299999999995</v>
      </c>
      <c r="FU13" s="48">
        <v>517.53300000000002</v>
      </c>
      <c r="FV13" s="48">
        <v>487.63299999999998</v>
      </c>
      <c r="FW13" s="48">
        <v>470.233</v>
      </c>
      <c r="FX13" s="48">
        <v>449.733</v>
      </c>
      <c r="FY13" s="48">
        <v>404.44200000000001</v>
      </c>
      <c r="FZ13" s="48">
        <v>387.81700000000001</v>
      </c>
      <c r="GA13" s="48">
        <v>344.14100000000002</v>
      </c>
      <c r="GB13" s="48">
        <v>314.93599999999998</v>
      </c>
      <c r="GC13" s="48">
        <v>294.113</v>
      </c>
      <c r="GD13" s="48">
        <v>349.10300000000001</v>
      </c>
      <c r="GE13" s="48">
        <v>479.233</v>
      </c>
      <c r="GF13" s="48">
        <v>524.63300000000004</v>
      </c>
      <c r="GG13" s="48">
        <v>545.85299999999995</v>
      </c>
      <c r="GH13" s="48">
        <v>9.9999999999989008E-4</v>
      </c>
      <c r="GI13" s="48">
        <v>202.13</v>
      </c>
      <c r="GJ13" s="48">
        <v>894.76700000000005</v>
      </c>
      <c r="GK13" s="48">
        <v>918.77700010000001</v>
      </c>
      <c r="GL13" s="48">
        <v>942.27700010000001</v>
      </c>
      <c r="GM13" s="48">
        <v>956.81700009999997</v>
      </c>
      <c r="GN13" s="48">
        <v>1151.0495000000001</v>
      </c>
      <c r="GO13" s="48">
        <v>1133.5245</v>
      </c>
      <c r="GP13" s="48">
        <v>1126.7275</v>
      </c>
      <c r="GQ13" s="48">
        <v>1071.1305</v>
      </c>
      <c r="GR13" s="48">
        <v>1041.6255000000001</v>
      </c>
      <c r="GS13" s="48">
        <v>1011.7315</v>
      </c>
      <c r="GT13" s="48">
        <v>972.22550000000001</v>
      </c>
      <c r="GU13" s="48">
        <v>918.62549999999999</v>
      </c>
      <c r="GV13" s="48">
        <v>943.75450000000001</v>
      </c>
      <c r="GW13" s="48">
        <v>985.49950000000001</v>
      </c>
      <c r="GX13" s="48">
        <v>998.37450000000001</v>
      </c>
      <c r="GY13" s="48">
        <v>1031.8074999999999</v>
      </c>
      <c r="GZ13" s="48">
        <v>1051.7705000000001</v>
      </c>
      <c r="HA13" s="48">
        <v>1051.2980001000001</v>
      </c>
      <c r="HB13" s="48">
        <v>920.33700009999995</v>
      </c>
      <c r="HC13" s="48">
        <v>896.05449999999996</v>
      </c>
      <c r="HD13" s="48">
        <v>856.12249999999995</v>
      </c>
      <c r="HE13" s="48">
        <v>839.82150000000001</v>
      </c>
      <c r="HF13" s="48">
        <v>824.80449999999996</v>
      </c>
      <c r="HG13" s="48">
        <v>789.44449999999995</v>
      </c>
      <c r="HH13" s="48">
        <v>714.86900009999999</v>
      </c>
      <c r="HI13" s="48">
        <v>457.58800000000002</v>
      </c>
      <c r="HJ13" s="48">
        <v>181.47399999999999</v>
      </c>
      <c r="HK13" s="48">
        <v>1001.7045000000001</v>
      </c>
      <c r="HL13" s="48">
        <v>1014.8484999999999</v>
      </c>
      <c r="HM13" s="48">
        <v>1046.8354999999999</v>
      </c>
      <c r="HN13" s="48">
        <v>1129.5574999999999</v>
      </c>
      <c r="HO13" s="48">
        <v>1217.2985000000001</v>
      </c>
      <c r="HP13" s="48">
        <v>1255.7455</v>
      </c>
      <c r="HQ13" s="48">
        <v>956.6</v>
      </c>
      <c r="HR13" s="48">
        <v>941.94</v>
      </c>
      <c r="HS13" s="48">
        <v>600.33299999999997</v>
      </c>
      <c r="HT13" s="48">
        <v>101.839</v>
      </c>
      <c r="HU13" s="48">
        <v>1116.0654999999999</v>
      </c>
      <c r="HV13" s="48">
        <v>979.13100010000005</v>
      </c>
      <c r="HW13" s="48">
        <v>1017.0235</v>
      </c>
      <c r="HX13" s="48">
        <v>1109.5215000000001</v>
      </c>
      <c r="HY13" s="48">
        <v>874.24850000000004</v>
      </c>
      <c r="HZ13" s="48">
        <v>849.92000010000004</v>
      </c>
      <c r="IA13" s="48">
        <v>216.92</v>
      </c>
      <c r="IB13" s="48">
        <v>944.46199999999999</v>
      </c>
      <c r="IC13" s="48">
        <v>1057.3975</v>
      </c>
      <c r="ID13" s="48">
        <v>519.99400009999999</v>
      </c>
      <c r="IE13" s="48">
        <v>1454.3634999999999</v>
      </c>
      <c r="IF13" s="48">
        <v>983.89</v>
      </c>
      <c r="IG13" s="48">
        <v>1112.5215000000001</v>
      </c>
      <c r="IH13" s="48">
        <v>1017.64</v>
      </c>
      <c r="II13" s="48">
        <v>956.81800009999995</v>
      </c>
      <c r="IJ13" s="48">
        <v>1600.8915</v>
      </c>
      <c r="IK13" s="48">
        <v>980.58300010000005</v>
      </c>
      <c r="IL13" s="48">
        <v>1041.3815</v>
      </c>
      <c r="IM13" s="48">
        <v>631.48099999999999</v>
      </c>
      <c r="IN13" s="60">
        <v>903.14099999999996</v>
      </c>
    </row>
    <row r="14" spans="1:248" s="5" customFormat="1" ht="15" customHeight="1" x14ac:dyDescent="0.45">
      <c r="A14" s="42" t="str">
        <f>'Entry capacity'!A14</f>
        <v>Irún</v>
      </c>
      <c r="B14" s="47">
        <v>860.37900000000002</v>
      </c>
      <c r="C14" s="48">
        <v>836.99300000000005</v>
      </c>
      <c r="D14" s="48">
        <v>870.24900000000002</v>
      </c>
      <c r="E14" s="48">
        <v>710.21800010000004</v>
      </c>
      <c r="F14" s="48">
        <v>634.54850009999996</v>
      </c>
      <c r="G14" s="48">
        <v>614.15550010000004</v>
      </c>
      <c r="H14" s="48">
        <v>606.99300010000002</v>
      </c>
      <c r="I14" s="48">
        <v>588.7820001</v>
      </c>
      <c r="J14" s="48">
        <v>577.18200009999998</v>
      </c>
      <c r="K14" s="48">
        <v>559.2870001</v>
      </c>
      <c r="L14" s="48">
        <v>600.75600010000005</v>
      </c>
      <c r="M14" s="48">
        <v>642.64550010000005</v>
      </c>
      <c r="N14" s="48">
        <v>671.40050010000004</v>
      </c>
      <c r="O14" s="48">
        <v>673.86050009999997</v>
      </c>
      <c r="P14" s="48">
        <v>690.62950009999997</v>
      </c>
      <c r="Q14" s="48">
        <v>697.69650009999998</v>
      </c>
      <c r="R14" s="48">
        <v>699.64150010000003</v>
      </c>
      <c r="S14" s="48">
        <v>703.24650010000005</v>
      </c>
      <c r="T14" s="48">
        <v>713.64650010000003</v>
      </c>
      <c r="U14" s="48">
        <v>715.04850009999996</v>
      </c>
      <c r="V14" s="48">
        <v>721.42950010000004</v>
      </c>
      <c r="W14" s="48">
        <v>739.96700009999995</v>
      </c>
      <c r="X14" s="48">
        <v>747.33300010000005</v>
      </c>
      <c r="Y14" s="48">
        <v>766.16300020000006</v>
      </c>
      <c r="Z14" s="48">
        <v>776.47600020000004</v>
      </c>
      <c r="AA14" s="48">
        <v>816.4010002</v>
      </c>
      <c r="AB14" s="48">
        <v>824.03300019999995</v>
      </c>
      <c r="AC14" s="48">
        <v>858.00300019999997</v>
      </c>
      <c r="AD14" s="48">
        <v>1045.5150003000001</v>
      </c>
      <c r="AE14" s="48">
        <v>1060.3150003000001</v>
      </c>
      <c r="AF14" s="48">
        <v>875.8720002</v>
      </c>
      <c r="AG14" s="48">
        <v>896.0690002</v>
      </c>
      <c r="AH14" s="48">
        <v>914.36200020000001</v>
      </c>
      <c r="AI14" s="48">
        <v>925.3190002</v>
      </c>
      <c r="AJ14" s="48">
        <v>939.71500019999996</v>
      </c>
      <c r="AK14" s="48">
        <v>968.05900020000001</v>
      </c>
      <c r="AL14" s="48">
        <v>989.4200002</v>
      </c>
      <c r="AM14" s="48">
        <v>1021.9230002</v>
      </c>
      <c r="AN14" s="48">
        <v>1046.3410002000001</v>
      </c>
      <c r="AO14" s="48">
        <v>1047.7935</v>
      </c>
      <c r="AP14" s="48">
        <v>1036.7935</v>
      </c>
      <c r="AQ14" s="48">
        <v>1025.5934999999999</v>
      </c>
      <c r="AR14" s="48">
        <v>1051.7410001999999</v>
      </c>
      <c r="AS14" s="48">
        <v>557.58000010000001</v>
      </c>
      <c r="AT14" s="48">
        <v>484.51600009999999</v>
      </c>
      <c r="AU14" s="48">
        <v>468.19900009999998</v>
      </c>
      <c r="AV14" s="48">
        <v>464.19900009999998</v>
      </c>
      <c r="AW14" s="48">
        <v>448.39900010000002</v>
      </c>
      <c r="AX14" s="48">
        <v>433.01000010000001</v>
      </c>
      <c r="AY14" s="48">
        <v>420.58900010000002</v>
      </c>
      <c r="AZ14" s="48">
        <v>405.2100001</v>
      </c>
      <c r="BA14" s="48">
        <v>395.84100009999997</v>
      </c>
      <c r="BB14" s="48">
        <v>387.86599999999999</v>
      </c>
      <c r="BC14" s="48">
        <v>372.1</v>
      </c>
      <c r="BD14" s="48">
        <v>370.13499999999999</v>
      </c>
      <c r="BE14" s="48">
        <v>350.33600000000001</v>
      </c>
      <c r="BF14" s="48">
        <v>329.68299999999999</v>
      </c>
      <c r="BG14" s="48">
        <v>320.99799999999999</v>
      </c>
      <c r="BH14" s="48">
        <v>310.06700000000001</v>
      </c>
      <c r="BI14" s="48">
        <v>302.28199999999998</v>
      </c>
      <c r="BJ14" s="48">
        <v>288.35500000000002</v>
      </c>
      <c r="BK14" s="48">
        <v>253.03899999999999</v>
      </c>
      <c r="BL14" s="48">
        <v>235.59700000000001</v>
      </c>
      <c r="BM14" s="48">
        <v>224.964</v>
      </c>
      <c r="BN14" s="48">
        <v>217.34</v>
      </c>
      <c r="BO14" s="48">
        <v>194.369</v>
      </c>
      <c r="BP14" s="48">
        <v>181.285</v>
      </c>
      <c r="BQ14" s="48">
        <v>166.285</v>
      </c>
      <c r="BR14" s="48">
        <v>152.648</v>
      </c>
      <c r="BS14" s="48">
        <v>141.648</v>
      </c>
      <c r="BT14" s="48">
        <v>133.44399999999999</v>
      </c>
      <c r="BU14" s="48">
        <v>695.26000009999996</v>
      </c>
      <c r="BV14" s="48">
        <v>111.355</v>
      </c>
      <c r="BW14" s="48">
        <v>49.66</v>
      </c>
      <c r="BX14" s="48">
        <v>47.165999999999997</v>
      </c>
      <c r="BY14" s="48">
        <v>106.578</v>
      </c>
      <c r="BZ14" s="48">
        <v>141.459</v>
      </c>
      <c r="CA14" s="48">
        <v>156.11600000000001</v>
      </c>
      <c r="CB14" s="48">
        <v>172.53299999999999</v>
      </c>
      <c r="CC14" s="48">
        <v>179.04300000000001</v>
      </c>
      <c r="CD14" s="48">
        <v>155.89400000000001</v>
      </c>
      <c r="CE14" s="48">
        <v>729.91100010000002</v>
      </c>
      <c r="CF14" s="48">
        <v>671.57600009999999</v>
      </c>
      <c r="CG14" s="48">
        <v>662.40200010000001</v>
      </c>
      <c r="CH14" s="48">
        <v>657.2820001</v>
      </c>
      <c r="CI14" s="48">
        <v>647.50300010000001</v>
      </c>
      <c r="CJ14" s="48">
        <v>398.7510001</v>
      </c>
      <c r="CK14" s="48">
        <v>473.84500009999999</v>
      </c>
      <c r="CL14" s="48">
        <v>729.91000010000005</v>
      </c>
      <c r="CM14" s="48">
        <v>455.56800010000001</v>
      </c>
      <c r="CN14" s="48">
        <v>441.49800010000001</v>
      </c>
      <c r="CO14" s="48">
        <v>426.6670001</v>
      </c>
      <c r="CP14" s="48">
        <v>421.81800010000001</v>
      </c>
      <c r="CQ14" s="48">
        <v>413.89600009999998</v>
      </c>
      <c r="CR14" s="48">
        <v>412.1910001</v>
      </c>
      <c r="CS14" s="48">
        <v>405.28100010000003</v>
      </c>
      <c r="CT14" s="48">
        <v>230.72</v>
      </c>
      <c r="CU14" s="48">
        <v>264.27300000000002</v>
      </c>
      <c r="CV14" s="48">
        <v>272.71699999999998</v>
      </c>
      <c r="CW14" s="48">
        <v>306.92</v>
      </c>
      <c r="CX14" s="48">
        <v>316.11099999999999</v>
      </c>
      <c r="CY14" s="48">
        <v>357.91699999999997</v>
      </c>
      <c r="CZ14" s="48">
        <v>413.48200000000003</v>
      </c>
      <c r="DA14" s="48">
        <v>488.03100000000001</v>
      </c>
      <c r="DB14" s="48">
        <v>502.88299999999998</v>
      </c>
      <c r="DC14" s="48">
        <v>513.99900000000002</v>
      </c>
      <c r="DD14" s="48">
        <v>520.79549999999995</v>
      </c>
      <c r="DE14" s="48">
        <v>526.4085</v>
      </c>
      <c r="DF14" s="48">
        <v>160.80699999999999</v>
      </c>
      <c r="DG14" s="48">
        <v>168.154</v>
      </c>
      <c r="DH14" s="48">
        <v>716.61800010000002</v>
      </c>
      <c r="DI14" s="48">
        <v>1064.3150003000001</v>
      </c>
      <c r="DJ14" s="48">
        <v>1061.5150003000001</v>
      </c>
      <c r="DK14" s="48">
        <v>743.86700010000004</v>
      </c>
      <c r="DL14" s="48">
        <v>340.279</v>
      </c>
      <c r="DM14" s="48">
        <v>351.92200000000003</v>
      </c>
      <c r="DN14" s="48">
        <v>390.07100000000003</v>
      </c>
      <c r="DO14" s="48">
        <v>401.37299999999999</v>
      </c>
      <c r="DP14" s="48">
        <v>404.47300000000001</v>
      </c>
      <c r="DQ14" s="48">
        <v>240.886</v>
      </c>
      <c r="DR14" s="48">
        <v>495.78100000000001</v>
      </c>
      <c r="DS14" s="48">
        <v>508.43900000000002</v>
      </c>
      <c r="DT14" s="48">
        <v>514.98900000000003</v>
      </c>
      <c r="DU14" s="48">
        <v>562.11800000000005</v>
      </c>
      <c r="DV14" s="48">
        <v>282.14600000000002</v>
      </c>
      <c r="DW14" s="48">
        <v>287.02199999999999</v>
      </c>
      <c r="DX14" s="48">
        <v>334.30399999999997</v>
      </c>
      <c r="DY14" s="48">
        <v>304.79599999999999</v>
      </c>
      <c r="DZ14" s="48">
        <v>1073.0025000000001</v>
      </c>
      <c r="EA14" s="48">
        <v>1071.0505000000001</v>
      </c>
      <c r="EB14" s="48">
        <v>995.19749999999999</v>
      </c>
      <c r="EC14" s="48">
        <v>987.64449999999999</v>
      </c>
      <c r="ED14" s="48">
        <v>976.74249999999995</v>
      </c>
      <c r="EE14" s="48">
        <v>972.24249999999995</v>
      </c>
      <c r="EF14" s="48">
        <v>902.08849999999995</v>
      </c>
      <c r="EG14" s="48">
        <v>859.97950000000003</v>
      </c>
      <c r="EH14" s="48">
        <v>834.80849999999998</v>
      </c>
      <c r="EI14" s="48">
        <v>719.44949999999994</v>
      </c>
      <c r="EJ14" s="48">
        <v>681.27449999999999</v>
      </c>
      <c r="EK14" s="48">
        <v>665.38250000000005</v>
      </c>
      <c r="EL14" s="48">
        <v>599.1825</v>
      </c>
      <c r="EM14" s="48">
        <v>577.62750000000005</v>
      </c>
      <c r="EN14" s="48">
        <v>573.71050000000002</v>
      </c>
      <c r="EO14" s="48">
        <v>566.37649999999996</v>
      </c>
      <c r="EP14" s="48">
        <v>554.16449999999998</v>
      </c>
      <c r="EQ14" s="48">
        <v>546.06449999999995</v>
      </c>
      <c r="ER14" s="48">
        <v>536.2645</v>
      </c>
      <c r="ES14" s="48">
        <v>351.63200000000001</v>
      </c>
      <c r="ET14" s="48">
        <v>342.19400000000002</v>
      </c>
      <c r="EU14" s="48">
        <v>292.387</v>
      </c>
      <c r="EV14" s="48">
        <v>1056.7410001999999</v>
      </c>
      <c r="EW14" s="48">
        <v>573.25400000000002</v>
      </c>
      <c r="EX14" s="48">
        <v>607.37300000000005</v>
      </c>
      <c r="EY14" s="48">
        <v>652.798</v>
      </c>
      <c r="EZ14" s="48">
        <v>744.846</v>
      </c>
      <c r="FA14" s="48">
        <v>804.84900000000005</v>
      </c>
      <c r="FB14" s="48">
        <v>836.077</v>
      </c>
      <c r="FC14" s="48">
        <v>852.41300000000001</v>
      </c>
      <c r="FD14" s="48">
        <v>865.16899999999998</v>
      </c>
      <c r="FE14" s="48">
        <v>898.50099999999998</v>
      </c>
      <c r="FF14" s="48">
        <v>915.54</v>
      </c>
      <c r="FG14" s="48">
        <v>931.08</v>
      </c>
      <c r="FH14" s="48">
        <v>944.11</v>
      </c>
      <c r="FI14" s="48">
        <v>967.86500000000001</v>
      </c>
      <c r="FJ14" s="48">
        <v>987.48800000000006</v>
      </c>
      <c r="FK14" s="48">
        <v>1006.165</v>
      </c>
      <c r="FL14" s="48">
        <v>519.33900000000006</v>
      </c>
      <c r="FM14" s="48">
        <v>1104.6305</v>
      </c>
      <c r="FN14" s="48">
        <v>1040.6205</v>
      </c>
      <c r="FO14" s="48">
        <v>979.52049999999997</v>
      </c>
      <c r="FP14" s="48">
        <v>936.62549999999999</v>
      </c>
      <c r="FQ14" s="48">
        <v>910.1155</v>
      </c>
      <c r="FR14" s="48">
        <v>896.38350000000003</v>
      </c>
      <c r="FS14" s="48">
        <v>854.15650000000005</v>
      </c>
      <c r="FT14" s="48">
        <v>746.2885</v>
      </c>
      <c r="FU14" s="48">
        <v>730.58849999999995</v>
      </c>
      <c r="FV14" s="48">
        <v>700.68849999999998</v>
      </c>
      <c r="FW14" s="48">
        <v>683.2885</v>
      </c>
      <c r="FX14" s="48">
        <v>662.7885</v>
      </c>
      <c r="FY14" s="48">
        <v>708.07950000000005</v>
      </c>
      <c r="FZ14" s="48">
        <v>724.70450000000005</v>
      </c>
      <c r="GA14" s="48">
        <v>768.38049999999998</v>
      </c>
      <c r="GB14" s="48">
        <v>797.58550000000002</v>
      </c>
      <c r="GC14" s="48">
        <v>818.4085</v>
      </c>
      <c r="GD14" s="48">
        <v>873.39850000000001</v>
      </c>
      <c r="GE14" s="48">
        <v>633.2885</v>
      </c>
      <c r="GF14" s="48">
        <v>587.88850000000002</v>
      </c>
      <c r="GG14" s="48">
        <v>566.66849999999999</v>
      </c>
      <c r="GH14" s="48">
        <v>1112.5205000000001</v>
      </c>
      <c r="GI14" s="48">
        <v>910.39149999999995</v>
      </c>
      <c r="GJ14" s="48">
        <v>1023.3475</v>
      </c>
      <c r="GK14" s="48">
        <v>887.9</v>
      </c>
      <c r="GL14" s="48">
        <v>911.4</v>
      </c>
      <c r="GM14" s="48">
        <v>925.94</v>
      </c>
      <c r="GN14" s="48">
        <v>573.76900000000001</v>
      </c>
      <c r="GO14" s="48">
        <v>591.29399999999998</v>
      </c>
      <c r="GP14" s="48">
        <v>598.09100000000001</v>
      </c>
      <c r="GQ14" s="48">
        <v>653.68799999999999</v>
      </c>
      <c r="GR14" s="48">
        <v>644.93799999999999</v>
      </c>
      <c r="GS14" s="48">
        <v>615.04399999999998</v>
      </c>
      <c r="GT14" s="48">
        <v>575.53800000000001</v>
      </c>
      <c r="GU14" s="48">
        <v>521.93799999999999</v>
      </c>
      <c r="GV14" s="48">
        <v>547.06700000000001</v>
      </c>
      <c r="GW14" s="48">
        <v>588.81200000000001</v>
      </c>
      <c r="GX14" s="48">
        <v>601.68700000000001</v>
      </c>
      <c r="GY14" s="48">
        <v>635.12</v>
      </c>
      <c r="GZ14" s="48">
        <v>655.08299999999997</v>
      </c>
      <c r="HA14" s="48">
        <v>707.35900000000004</v>
      </c>
      <c r="HB14" s="48">
        <v>838.32</v>
      </c>
      <c r="HC14" s="48">
        <v>499.36700000000002</v>
      </c>
      <c r="HD14" s="48">
        <v>459.435</v>
      </c>
      <c r="HE14" s="48">
        <v>443.13400000000001</v>
      </c>
      <c r="HF14" s="48">
        <v>428.11700000000002</v>
      </c>
      <c r="HG14" s="48">
        <v>392.75700000000001</v>
      </c>
      <c r="HH14" s="48">
        <v>581.58200009999996</v>
      </c>
      <c r="HI14" s="48">
        <v>921.73300019999999</v>
      </c>
      <c r="HJ14" s="48">
        <v>1039.0934999999999</v>
      </c>
      <c r="HK14" s="48">
        <v>417.72899999999998</v>
      </c>
      <c r="HL14" s="48">
        <v>430.87299999999999</v>
      </c>
      <c r="HM14" s="48">
        <v>462.86</v>
      </c>
      <c r="HN14" s="48">
        <v>545.58199999999999</v>
      </c>
      <c r="HO14" s="48">
        <v>633.32299999999998</v>
      </c>
      <c r="HP14" s="48">
        <v>671.77</v>
      </c>
      <c r="HQ14" s="48">
        <v>1085.1804999999999</v>
      </c>
      <c r="HR14" s="48">
        <v>1070.5205000000001</v>
      </c>
      <c r="HS14" s="48">
        <v>813.38850000000002</v>
      </c>
      <c r="HT14" s="48">
        <v>1010.6825</v>
      </c>
      <c r="HU14" s="48">
        <v>608.75300000000004</v>
      </c>
      <c r="HV14" s="48">
        <v>779.52599999999995</v>
      </c>
      <c r="HW14" s="48">
        <v>95.498000000000005</v>
      </c>
      <c r="HX14" s="48">
        <v>3</v>
      </c>
      <c r="HY14" s="48">
        <v>290.27300000000002</v>
      </c>
      <c r="HZ14" s="48">
        <v>716.6330001</v>
      </c>
      <c r="IA14" s="48">
        <v>1057.7410001999999</v>
      </c>
      <c r="IB14" s="48">
        <v>1073.0425</v>
      </c>
      <c r="IC14" s="48">
        <v>189.51300000000001</v>
      </c>
      <c r="ID14" s="48">
        <v>748.06700009999997</v>
      </c>
      <c r="IE14" s="48">
        <v>870.38800000000003</v>
      </c>
      <c r="IF14" s="48">
        <v>1112.4704999999999</v>
      </c>
      <c r="IG14" s="48">
        <v>0</v>
      </c>
      <c r="IH14" s="48">
        <v>405.04500000000002</v>
      </c>
      <c r="II14" s="48">
        <v>925.94100000000003</v>
      </c>
      <c r="IJ14" s="48">
        <v>1016.9160000000001</v>
      </c>
      <c r="IK14" s="48">
        <v>520.40400009999996</v>
      </c>
      <c r="IL14" s="48">
        <v>173.49700000000001</v>
      </c>
      <c r="IM14" s="48">
        <v>521.61400000000003</v>
      </c>
      <c r="IN14" s="60">
        <v>1031.7215000000001</v>
      </c>
    </row>
    <row r="15" spans="1:248" s="5" customFormat="1" ht="15" customHeight="1" x14ac:dyDescent="0.45">
      <c r="A15" s="42" t="str">
        <f>'Entry capacity'!A15</f>
        <v>Larrau</v>
      </c>
      <c r="B15" s="47">
        <v>876.68399999999997</v>
      </c>
      <c r="C15" s="48">
        <v>853.298</v>
      </c>
      <c r="D15" s="48">
        <v>886.55399999999997</v>
      </c>
      <c r="E15" s="48">
        <v>556.59100009999997</v>
      </c>
      <c r="F15" s="48">
        <v>480.9215001</v>
      </c>
      <c r="G15" s="48">
        <v>460.52850009999997</v>
      </c>
      <c r="H15" s="48">
        <v>453.36600010000001</v>
      </c>
      <c r="I15" s="48">
        <v>435.1550001</v>
      </c>
      <c r="J15" s="48">
        <v>423.55500009999997</v>
      </c>
      <c r="K15" s="48">
        <v>405.66000009999999</v>
      </c>
      <c r="L15" s="48">
        <v>447.12900009999998</v>
      </c>
      <c r="M15" s="48">
        <v>489.01850009999998</v>
      </c>
      <c r="N15" s="48">
        <v>517.77350009999998</v>
      </c>
      <c r="O15" s="48">
        <v>520.23350010000001</v>
      </c>
      <c r="P15" s="48">
        <v>537.00250010000002</v>
      </c>
      <c r="Q15" s="48">
        <v>544.06950010000003</v>
      </c>
      <c r="R15" s="48">
        <v>546.01450009999996</v>
      </c>
      <c r="S15" s="48">
        <v>549.61950009999998</v>
      </c>
      <c r="T15" s="48">
        <v>560.01950009999996</v>
      </c>
      <c r="U15" s="48">
        <v>561.4215001</v>
      </c>
      <c r="V15" s="48">
        <v>567.80250009999997</v>
      </c>
      <c r="W15" s="48">
        <v>586.3400001</v>
      </c>
      <c r="X15" s="48">
        <v>593.70600009999998</v>
      </c>
      <c r="Y15" s="48">
        <v>612.53600019999999</v>
      </c>
      <c r="Z15" s="48">
        <v>622.84900019999998</v>
      </c>
      <c r="AA15" s="48">
        <v>662.77400020000005</v>
      </c>
      <c r="AB15" s="48">
        <v>670.40600019999999</v>
      </c>
      <c r="AC15" s="48">
        <v>704.37600020000002</v>
      </c>
      <c r="AD15" s="48">
        <v>891.88800030000004</v>
      </c>
      <c r="AE15" s="48">
        <v>906.6880003</v>
      </c>
      <c r="AF15" s="48">
        <v>722.24500020000005</v>
      </c>
      <c r="AG15" s="48">
        <v>742.44200020000005</v>
      </c>
      <c r="AH15" s="48">
        <v>760.73500019999994</v>
      </c>
      <c r="AI15" s="48">
        <v>771.69200020000005</v>
      </c>
      <c r="AJ15" s="48">
        <v>786.08800020000001</v>
      </c>
      <c r="AK15" s="48">
        <v>814.43200019999995</v>
      </c>
      <c r="AL15" s="48">
        <v>835.79300020000005</v>
      </c>
      <c r="AM15" s="48">
        <v>868.29600019999998</v>
      </c>
      <c r="AN15" s="48">
        <v>892.71400019999999</v>
      </c>
      <c r="AO15" s="48">
        <v>908.06000019999999</v>
      </c>
      <c r="AP15" s="48">
        <v>919.06000019999999</v>
      </c>
      <c r="AQ15" s="48">
        <v>930.26000020000004</v>
      </c>
      <c r="AR15" s="48">
        <v>898.11400019999996</v>
      </c>
      <c r="AS15" s="48">
        <v>403.9530001</v>
      </c>
      <c r="AT15" s="48">
        <v>330.88900009999998</v>
      </c>
      <c r="AU15" s="48">
        <v>314.57200010000003</v>
      </c>
      <c r="AV15" s="48">
        <v>310.57200010000003</v>
      </c>
      <c r="AW15" s="48">
        <v>294.77200010000001</v>
      </c>
      <c r="AX15" s="48">
        <v>279.3830001</v>
      </c>
      <c r="AY15" s="48">
        <v>266.96200010000001</v>
      </c>
      <c r="AZ15" s="48">
        <v>251.58300009999999</v>
      </c>
      <c r="BA15" s="48">
        <v>242.21400009999999</v>
      </c>
      <c r="BB15" s="48">
        <v>234.239</v>
      </c>
      <c r="BC15" s="48">
        <v>218.47300000000001</v>
      </c>
      <c r="BD15" s="48">
        <v>216.50800000000001</v>
      </c>
      <c r="BE15" s="48">
        <v>196.709</v>
      </c>
      <c r="BF15" s="48">
        <v>176.05600000000001</v>
      </c>
      <c r="BG15" s="48">
        <v>167.37100000000001</v>
      </c>
      <c r="BH15" s="48">
        <v>156.44</v>
      </c>
      <c r="BI15" s="48">
        <v>148.655</v>
      </c>
      <c r="BJ15" s="48">
        <v>134.72800000000001</v>
      </c>
      <c r="BK15" s="48">
        <v>152.006</v>
      </c>
      <c r="BL15" s="48">
        <v>169.44800000000001</v>
      </c>
      <c r="BM15" s="48">
        <v>180.08099999999999</v>
      </c>
      <c r="BN15" s="48">
        <v>187.70500000000001</v>
      </c>
      <c r="BO15" s="48">
        <v>210.67599999999999</v>
      </c>
      <c r="BP15" s="48">
        <v>223.76</v>
      </c>
      <c r="BQ15" s="48">
        <v>238.76</v>
      </c>
      <c r="BR15" s="48">
        <v>252.39699999999999</v>
      </c>
      <c r="BS15" s="48">
        <v>263.39699999999999</v>
      </c>
      <c r="BT15" s="48">
        <v>271.601</v>
      </c>
      <c r="BU15" s="48">
        <v>541.6330001</v>
      </c>
      <c r="BV15" s="48">
        <v>293.69</v>
      </c>
      <c r="BW15" s="48">
        <v>355.38499999999999</v>
      </c>
      <c r="BX15" s="48">
        <v>357.87900000000002</v>
      </c>
      <c r="BY15" s="48">
        <v>298.46699999999998</v>
      </c>
      <c r="BZ15" s="48">
        <v>301.86700000000002</v>
      </c>
      <c r="CA15" s="48">
        <v>316.524</v>
      </c>
      <c r="CB15" s="48">
        <v>332.94099999999997</v>
      </c>
      <c r="CC15" s="48">
        <v>339.45100000000002</v>
      </c>
      <c r="CD15" s="48">
        <v>316.30200000000002</v>
      </c>
      <c r="CE15" s="48">
        <v>576.28400009999996</v>
      </c>
      <c r="CF15" s="48">
        <v>517.94900010000003</v>
      </c>
      <c r="CG15" s="48">
        <v>508.7750001</v>
      </c>
      <c r="CH15" s="48">
        <v>503.6550001</v>
      </c>
      <c r="CI15" s="48">
        <v>493.8760001</v>
      </c>
      <c r="CJ15" s="48">
        <v>245.12400009999999</v>
      </c>
      <c r="CK15" s="48">
        <v>320.21800009999998</v>
      </c>
      <c r="CL15" s="48">
        <v>576.28300009999998</v>
      </c>
      <c r="CM15" s="48">
        <v>301.9410001</v>
      </c>
      <c r="CN15" s="48">
        <v>287.8710001</v>
      </c>
      <c r="CO15" s="48">
        <v>273.04000009999999</v>
      </c>
      <c r="CP15" s="48">
        <v>268.1910001</v>
      </c>
      <c r="CQ15" s="48">
        <v>260.26900010000003</v>
      </c>
      <c r="CR15" s="48">
        <v>258.56400009999999</v>
      </c>
      <c r="CS15" s="48">
        <v>251.65400009999999</v>
      </c>
      <c r="CT15" s="48">
        <v>247.02500000000001</v>
      </c>
      <c r="CU15" s="48">
        <v>280.57799999999997</v>
      </c>
      <c r="CV15" s="48">
        <v>289.02199999999999</v>
      </c>
      <c r="CW15" s="48">
        <v>323.22500000000002</v>
      </c>
      <c r="CX15" s="48">
        <v>332.416</v>
      </c>
      <c r="CY15" s="48">
        <v>374.22199999999998</v>
      </c>
      <c r="CZ15" s="48">
        <v>429.78699999999998</v>
      </c>
      <c r="DA15" s="48">
        <v>473.06700000000001</v>
      </c>
      <c r="DB15" s="48">
        <v>487.91899999999998</v>
      </c>
      <c r="DC15" s="48">
        <v>499.03500000000003</v>
      </c>
      <c r="DD15" s="48">
        <v>505.83150000000001</v>
      </c>
      <c r="DE15" s="48">
        <v>511.44450000000001</v>
      </c>
      <c r="DF15" s="48">
        <v>321.21499999999997</v>
      </c>
      <c r="DG15" s="48">
        <v>328.56200000000001</v>
      </c>
      <c r="DH15" s="48">
        <v>562.99100009999995</v>
      </c>
      <c r="DI15" s="48">
        <v>910.6880003</v>
      </c>
      <c r="DJ15" s="48">
        <v>907.88800030000004</v>
      </c>
      <c r="DK15" s="48">
        <v>590.24000009999997</v>
      </c>
      <c r="DL15" s="48">
        <v>356.584</v>
      </c>
      <c r="DM15" s="48">
        <v>368.22699999999998</v>
      </c>
      <c r="DN15" s="48">
        <v>406.37599999999998</v>
      </c>
      <c r="DO15" s="48">
        <v>417.678</v>
      </c>
      <c r="DP15" s="48">
        <v>420.77800000000002</v>
      </c>
      <c r="DQ15" s="48">
        <v>401.29399999999998</v>
      </c>
      <c r="DR15" s="48">
        <v>512.08600000000001</v>
      </c>
      <c r="DS15" s="48">
        <v>524.74400000000003</v>
      </c>
      <c r="DT15" s="48">
        <v>531.29399999999998</v>
      </c>
      <c r="DU15" s="48">
        <v>578.423</v>
      </c>
      <c r="DV15" s="48">
        <v>122.899</v>
      </c>
      <c r="DW15" s="48">
        <v>118.023</v>
      </c>
      <c r="DX15" s="48">
        <v>70.741</v>
      </c>
      <c r="DY15" s="48">
        <v>100.249</v>
      </c>
      <c r="DZ15" s="48">
        <v>1058.0385000000001</v>
      </c>
      <c r="EA15" s="48">
        <v>1056.0864999999999</v>
      </c>
      <c r="EB15" s="48">
        <v>980.23350000000005</v>
      </c>
      <c r="EC15" s="48">
        <v>972.68050000000005</v>
      </c>
      <c r="ED15" s="48">
        <v>961.77850000000001</v>
      </c>
      <c r="EE15" s="48">
        <v>957.27850000000001</v>
      </c>
      <c r="EF15" s="48">
        <v>887.12450000000001</v>
      </c>
      <c r="EG15" s="48">
        <v>845.01549999999997</v>
      </c>
      <c r="EH15" s="48">
        <v>819.84450000000004</v>
      </c>
      <c r="EI15" s="48">
        <v>704.4855</v>
      </c>
      <c r="EJ15" s="48">
        <v>666.31050000000005</v>
      </c>
      <c r="EK15" s="48">
        <v>650.41849999999999</v>
      </c>
      <c r="EL15" s="48">
        <v>584.21849999999995</v>
      </c>
      <c r="EM15" s="48">
        <v>562.6635</v>
      </c>
      <c r="EN15" s="48">
        <v>558.74649999999997</v>
      </c>
      <c r="EO15" s="48">
        <v>551.41250000000002</v>
      </c>
      <c r="EP15" s="48">
        <v>539.20050000000003</v>
      </c>
      <c r="EQ15" s="48">
        <v>531.10050000000001</v>
      </c>
      <c r="ER15" s="48">
        <v>521.30050000000006</v>
      </c>
      <c r="ES15" s="48">
        <v>53.412999999999997</v>
      </c>
      <c r="ET15" s="48">
        <v>62.850999999999999</v>
      </c>
      <c r="EU15" s="48">
        <v>122.785</v>
      </c>
      <c r="EV15" s="48">
        <v>903.11400019999996</v>
      </c>
      <c r="EW15" s="48">
        <v>589.55899999999997</v>
      </c>
      <c r="EX15" s="48">
        <v>623.678</v>
      </c>
      <c r="EY15" s="48">
        <v>669.10299999999995</v>
      </c>
      <c r="EZ15" s="48">
        <v>761.15099999999995</v>
      </c>
      <c r="FA15" s="48">
        <v>821.154</v>
      </c>
      <c r="FB15" s="48">
        <v>852.38199999999995</v>
      </c>
      <c r="FC15" s="48">
        <v>868.71799999999996</v>
      </c>
      <c r="FD15" s="48">
        <v>881.47400000000005</v>
      </c>
      <c r="FE15" s="48">
        <v>914.80600000000004</v>
      </c>
      <c r="FF15" s="48">
        <v>931.84500000000003</v>
      </c>
      <c r="FG15" s="48">
        <v>947.38499999999999</v>
      </c>
      <c r="FH15" s="48">
        <v>960.41499999999996</v>
      </c>
      <c r="FI15" s="48">
        <v>984.17</v>
      </c>
      <c r="FJ15" s="48">
        <v>1003.793</v>
      </c>
      <c r="FK15" s="48">
        <v>1022.47</v>
      </c>
      <c r="FL15" s="48">
        <v>441.75900000000001</v>
      </c>
      <c r="FM15" s="48">
        <v>1089.6665</v>
      </c>
      <c r="FN15" s="48">
        <v>1025.6565000000001</v>
      </c>
      <c r="FO15" s="48">
        <v>964.55650000000003</v>
      </c>
      <c r="FP15" s="48">
        <v>921.66150000000005</v>
      </c>
      <c r="FQ15" s="48">
        <v>895.15150000000006</v>
      </c>
      <c r="FR15" s="48">
        <v>881.41949999999997</v>
      </c>
      <c r="FS15" s="48">
        <v>839.1925</v>
      </c>
      <c r="FT15" s="48">
        <v>651.40700000000004</v>
      </c>
      <c r="FU15" s="48">
        <v>635.70699999999999</v>
      </c>
      <c r="FV15" s="48">
        <v>605.80700000000002</v>
      </c>
      <c r="FW15" s="48">
        <v>588.40700000000004</v>
      </c>
      <c r="FX15" s="48">
        <v>567.90700000000004</v>
      </c>
      <c r="FY15" s="48">
        <v>613.19799999999998</v>
      </c>
      <c r="FZ15" s="48">
        <v>629.82299999999998</v>
      </c>
      <c r="GA15" s="48">
        <v>673.49900000000002</v>
      </c>
      <c r="GB15" s="48">
        <v>702.70399999999995</v>
      </c>
      <c r="GC15" s="48">
        <v>723.52700000000004</v>
      </c>
      <c r="GD15" s="48">
        <v>759.26200019999999</v>
      </c>
      <c r="GE15" s="48">
        <v>538.40700000000004</v>
      </c>
      <c r="GF15" s="48">
        <v>493.00700000000001</v>
      </c>
      <c r="GG15" s="48">
        <v>514.22699999999998</v>
      </c>
      <c r="GH15" s="48">
        <v>1017.639</v>
      </c>
      <c r="GI15" s="48">
        <v>815.51</v>
      </c>
      <c r="GJ15" s="48">
        <v>1008.3835</v>
      </c>
      <c r="GK15" s="48">
        <v>904.20500000000004</v>
      </c>
      <c r="GL15" s="48">
        <v>927.70500000000004</v>
      </c>
      <c r="GM15" s="48">
        <v>942.245</v>
      </c>
      <c r="GN15" s="48">
        <v>590.07399999999996</v>
      </c>
      <c r="GO15" s="48">
        <v>607.59900000000005</v>
      </c>
      <c r="GP15" s="48">
        <v>614.39599999999996</v>
      </c>
      <c r="GQ15" s="48">
        <v>669.99300000000005</v>
      </c>
      <c r="GR15" s="48">
        <v>661.24300000000005</v>
      </c>
      <c r="GS15" s="48">
        <v>631.34900000000005</v>
      </c>
      <c r="GT15" s="48">
        <v>591.84299999999996</v>
      </c>
      <c r="GU15" s="48">
        <v>538.24300000000005</v>
      </c>
      <c r="GV15" s="48">
        <v>563.37199999999996</v>
      </c>
      <c r="GW15" s="48">
        <v>605.11699999999996</v>
      </c>
      <c r="GX15" s="48">
        <v>617.99199999999996</v>
      </c>
      <c r="GY15" s="48">
        <v>651.42499999999995</v>
      </c>
      <c r="GZ15" s="48">
        <v>671.38800000000003</v>
      </c>
      <c r="HA15" s="48">
        <v>723.66399999999999</v>
      </c>
      <c r="HB15" s="48">
        <v>854.625</v>
      </c>
      <c r="HC15" s="48">
        <v>515.67200000000003</v>
      </c>
      <c r="HD15" s="48">
        <v>475.74</v>
      </c>
      <c r="HE15" s="48">
        <v>459.43900000000002</v>
      </c>
      <c r="HF15" s="48">
        <v>444.42200000000003</v>
      </c>
      <c r="HG15" s="48">
        <v>409.06200000000001</v>
      </c>
      <c r="HH15" s="48">
        <v>427.95500010000001</v>
      </c>
      <c r="HI15" s="48">
        <v>768.10600020000004</v>
      </c>
      <c r="HJ15" s="48">
        <v>916.76000020000004</v>
      </c>
      <c r="HK15" s="48">
        <v>434.03399999999999</v>
      </c>
      <c r="HL15" s="48">
        <v>447.178</v>
      </c>
      <c r="HM15" s="48">
        <v>479.16500000000002</v>
      </c>
      <c r="HN15" s="48">
        <v>561.88699999999994</v>
      </c>
      <c r="HO15" s="48">
        <v>649.62800000000004</v>
      </c>
      <c r="HP15" s="48">
        <v>688.07500000000005</v>
      </c>
      <c r="HQ15" s="48">
        <v>1070.2165</v>
      </c>
      <c r="HR15" s="48">
        <v>1055.5564999999999</v>
      </c>
      <c r="HS15" s="48">
        <v>718.50699999999995</v>
      </c>
      <c r="HT15" s="48">
        <v>915.80100000000004</v>
      </c>
      <c r="HU15" s="48">
        <v>625.05799999999999</v>
      </c>
      <c r="HV15" s="48">
        <v>795.83100000000002</v>
      </c>
      <c r="HW15" s="48">
        <v>309.54700000000003</v>
      </c>
      <c r="HX15" s="48">
        <v>402.04500000000002</v>
      </c>
      <c r="HY15" s="48">
        <v>306.57799999999997</v>
      </c>
      <c r="HZ15" s="48">
        <v>563.00600010000005</v>
      </c>
      <c r="IA15" s="48">
        <v>904.11400019999996</v>
      </c>
      <c r="IB15" s="48">
        <v>1058.0785000000001</v>
      </c>
      <c r="IC15" s="48">
        <v>349.92099999999999</v>
      </c>
      <c r="ID15" s="48">
        <v>594.44000010000002</v>
      </c>
      <c r="IE15" s="48">
        <v>886.69299999999998</v>
      </c>
      <c r="IF15" s="48">
        <v>1097.5065</v>
      </c>
      <c r="IG15" s="48">
        <v>405.04500000000002</v>
      </c>
      <c r="IH15" s="48">
        <v>0</v>
      </c>
      <c r="II15" s="48">
        <v>942.24599999999998</v>
      </c>
      <c r="IJ15" s="48">
        <v>1033.221</v>
      </c>
      <c r="IK15" s="48">
        <v>366.77700010000001</v>
      </c>
      <c r="IL15" s="48">
        <v>333.90499999999997</v>
      </c>
      <c r="IM15" s="48">
        <v>386.15899999999999</v>
      </c>
      <c r="IN15" s="60">
        <v>1016.7575000000001</v>
      </c>
    </row>
    <row r="16" spans="1:248" s="5" customFormat="1" ht="15" customHeight="1" x14ac:dyDescent="0.45">
      <c r="A16" s="42" t="str">
        <f>'Entry capacity'!A16</f>
        <v>Badajoz</v>
      </c>
      <c r="B16" s="47">
        <v>946.33699999999999</v>
      </c>
      <c r="C16" s="48">
        <v>922.95100000000002</v>
      </c>
      <c r="D16" s="48">
        <v>956.20699999999999</v>
      </c>
      <c r="E16" s="48">
        <v>1247.4190000999999</v>
      </c>
      <c r="F16" s="48">
        <v>1171.7495001</v>
      </c>
      <c r="G16" s="48">
        <v>1151.3565000999999</v>
      </c>
      <c r="H16" s="48">
        <v>1144.1940001</v>
      </c>
      <c r="I16" s="48">
        <v>1125.9830001</v>
      </c>
      <c r="J16" s="48">
        <v>1114.3830000999999</v>
      </c>
      <c r="K16" s="48">
        <v>1096.4880000999999</v>
      </c>
      <c r="L16" s="48">
        <v>1137.9570001</v>
      </c>
      <c r="M16" s="48">
        <v>1179.8465001</v>
      </c>
      <c r="N16" s="48">
        <v>1208.6015001000001</v>
      </c>
      <c r="O16" s="48">
        <v>1211.0615001000001</v>
      </c>
      <c r="P16" s="48">
        <v>1227.8305001000001</v>
      </c>
      <c r="Q16" s="48">
        <v>1234.8975000999999</v>
      </c>
      <c r="R16" s="48">
        <v>1236.8425001000001</v>
      </c>
      <c r="S16" s="48">
        <v>1240.4475001000001</v>
      </c>
      <c r="T16" s="48">
        <v>1250.8475000999999</v>
      </c>
      <c r="U16" s="48">
        <v>1252.2495001</v>
      </c>
      <c r="V16" s="48">
        <v>1258.6305001000001</v>
      </c>
      <c r="W16" s="48">
        <v>1256.4275001000001</v>
      </c>
      <c r="X16" s="48">
        <v>1249.0615001000001</v>
      </c>
      <c r="Y16" s="48">
        <v>1230.2315000000001</v>
      </c>
      <c r="Z16" s="48">
        <v>1219.9185</v>
      </c>
      <c r="AA16" s="48">
        <v>1179.9935</v>
      </c>
      <c r="AB16" s="48">
        <v>1172.3615</v>
      </c>
      <c r="AC16" s="48">
        <v>1138.3915</v>
      </c>
      <c r="AD16" s="48">
        <v>1325.9035001</v>
      </c>
      <c r="AE16" s="48">
        <v>1340.7035000999999</v>
      </c>
      <c r="AF16" s="48">
        <v>1156.2584999999999</v>
      </c>
      <c r="AG16" s="48">
        <v>1176.4555</v>
      </c>
      <c r="AH16" s="48">
        <v>1194.7484999999999</v>
      </c>
      <c r="AI16" s="48">
        <v>1205.7055</v>
      </c>
      <c r="AJ16" s="48">
        <v>1220.1015</v>
      </c>
      <c r="AK16" s="48">
        <v>1248.4455</v>
      </c>
      <c r="AL16" s="48">
        <v>1269.8064999999999</v>
      </c>
      <c r="AM16" s="48">
        <v>1297.6645000000001</v>
      </c>
      <c r="AN16" s="48">
        <v>1273.2465</v>
      </c>
      <c r="AO16" s="48">
        <v>1257.9005</v>
      </c>
      <c r="AP16" s="48">
        <v>1246.9005</v>
      </c>
      <c r="AQ16" s="48">
        <v>1235.7004999999999</v>
      </c>
      <c r="AR16" s="48">
        <v>1278.6465000000001</v>
      </c>
      <c r="AS16" s="48">
        <v>1094.7810001</v>
      </c>
      <c r="AT16" s="48">
        <v>1021.7170001</v>
      </c>
      <c r="AU16" s="48">
        <v>1005.4000001000001</v>
      </c>
      <c r="AV16" s="48">
        <v>1001.4000001000001</v>
      </c>
      <c r="AW16" s="48">
        <v>985.60000009999999</v>
      </c>
      <c r="AX16" s="48">
        <v>970.21100009999998</v>
      </c>
      <c r="AY16" s="48">
        <v>957.79000010000004</v>
      </c>
      <c r="AZ16" s="48">
        <v>942.41100010000002</v>
      </c>
      <c r="BA16" s="48">
        <v>933.0420001</v>
      </c>
      <c r="BB16" s="48">
        <v>925.06700000000001</v>
      </c>
      <c r="BC16" s="48">
        <v>909.30100000000004</v>
      </c>
      <c r="BD16" s="48">
        <v>907.33600000000001</v>
      </c>
      <c r="BE16" s="48">
        <v>887.53700000000003</v>
      </c>
      <c r="BF16" s="48">
        <v>866.88400000000001</v>
      </c>
      <c r="BG16" s="48">
        <v>858.19899999999996</v>
      </c>
      <c r="BH16" s="48">
        <v>847.26800000000003</v>
      </c>
      <c r="BI16" s="48">
        <v>839.48299999999995</v>
      </c>
      <c r="BJ16" s="48">
        <v>825.55600000000004</v>
      </c>
      <c r="BK16" s="48">
        <v>790.24</v>
      </c>
      <c r="BL16" s="48">
        <v>772.798</v>
      </c>
      <c r="BM16" s="48">
        <v>762.16499999999996</v>
      </c>
      <c r="BN16" s="48">
        <v>754.54100000000005</v>
      </c>
      <c r="BO16" s="48">
        <v>731.572</v>
      </c>
      <c r="BP16" s="48">
        <v>744.65599999999995</v>
      </c>
      <c r="BQ16" s="48">
        <v>759.65599999999995</v>
      </c>
      <c r="BR16" s="48">
        <v>773.29300000000001</v>
      </c>
      <c r="BS16" s="48">
        <v>784.29300000000001</v>
      </c>
      <c r="BT16" s="48">
        <v>792.49699999999996</v>
      </c>
      <c r="BU16" s="48">
        <v>1232.4610001000001</v>
      </c>
      <c r="BV16" s="48">
        <v>814.58600000000001</v>
      </c>
      <c r="BW16" s="48">
        <v>876.28099999999995</v>
      </c>
      <c r="BX16" s="48">
        <v>878.77499999999998</v>
      </c>
      <c r="BY16" s="48">
        <v>819.36300000000006</v>
      </c>
      <c r="BZ16" s="48">
        <v>822.76300000000003</v>
      </c>
      <c r="CA16" s="48">
        <v>837.42</v>
      </c>
      <c r="CB16" s="48">
        <v>853.83699999999999</v>
      </c>
      <c r="CC16" s="48">
        <v>860.34699999999998</v>
      </c>
      <c r="CD16" s="48">
        <v>837.19799999999998</v>
      </c>
      <c r="CE16" s="48">
        <v>1267.1120000999999</v>
      </c>
      <c r="CF16" s="48">
        <v>1208.7770000999999</v>
      </c>
      <c r="CG16" s="48">
        <v>1199.6030000999999</v>
      </c>
      <c r="CH16" s="48">
        <v>1194.4830001</v>
      </c>
      <c r="CI16" s="48">
        <v>1184.7040001</v>
      </c>
      <c r="CJ16" s="48">
        <v>935.95200009999996</v>
      </c>
      <c r="CK16" s="48">
        <v>1011.0460001</v>
      </c>
      <c r="CL16" s="48">
        <v>1267.1110001</v>
      </c>
      <c r="CM16" s="48">
        <v>992.76900009999997</v>
      </c>
      <c r="CN16" s="48">
        <v>978.69900010000003</v>
      </c>
      <c r="CO16" s="48">
        <v>963.86800010000002</v>
      </c>
      <c r="CP16" s="48">
        <v>959.01900009999997</v>
      </c>
      <c r="CQ16" s="48">
        <v>951.09700009999995</v>
      </c>
      <c r="CR16" s="48">
        <v>949.39200010000002</v>
      </c>
      <c r="CS16" s="48">
        <v>942.48200010000005</v>
      </c>
      <c r="CT16" s="48">
        <v>695.221</v>
      </c>
      <c r="CU16" s="48">
        <v>661.66800000000001</v>
      </c>
      <c r="CV16" s="48">
        <v>653.22400000000005</v>
      </c>
      <c r="CW16" s="48">
        <v>619.02099999999996</v>
      </c>
      <c r="CX16" s="48">
        <v>609.83000000000004</v>
      </c>
      <c r="CY16" s="48">
        <v>568.024</v>
      </c>
      <c r="CZ16" s="48">
        <v>623.58900000000006</v>
      </c>
      <c r="DA16" s="48">
        <v>698.13800000000003</v>
      </c>
      <c r="DB16" s="48">
        <v>712.99</v>
      </c>
      <c r="DC16" s="48">
        <v>724.10599999999999</v>
      </c>
      <c r="DD16" s="48">
        <v>730.90250000000003</v>
      </c>
      <c r="DE16" s="48">
        <v>736.51549999999997</v>
      </c>
      <c r="DF16" s="48">
        <v>842.11099999999999</v>
      </c>
      <c r="DG16" s="48">
        <v>849.45799999999997</v>
      </c>
      <c r="DH16" s="48">
        <v>1253.8190001</v>
      </c>
      <c r="DI16" s="48">
        <v>1344.7035000999999</v>
      </c>
      <c r="DJ16" s="48">
        <v>1341.9035001</v>
      </c>
      <c r="DK16" s="48">
        <v>1260.3275001</v>
      </c>
      <c r="DL16" s="48">
        <v>737.67399999999998</v>
      </c>
      <c r="DM16" s="48">
        <v>749.31700000000001</v>
      </c>
      <c r="DN16" s="48">
        <v>787.46600000000001</v>
      </c>
      <c r="DO16" s="48">
        <v>798.76800000000003</v>
      </c>
      <c r="DP16" s="48">
        <v>801.86800000000005</v>
      </c>
      <c r="DQ16" s="48">
        <v>922.19</v>
      </c>
      <c r="DR16" s="48">
        <v>714.41499999999996</v>
      </c>
      <c r="DS16" s="48">
        <v>701.75699999999995</v>
      </c>
      <c r="DT16" s="48">
        <v>695.20699999999999</v>
      </c>
      <c r="DU16" s="48">
        <v>648.07799999999997</v>
      </c>
      <c r="DV16" s="48">
        <v>819.34699999999998</v>
      </c>
      <c r="DW16" s="48">
        <v>824.22299999999996</v>
      </c>
      <c r="DX16" s="48">
        <v>871.505</v>
      </c>
      <c r="DY16" s="48">
        <v>841.99699999999996</v>
      </c>
      <c r="DZ16" s="48">
        <v>1283.1095</v>
      </c>
      <c r="EA16" s="48">
        <v>1281.1575</v>
      </c>
      <c r="EB16" s="48">
        <v>1205.3045</v>
      </c>
      <c r="EC16" s="48">
        <v>1197.7515000000001</v>
      </c>
      <c r="ED16" s="48">
        <v>1186.8495</v>
      </c>
      <c r="EE16" s="48">
        <v>1182.3495</v>
      </c>
      <c r="EF16" s="48">
        <v>1112.1955</v>
      </c>
      <c r="EG16" s="48">
        <v>1070.0864999999999</v>
      </c>
      <c r="EH16" s="48">
        <v>1044.9155000000001</v>
      </c>
      <c r="EI16" s="48">
        <v>929.55650000000003</v>
      </c>
      <c r="EJ16" s="48">
        <v>891.38149999999996</v>
      </c>
      <c r="EK16" s="48">
        <v>875.48950000000002</v>
      </c>
      <c r="EL16" s="48">
        <v>809.28949999999998</v>
      </c>
      <c r="EM16" s="48">
        <v>787.73450000000003</v>
      </c>
      <c r="EN16" s="48">
        <v>783.8175</v>
      </c>
      <c r="EO16" s="48">
        <v>776.48350000000005</v>
      </c>
      <c r="EP16" s="48">
        <v>764.27149999999995</v>
      </c>
      <c r="EQ16" s="48">
        <v>756.17150000000004</v>
      </c>
      <c r="ER16" s="48">
        <v>746.37149999999997</v>
      </c>
      <c r="ES16" s="48">
        <v>888.83299999999997</v>
      </c>
      <c r="ET16" s="48">
        <v>879.39499999999998</v>
      </c>
      <c r="EU16" s="48">
        <v>829.58799999999997</v>
      </c>
      <c r="EV16" s="48">
        <v>1283.6465000000001</v>
      </c>
      <c r="EW16" s="48">
        <v>659.21199999999999</v>
      </c>
      <c r="EX16" s="48">
        <v>693.33100000000002</v>
      </c>
      <c r="EY16" s="48">
        <v>738.75599999999997</v>
      </c>
      <c r="EZ16" s="48">
        <v>830.80399999999997</v>
      </c>
      <c r="FA16" s="48">
        <v>890.80700000000002</v>
      </c>
      <c r="FB16" s="48">
        <v>922.03499999999997</v>
      </c>
      <c r="FC16" s="48">
        <v>938.37099999999998</v>
      </c>
      <c r="FD16" s="48">
        <v>951.12699999999995</v>
      </c>
      <c r="FE16" s="48">
        <v>984.45899999999995</v>
      </c>
      <c r="FF16" s="48">
        <v>1001.498</v>
      </c>
      <c r="FG16" s="48">
        <v>1017.038</v>
      </c>
      <c r="FH16" s="48">
        <v>1030.068</v>
      </c>
      <c r="FI16" s="48">
        <v>1053.8230000000001</v>
      </c>
      <c r="FJ16" s="48">
        <v>1073.4459999999999</v>
      </c>
      <c r="FK16" s="48">
        <v>1092.123</v>
      </c>
      <c r="FL16" s="48">
        <v>729.44600000000003</v>
      </c>
      <c r="FM16" s="48">
        <v>1314.7375</v>
      </c>
      <c r="FN16" s="48">
        <v>1250.7275</v>
      </c>
      <c r="FO16" s="48">
        <v>1189.6275000000001</v>
      </c>
      <c r="FP16" s="48">
        <v>1146.7325000000001</v>
      </c>
      <c r="FQ16" s="48">
        <v>1120.2225000000001</v>
      </c>
      <c r="FR16" s="48">
        <v>1106.4905000000001</v>
      </c>
      <c r="FS16" s="48">
        <v>1064.2635</v>
      </c>
      <c r="FT16" s="48">
        <v>956.39549999999997</v>
      </c>
      <c r="FU16" s="48">
        <v>940.69550000000004</v>
      </c>
      <c r="FV16" s="48">
        <v>910.79549999999995</v>
      </c>
      <c r="FW16" s="48">
        <v>893.39549999999997</v>
      </c>
      <c r="FX16" s="48">
        <v>872.89549999999997</v>
      </c>
      <c r="FY16" s="48">
        <v>918.18650000000002</v>
      </c>
      <c r="FZ16" s="48">
        <v>934.81150000000002</v>
      </c>
      <c r="GA16" s="48">
        <v>978.48749999999995</v>
      </c>
      <c r="GB16" s="48">
        <v>1007.6925</v>
      </c>
      <c r="GC16" s="48">
        <v>1028.5155</v>
      </c>
      <c r="GD16" s="48">
        <v>1083.5055</v>
      </c>
      <c r="GE16" s="48">
        <v>843.39549999999997</v>
      </c>
      <c r="GF16" s="48">
        <v>797.99549999999999</v>
      </c>
      <c r="GG16" s="48">
        <v>776.77549999999997</v>
      </c>
      <c r="GH16" s="48">
        <v>1322.6275000000001</v>
      </c>
      <c r="GI16" s="48">
        <v>1120.4984999999999</v>
      </c>
      <c r="GJ16" s="48">
        <v>1233.4545000000001</v>
      </c>
      <c r="GK16" s="48">
        <v>38.040999999999997</v>
      </c>
      <c r="GL16" s="48">
        <v>14.541</v>
      </c>
      <c r="GM16" s="48">
        <v>9.9999999999989008E-4</v>
      </c>
      <c r="GN16" s="48">
        <v>636.42700000000002</v>
      </c>
      <c r="GO16" s="48">
        <v>618.90200000000004</v>
      </c>
      <c r="GP16" s="48">
        <v>612.10500000000002</v>
      </c>
      <c r="GQ16" s="48">
        <v>556.50800000000004</v>
      </c>
      <c r="GR16" s="48">
        <v>527.00300000000004</v>
      </c>
      <c r="GS16" s="48">
        <v>497.10899999999998</v>
      </c>
      <c r="GT16" s="48">
        <v>457.60300000000001</v>
      </c>
      <c r="GU16" s="48">
        <v>404.00299999999999</v>
      </c>
      <c r="GV16" s="48">
        <v>378.87400000000002</v>
      </c>
      <c r="GW16" s="48">
        <v>337.12900000000002</v>
      </c>
      <c r="GX16" s="48">
        <v>324.25400000000002</v>
      </c>
      <c r="GY16" s="48">
        <v>290.82100000000003</v>
      </c>
      <c r="GZ16" s="48">
        <v>270.858</v>
      </c>
      <c r="HA16" s="48">
        <v>218.58199999999999</v>
      </c>
      <c r="HB16" s="48">
        <v>87.620999999999995</v>
      </c>
      <c r="HC16" s="48">
        <v>426.57400000000001</v>
      </c>
      <c r="HD16" s="48">
        <v>466.50599999999997</v>
      </c>
      <c r="HE16" s="48">
        <v>482.80700000000002</v>
      </c>
      <c r="HF16" s="48">
        <v>497.82400000000001</v>
      </c>
      <c r="HG16" s="48">
        <v>533.18399999999997</v>
      </c>
      <c r="HH16" s="48">
        <v>1118.7830001</v>
      </c>
      <c r="HI16" s="48">
        <v>1202.1215</v>
      </c>
      <c r="HJ16" s="48">
        <v>1249.2004999999999</v>
      </c>
      <c r="HK16" s="48">
        <v>792.46699999999998</v>
      </c>
      <c r="HL16" s="48">
        <v>779.32299999999998</v>
      </c>
      <c r="HM16" s="48">
        <v>747.33600000000001</v>
      </c>
      <c r="HN16" s="48">
        <v>664.61400000000003</v>
      </c>
      <c r="HO16" s="48">
        <v>719.28099999999995</v>
      </c>
      <c r="HP16" s="48">
        <v>757.72799999999995</v>
      </c>
      <c r="HQ16" s="48">
        <v>1295.2874999999999</v>
      </c>
      <c r="HR16" s="48">
        <v>1280.6275000000001</v>
      </c>
      <c r="HS16" s="48">
        <v>1023.4955</v>
      </c>
      <c r="HT16" s="48">
        <v>1220.7895000000001</v>
      </c>
      <c r="HU16" s="48">
        <v>601.44299999999998</v>
      </c>
      <c r="HV16" s="48">
        <v>146.41499999999999</v>
      </c>
      <c r="HW16" s="48">
        <v>830.44299999999998</v>
      </c>
      <c r="HX16" s="48">
        <v>922.94100000000003</v>
      </c>
      <c r="HY16" s="48">
        <v>687.66800000000001</v>
      </c>
      <c r="HZ16" s="48">
        <v>1253.8340000999999</v>
      </c>
      <c r="IA16" s="48">
        <v>1284.6465000000001</v>
      </c>
      <c r="IB16" s="48">
        <v>1283.1495</v>
      </c>
      <c r="IC16" s="48">
        <v>870.81700000000001</v>
      </c>
      <c r="ID16" s="48">
        <v>1264.5275001</v>
      </c>
      <c r="IE16" s="48">
        <v>956.346</v>
      </c>
      <c r="IF16" s="48">
        <v>1322.5775000000001</v>
      </c>
      <c r="IG16" s="48">
        <v>925.94100000000003</v>
      </c>
      <c r="IH16" s="48">
        <v>942.24599999999998</v>
      </c>
      <c r="II16" s="48">
        <v>0</v>
      </c>
      <c r="IJ16" s="48">
        <v>1102.874</v>
      </c>
      <c r="IK16" s="48">
        <v>1057.6050001000001</v>
      </c>
      <c r="IL16" s="48">
        <v>854.80100000000004</v>
      </c>
      <c r="IM16" s="48">
        <v>785.04600000000005</v>
      </c>
      <c r="IN16" s="60">
        <v>1241.8285000000001</v>
      </c>
    </row>
    <row r="17" spans="1:248" s="5" customFormat="1" ht="15" customHeight="1" x14ac:dyDescent="0.45">
      <c r="A17" s="42" t="str">
        <f>'Entry capacity'!A17</f>
        <v>Tuy</v>
      </c>
      <c r="B17" s="47">
        <v>192.97399999999999</v>
      </c>
      <c r="C17" s="48">
        <v>216.36</v>
      </c>
      <c r="D17" s="48">
        <v>183.10400000000001</v>
      </c>
      <c r="E17" s="48">
        <v>1338.3940001000001</v>
      </c>
      <c r="F17" s="48">
        <v>1262.7245000999999</v>
      </c>
      <c r="G17" s="48">
        <v>1242.3315001000001</v>
      </c>
      <c r="H17" s="48">
        <v>1235.1690000999999</v>
      </c>
      <c r="I17" s="48">
        <v>1216.9580000999999</v>
      </c>
      <c r="J17" s="48">
        <v>1205.3580001</v>
      </c>
      <c r="K17" s="48">
        <v>1187.4630001</v>
      </c>
      <c r="L17" s="48">
        <v>1228.9320001000001</v>
      </c>
      <c r="M17" s="48">
        <v>1270.8215001000001</v>
      </c>
      <c r="N17" s="48">
        <v>1299.5765001</v>
      </c>
      <c r="O17" s="48">
        <v>1302.0365001</v>
      </c>
      <c r="P17" s="48">
        <v>1318.8055001</v>
      </c>
      <c r="Q17" s="48">
        <v>1325.8725001</v>
      </c>
      <c r="R17" s="48">
        <v>1327.8175001</v>
      </c>
      <c r="S17" s="48">
        <v>1331.4225001</v>
      </c>
      <c r="T17" s="48">
        <v>1341.8225001000001</v>
      </c>
      <c r="U17" s="48">
        <v>1343.2245000999999</v>
      </c>
      <c r="V17" s="48">
        <v>1349.6055001</v>
      </c>
      <c r="W17" s="48">
        <v>1368.1430001000001</v>
      </c>
      <c r="X17" s="48">
        <v>1375.5090001000001</v>
      </c>
      <c r="Y17" s="48">
        <v>1394.3390002000001</v>
      </c>
      <c r="Z17" s="48">
        <v>1404.6520002</v>
      </c>
      <c r="AA17" s="48">
        <v>1444.5770001999999</v>
      </c>
      <c r="AB17" s="48">
        <v>1450.6244999999999</v>
      </c>
      <c r="AC17" s="48">
        <v>1416.6545000000001</v>
      </c>
      <c r="AD17" s="48">
        <v>1604.1665000999999</v>
      </c>
      <c r="AE17" s="48">
        <v>1618.9665001000001</v>
      </c>
      <c r="AF17" s="48">
        <v>1434.5215000000001</v>
      </c>
      <c r="AG17" s="48">
        <v>1454.7184999999999</v>
      </c>
      <c r="AH17" s="48">
        <v>1473.0115000000001</v>
      </c>
      <c r="AI17" s="48">
        <v>1483.9684999999999</v>
      </c>
      <c r="AJ17" s="48">
        <v>1498.3644999999999</v>
      </c>
      <c r="AK17" s="48">
        <v>1526.7085</v>
      </c>
      <c r="AL17" s="48">
        <v>1548.0695000000001</v>
      </c>
      <c r="AM17" s="48">
        <v>1575.9275</v>
      </c>
      <c r="AN17" s="48">
        <v>1551.5094999999999</v>
      </c>
      <c r="AO17" s="48">
        <v>1536.1635000000001</v>
      </c>
      <c r="AP17" s="48">
        <v>1525.1635000000001</v>
      </c>
      <c r="AQ17" s="48">
        <v>1513.9635000000001</v>
      </c>
      <c r="AR17" s="48">
        <v>1556.9095</v>
      </c>
      <c r="AS17" s="48">
        <v>1185.7560000999999</v>
      </c>
      <c r="AT17" s="48">
        <v>1112.6920001000001</v>
      </c>
      <c r="AU17" s="48">
        <v>1096.3750001000001</v>
      </c>
      <c r="AV17" s="48">
        <v>1092.3750001000001</v>
      </c>
      <c r="AW17" s="48">
        <v>1076.5750000999999</v>
      </c>
      <c r="AX17" s="48">
        <v>1061.1860001</v>
      </c>
      <c r="AY17" s="48">
        <v>1048.7650001</v>
      </c>
      <c r="AZ17" s="48">
        <v>1033.3860001</v>
      </c>
      <c r="BA17" s="48">
        <v>1024.0170000999999</v>
      </c>
      <c r="BB17" s="48">
        <v>1016.042</v>
      </c>
      <c r="BC17" s="48">
        <v>1000.276</v>
      </c>
      <c r="BD17" s="48">
        <v>998.31100000000004</v>
      </c>
      <c r="BE17" s="48">
        <v>978.51199999999994</v>
      </c>
      <c r="BF17" s="48">
        <v>957.85900000000004</v>
      </c>
      <c r="BG17" s="48">
        <v>949.17399999999998</v>
      </c>
      <c r="BH17" s="48">
        <v>938.24300000000005</v>
      </c>
      <c r="BI17" s="48">
        <v>930.45799999999997</v>
      </c>
      <c r="BJ17" s="48">
        <v>916.53099999999995</v>
      </c>
      <c r="BK17" s="48">
        <v>881.21500000000003</v>
      </c>
      <c r="BL17" s="48">
        <v>863.77300000000002</v>
      </c>
      <c r="BM17" s="48">
        <v>853.14</v>
      </c>
      <c r="BN17" s="48">
        <v>845.51599999999996</v>
      </c>
      <c r="BO17" s="48">
        <v>822.54700000000003</v>
      </c>
      <c r="BP17" s="48">
        <v>835.63099999999997</v>
      </c>
      <c r="BQ17" s="48">
        <v>850.63099999999997</v>
      </c>
      <c r="BR17" s="48">
        <v>864.26800000000003</v>
      </c>
      <c r="BS17" s="48">
        <v>875.26800000000003</v>
      </c>
      <c r="BT17" s="48">
        <v>883.47199999999998</v>
      </c>
      <c r="BU17" s="48">
        <v>1323.4360001</v>
      </c>
      <c r="BV17" s="48">
        <v>905.56100000000004</v>
      </c>
      <c r="BW17" s="48">
        <v>967.25599999999997</v>
      </c>
      <c r="BX17" s="48">
        <v>969.75</v>
      </c>
      <c r="BY17" s="48">
        <v>910.33799999999997</v>
      </c>
      <c r="BZ17" s="48">
        <v>913.73800000000006</v>
      </c>
      <c r="CA17" s="48">
        <v>928.39499999999998</v>
      </c>
      <c r="CB17" s="48">
        <v>944.81200000000001</v>
      </c>
      <c r="CC17" s="48">
        <v>951.322</v>
      </c>
      <c r="CD17" s="48">
        <v>928.173</v>
      </c>
      <c r="CE17" s="48">
        <v>1358.0870001000001</v>
      </c>
      <c r="CF17" s="48">
        <v>1299.7520001</v>
      </c>
      <c r="CG17" s="48">
        <v>1290.5780001000001</v>
      </c>
      <c r="CH17" s="48">
        <v>1285.4580000999999</v>
      </c>
      <c r="CI17" s="48">
        <v>1275.6790000999999</v>
      </c>
      <c r="CJ17" s="48">
        <v>1026.9270001</v>
      </c>
      <c r="CK17" s="48">
        <v>1102.0210001</v>
      </c>
      <c r="CL17" s="48">
        <v>1358.0860001000001</v>
      </c>
      <c r="CM17" s="48">
        <v>1083.7440001</v>
      </c>
      <c r="CN17" s="48">
        <v>1069.6740001000001</v>
      </c>
      <c r="CO17" s="48">
        <v>1054.8430000999999</v>
      </c>
      <c r="CP17" s="48">
        <v>1049.9940001</v>
      </c>
      <c r="CQ17" s="48">
        <v>1042.0720001</v>
      </c>
      <c r="CR17" s="48">
        <v>1040.3670001</v>
      </c>
      <c r="CS17" s="48">
        <v>1033.4570001</v>
      </c>
      <c r="CT17" s="48">
        <v>786.19600000000003</v>
      </c>
      <c r="CU17" s="48">
        <v>752.64300000000003</v>
      </c>
      <c r="CV17" s="48">
        <v>761.08699999999999</v>
      </c>
      <c r="CW17" s="48">
        <v>795.29</v>
      </c>
      <c r="CX17" s="48">
        <v>804.48099999999999</v>
      </c>
      <c r="CY17" s="48">
        <v>846.28700000000003</v>
      </c>
      <c r="CZ17" s="48">
        <v>901.85199999999998</v>
      </c>
      <c r="DA17" s="48">
        <v>976.40099999999995</v>
      </c>
      <c r="DB17" s="48">
        <v>991.25300000000004</v>
      </c>
      <c r="DC17" s="48">
        <v>1002.369</v>
      </c>
      <c r="DD17" s="48">
        <v>1009.1655</v>
      </c>
      <c r="DE17" s="48">
        <v>1014.7785</v>
      </c>
      <c r="DF17" s="48">
        <v>933.08600000000001</v>
      </c>
      <c r="DG17" s="48">
        <v>940.43299999999999</v>
      </c>
      <c r="DH17" s="48">
        <v>1344.7940000999999</v>
      </c>
      <c r="DI17" s="48">
        <v>1622.9665001000001</v>
      </c>
      <c r="DJ17" s="48">
        <v>1620.1665000999999</v>
      </c>
      <c r="DK17" s="48">
        <v>1372.0430001</v>
      </c>
      <c r="DL17" s="48">
        <v>676.63699999999994</v>
      </c>
      <c r="DM17" s="48">
        <v>664.99400000000003</v>
      </c>
      <c r="DN17" s="48">
        <v>626.84500000000003</v>
      </c>
      <c r="DO17" s="48">
        <v>615.54300000000001</v>
      </c>
      <c r="DP17" s="48">
        <v>612.44299999999998</v>
      </c>
      <c r="DQ17" s="48">
        <v>1013.165</v>
      </c>
      <c r="DR17" s="48">
        <v>521.13499999999999</v>
      </c>
      <c r="DS17" s="48">
        <v>508.47699999999998</v>
      </c>
      <c r="DT17" s="48">
        <v>501.92700000000002</v>
      </c>
      <c r="DU17" s="48">
        <v>454.798</v>
      </c>
      <c r="DV17" s="48">
        <v>910.322</v>
      </c>
      <c r="DW17" s="48">
        <v>915.19799999999998</v>
      </c>
      <c r="DX17" s="48">
        <v>962.48</v>
      </c>
      <c r="DY17" s="48">
        <v>932.97199999999998</v>
      </c>
      <c r="DZ17" s="48">
        <v>1561.3724999999999</v>
      </c>
      <c r="EA17" s="48">
        <v>1559.4204999999999</v>
      </c>
      <c r="EB17" s="48">
        <v>1483.5675000000001</v>
      </c>
      <c r="EC17" s="48">
        <v>1476.0145</v>
      </c>
      <c r="ED17" s="48">
        <v>1465.1125</v>
      </c>
      <c r="EE17" s="48">
        <v>1460.6125</v>
      </c>
      <c r="EF17" s="48">
        <v>1390.4585</v>
      </c>
      <c r="EG17" s="48">
        <v>1348.3495</v>
      </c>
      <c r="EH17" s="48">
        <v>1323.1785</v>
      </c>
      <c r="EI17" s="48">
        <v>1207.8195000000001</v>
      </c>
      <c r="EJ17" s="48">
        <v>1169.6445000000001</v>
      </c>
      <c r="EK17" s="48">
        <v>1153.7525000000001</v>
      </c>
      <c r="EL17" s="48">
        <v>1087.5525</v>
      </c>
      <c r="EM17" s="48">
        <v>1065.9974999999999</v>
      </c>
      <c r="EN17" s="48">
        <v>1062.0805</v>
      </c>
      <c r="EO17" s="48">
        <v>1054.7465</v>
      </c>
      <c r="EP17" s="48">
        <v>1042.5345</v>
      </c>
      <c r="EQ17" s="48">
        <v>1034.4345000000001</v>
      </c>
      <c r="ER17" s="48">
        <v>1024.6344999999999</v>
      </c>
      <c r="ES17" s="48">
        <v>979.80799999999999</v>
      </c>
      <c r="ET17" s="48">
        <v>970.37</v>
      </c>
      <c r="EU17" s="48">
        <v>920.56299999999999</v>
      </c>
      <c r="EV17" s="48">
        <v>1561.9095</v>
      </c>
      <c r="EW17" s="48">
        <v>443.66199999999998</v>
      </c>
      <c r="EX17" s="48">
        <v>409.54300000000001</v>
      </c>
      <c r="EY17" s="48">
        <v>364.11799999999999</v>
      </c>
      <c r="EZ17" s="48">
        <v>272.07</v>
      </c>
      <c r="FA17" s="48">
        <v>212.06700000000001</v>
      </c>
      <c r="FB17" s="48">
        <v>180.839</v>
      </c>
      <c r="FC17" s="48">
        <v>164.50299999999999</v>
      </c>
      <c r="FD17" s="48">
        <v>151.74700000000001</v>
      </c>
      <c r="FE17" s="48">
        <v>118.41500000000001</v>
      </c>
      <c r="FF17" s="48">
        <v>101.376</v>
      </c>
      <c r="FG17" s="48">
        <v>85.835999999999999</v>
      </c>
      <c r="FH17" s="48">
        <v>72.805999999999997</v>
      </c>
      <c r="FI17" s="48">
        <v>49.051000000000002</v>
      </c>
      <c r="FJ17" s="48">
        <v>29.428000000000001</v>
      </c>
      <c r="FK17" s="48">
        <v>10.750999999999999</v>
      </c>
      <c r="FL17" s="48">
        <v>1007.7089999999999</v>
      </c>
      <c r="FM17" s="48">
        <v>1593.0005000000001</v>
      </c>
      <c r="FN17" s="48">
        <v>1528.9905000000001</v>
      </c>
      <c r="FO17" s="48">
        <v>1467.8905</v>
      </c>
      <c r="FP17" s="48">
        <v>1424.9955</v>
      </c>
      <c r="FQ17" s="48">
        <v>1398.4855</v>
      </c>
      <c r="FR17" s="48">
        <v>1384.7535</v>
      </c>
      <c r="FS17" s="48">
        <v>1342.5264999999999</v>
      </c>
      <c r="FT17" s="48">
        <v>1234.6585</v>
      </c>
      <c r="FU17" s="48">
        <v>1218.9585</v>
      </c>
      <c r="FV17" s="48">
        <v>1189.0585000000001</v>
      </c>
      <c r="FW17" s="48">
        <v>1171.6585</v>
      </c>
      <c r="FX17" s="48">
        <v>1151.1585</v>
      </c>
      <c r="FY17" s="48">
        <v>1196.4494999999999</v>
      </c>
      <c r="FZ17" s="48">
        <v>1213.0744999999999</v>
      </c>
      <c r="GA17" s="48">
        <v>1256.7505000000001</v>
      </c>
      <c r="GB17" s="48">
        <v>1285.9555</v>
      </c>
      <c r="GC17" s="48">
        <v>1306.7784999999999</v>
      </c>
      <c r="GD17" s="48">
        <v>1361.7684999999999</v>
      </c>
      <c r="GE17" s="48">
        <v>1121.6585</v>
      </c>
      <c r="GF17" s="48">
        <v>1076.2584999999999</v>
      </c>
      <c r="GG17" s="48">
        <v>1055.0385000000001</v>
      </c>
      <c r="GH17" s="48">
        <v>1600.8905</v>
      </c>
      <c r="GI17" s="48">
        <v>1398.7615000000001</v>
      </c>
      <c r="GJ17" s="48">
        <v>1511.7175</v>
      </c>
      <c r="GK17" s="48">
        <v>1064.8330000000001</v>
      </c>
      <c r="GL17" s="48">
        <v>1088.3330000000001</v>
      </c>
      <c r="GM17" s="48">
        <v>1102.873</v>
      </c>
      <c r="GN17" s="48">
        <v>466.447</v>
      </c>
      <c r="GO17" s="48">
        <v>483.97199999999998</v>
      </c>
      <c r="GP17" s="48">
        <v>490.76900000000001</v>
      </c>
      <c r="GQ17" s="48">
        <v>546.36599999999999</v>
      </c>
      <c r="GR17" s="48">
        <v>575.87099999999998</v>
      </c>
      <c r="GS17" s="48">
        <v>605.76499999999999</v>
      </c>
      <c r="GT17" s="48">
        <v>645.27099999999996</v>
      </c>
      <c r="GU17" s="48">
        <v>698.87099999999998</v>
      </c>
      <c r="GV17" s="48">
        <v>724</v>
      </c>
      <c r="GW17" s="48">
        <v>765.745</v>
      </c>
      <c r="GX17" s="48">
        <v>778.62</v>
      </c>
      <c r="GY17" s="48">
        <v>812.053</v>
      </c>
      <c r="GZ17" s="48">
        <v>832.01599999999996</v>
      </c>
      <c r="HA17" s="48">
        <v>884.29200000000003</v>
      </c>
      <c r="HB17" s="48">
        <v>1015.253</v>
      </c>
      <c r="HC17" s="48">
        <v>721.44200000000001</v>
      </c>
      <c r="HD17" s="48">
        <v>761.37400000000002</v>
      </c>
      <c r="HE17" s="48">
        <v>777.67499999999995</v>
      </c>
      <c r="HF17" s="48">
        <v>792.69200000000001</v>
      </c>
      <c r="HG17" s="48">
        <v>828.05200000000002</v>
      </c>
      <c r="HH17" s="48">
        <v>1209.7580000999999</v>
      </c>
      <c r="HI17" s="48">
        <v>1480.3844999999999</v>
      </c>
      <c r="HJ17" s="48">
        <v>1527.4635000000001</v>
      </c>
      <c r="HK17" s="48">
        <v>599.18700000000001</v>
      </c>
      <c r="HL17" s="48">
        <v>586.04300000000001</v>
      </c>
      <c r="HM17" s="48">
        <v>554.05600000000004</v>
      </c>
      <c r="HN17" s="48">
        <v>471.334</v>
      </c>
      <c r="HO17" s="48">
        <v>383.59300000000002</v>
      </c>
      <c r="HP17" s="48">
        <v>345.14600000000002</v>
      </c>
      <c r="HQ17" s="48">
        <v>1573.5505000000001</v>
      </c>
      <c r="HR17" s="48">
        <v>1558.8905</v>
      </c>
      <c r="HS17" s="48">
        <v>1301.7584999999999</v>
      </c>
      <c r="HT17" s="48">
        <v>1499.0525</v>
      </c>
      <c r="HU17" s="48">
        <v>501.43099999999998</v>
      </c>
      <c r="HV17" s="48">
        <v>956.45899999999995</v>
      </c>
      <c r="HW17" s="48">
        <v>921.41800000000001</v>
      </c>
      <c r="HX17" s="48">
        <v>1013.9160000000001</v>
      </c>
      <c r="HY17" s="48">
        <v>726.64300000000003</v>
      </c>
      <c r="HZ17" s="48">
        <v>1344.8090001</v>
      </c>
      <c r="IA17" s="48">
        <v>1562.9095</v>
      </c>
      <c r="IB17" s="48">
        <v>1561.4124999999999</v>
      </c>
      <c r="IC17" s="48">
        <v>961.79200000000003</v>
      </c>
      <c r="ID17" s="48">
        <v>1376.2430001</v>
      </c>
      <c r="IE17" s="48">
        <v>202.983</v>
      </c>
      <c r="IF17" s="48">
        <v>1600.8405</v>
      </c>
      <c r="IG17" s="48">
        <v>1016.9160000000001</v>
      </c>
      <c r="IH17" s="48">
        <v>1033.221</v>
      </c>
      <c r="II17" s="48">
        <v>1102.874</v>
      </c>
      <c r="IJ17" s="48">
        <v>0</v>
      </c>
      <c r="IK17" s="48">
        <v>1148.5800001</v>
      </c>
      <c r="IL17" s="48">
        <v>945.77599999999995</v>
      </c>
      <c r="IM17" s="48">
        <v>1063.309</v>
      </c>
      <c r="IN17" s="60">
        <v>1520.0915</v>
      </c>
    </row>
    <row r="18" spans="1:248" s="5" customFormat="1" ht="15" customHeight="1" x14ac:dyDescent="0.45">
      <c r="A18" s="42" t="str">
        <f>'Entry capacity'!A18</f>
        <v>PR Barcelona</v>
      </c>
      <c r="B18" s="47">
        <v>1188.2720001</v>
      </c>
      <c r="C18" s="48">
        <v>1164.8860001</v>
      </c>
      <c r="D18" s="48">
        <v>1198.1420000999999</v>
      </c>
      <c r="E18" s="48">
        <v>6.415</v>
      </c>
      <c r="F18" s="48">
        <v>82.084500000000006</v>
      </c>
      <c r="G18" s="48">
        <v>102.47750000000001</v>
      </c>
      <c r="H18" s="48">
        <v>109.64</v>
      </c>
      <c r="I18" s="48">
        <v>127.851</v>
      </c>
      <c r="J18" s="48">
        <v>139.45099999999999</v>
      </c>
      <c r="K18" s="48">
        <v>157.346</v>
      </c>
      <c r="L18" s="48">
        <v>198.815</v>
      </c>
      <c r="M18" s="48">
        <v>240.7045</v>
      </c>
      <c r="N18" s="48">
        <v>269.45949999999999</v>
      </c>
      <c r="O18" s="48">
        <v>271.91950000000003</v>
      </c>
      <c r="P18" s="48">
        <v>288.68849999999998</v>
      </c>
      <c r="Q18" s="48">
        <v>295.75549999999998</v>
      </c>
      <c r="R18" s="48">
        <v>297.70049999999998</v>
      </c>
      <c r="S18" s="48">
        <v>301.30549999999999</v>
      </c>
      <c r="T18" s="48">
        <v>311.70549999999997</v>
      </c>
      <c r="U18" s="48">
        <v>313.10750000000002</v>
      </c>
      <c r="V18" s="48">
        <v>319.48849999999999</v>
      </c>
      <c r="W18" s="48">
        <v>338.02600000000001</v>
      </c>
      <c r="X18" s="48">
        <v>345.392</v>
      </c>
      <c r="Y18" s="48">
        <v>364.2220001</v>
      </c>
      <c r="Z18" s="48">
        <v>374.53500009999999</v>
      </c>
      <c r="AA18" s="48">
        <v>414.4600001</v>
      </c>
      <c r="AB18" s="48">
        <v>422.09200010000001</v>
      </c>
      <c r="AC18" s="48">
        <v>456.06200009999998</v>
      </c>
      <c r="AD18" s="48">
        <v>643.5740002</v>
      </c>
      <c r="AE18" s="48">
        <v>658.37400019999995</v>
      </c>
      <c r="AF18" s="48">
        <v>473.93100010000001</v>
      </c>
      <c r="AG18" s="48">
        <v>494.12800010000001</v>
      </c>
      <c r="AH18" s="48">
        <v>512.42100010000001</v>
      </c>
      <c r="AI18" s="48">
        <v>523.37800010000001</v>
      </c>
      <c r="AJ18" s="48">
        <v>537.77400009999997</v>
      </c>
      <c r="AK18" s="48">
        <v>566.11800010000002</v>
      </c>
      <c r="AL18" s="48">
        <v>587.47900010000001</v>
      </c>
      <c r="AM18" s="48">
        <v>619.98200010000005</v>
      </c>
      <c r="AN18" s="48">
        <v>644.40000010000006</v>
      </c>
      <c r="AO18" s="48">
        <v>659.74600009999995</v>
      </c>
      <c r="AP18" s="48">
        <v>670.74600009999995</v>
      </c>
      <c r="AQ18" s="48">
        <v>681.94600009999999</v>
      </c>
      <c r="AR18" s="48">
        <v>649.80000010000003</v>
      </c>
      <c r="AS18" s="48">
        <v>159.053</v>
      </c>
      <c r="AT18" s="48">
        <v>232.11699999999999</v>
      </c>
      <c r="AU18" s="48">
        <v>248.434</v>
      </c>
      <c r="AV18" s="48">
        <v>252.434</v>
      </c>
      <c r="AW18" s="48">
        <v>268.23399999999998</v>
      </c>
      <c r="AX18" s="48">
        <v>283.62299999999999</v>
      </c>
      <c r="AY18" s="48">
        <v>296.04399999999998</v>
      </c>
      <c r="AZ18" s="48">
        <v>311.423</v>
      </c>
      <c r="BA18" s="48">
        <v>320.79199999999997</v>
      </c>
      <c r="BB18" s="48">
        <v>328.76700010000002</v>
      </c>
      <c r="BC18" s="48">
        <v>344.53300009999998</v>
      </c>
      <c r="BD18" s="48">
        <v>346.49800010000001</v>
      </c>
      <c r="BE18" s="48">
        <v>366.29700009999999</v>
      </c>
      <c r="BF18" s="48">
        <v>386.95000010000001</v>
      </c>
      <c r="BG18" s="48">
        <v>395.63500010000001</v>
      </c>
      <c r="BH18" s="48">
        <v>406.5660001</v>
      </c>
      <c r="BI18" s="48">
        <v>414.35100010000002</v>
      </c>
      <c r="BJ18" s="48">
        <v>428.27800009999999</v>
      </c>
      <c r="BK18" s="48">
        <v>463.59400010000002</v>
      </c>
      <c r="BL18" s="48">
        <v>481.03600010000002</v>
      </c>
      <c r="BM18" s="48">
        <v>491.66900010000001</v>
      </c>
      <c r="BN18" s="48">
        <v>499.29300009999997</v>
      </c>
      <c r="BO18" s="48">
        <v>522.26400009999998</v>
      </c>
      <c r="BP18" s="48">
        <v>535.34800010000004</v>
      </c>
      <c r="BQ18" s="48">
        <v>550.34800010000004</v>
      </c>
      <c r="BR18" s="48">
        <v>563.98500009999998</v>
      </c>
      <c r="BS18" s="48">
        <v>574.98500009999998</v>
      </c>
      <c r="BT18" s="48">
        <v>583.18900010000004</v>
      </c>
      <c r="BU18" s="48">
        <v>21.373000000000001</v>
      </c>
      <c r="BV18" s="48">
        <v>605.27800009999999</v>
      </c>
      <c r="BW18" s="48">
        <v>666.97300010000004</v>
      </c>
      <c r="BX18" s="48">
        <v>669.46700009999995</v>
      </c>
      <c r="BY18" s="48">
        <v>610.05500010000003</v>
      </c>
      <c r="BZ18" s="48">
        <v>613.45500010000001</v>
      </c>
      <c r="CA18" s="48">
        <v>628.11200010000005</v>
      </c>
      <c r="CB18" s="48">
        <v>644.52900009999996</v>
      </c>
      <c r="CC18" s="48">
        <v>651.03900009999995</v>
      </c>
      <c r="CD18" s="48">
        <v>627.89000009999995</v>
      </c>
      <c r="CE18" s="48">
        <v>13.298</v>
      </c>
      <c r="CF18" s="48">
        <v>45.057000000000002</v>
      </c>
      <c r="CG18" s="48">
        <v>54.231000000000002</v>
      </c>
      <c r="CH18" s="48">
        <v>59.350999999999999</v>
      </c>
      <c r="CI18" s="48">
        <v>69.13</v>
      </c>
      <c r="CJ18" s="48">
        <v>323.702</v>
      </c>
      <c r="CK18" s="48">
        <v>398.79599999999999</v>
      </c>
      <c r="CL18" s="48">
        <v>13.297000000000001</v>
      </c>
      <c r="CM18" s="48">
        <v>380.51900000000001</v>
      </c>
      <c r="CN18" s="48">
        <v>366.44900000000001</v>
      </c>
      <c r="CO18" s="48">
        <v>351.61799999999999</v>
      </c>
      <c r="CP18" s="48">
        <v>346.76900000000001</v>
      </c>
      <c r="CQ18" s="48">
        <v>338.84699999999998</v>
      </c>
      <c r="CR18" s="48">
        <v>337.142</v>
      </c>
      <c r="CS18" s="48">
        <v>330.23200000000003</v>
      </c>
      <c r="CT18" s="48">
        <v>558.61300010000002</v>
      </c>
      <c r="CU18" s="48">
        <v>592.16600010000002</v>
      </c>
      <c r="CV18" s="48">
        <v>600.61000009999998</v>
      </c>
      <c r="CW18" s="48">
        <v>634.81300009999995</v>
      </c>
      <c r="CX18" s="48">
        <v>644.00400009999998</v>
      </c>
      <c r="CY18" s="48">
        <v>685.81000010000002</v>
      </c>
      <c r="CZ18" s="48">
        <v>741.37500009999997</v>
      </c>
      <c r="DA18" s="48">
        <v>784.65500010000005</v>
      </c>
      <c r="DB18" s="48">
        <v>799.50700010000003</v>
      </c>
      <c r="DC18" s="48">
        <v>810.62300010000001</v>
      </c>
      <c r="DD18" s="48">
        <v>817.41950010000005</v>
      </c>
      <c r="DE18" s="48">
        <v>823.03250009999999</v>
      </c>
      <c r="DF18" s="48">
        <v>632.80300009999996</v>
      </c>
      <c r="DG18" s="48">
        <v>640.15000010000006</v>
      </c>
      <c r="DH18" s="48">
        <v>1.4999999999999901E-2</v>
      </c>
      <c r="DI18" s="48">
        <v>662.37400019999995</v>
      </c>
      <c r="DJ18" s="48">
        <v>659.5740002</v>
      </c>
      <c r="DK18" s="48">
        <v>341.92599999999999</v>
      </c>
      <c r="DL18" s="48">
        <v>668.17200009999999</v>
      </c>
      <c r="DM18" s="48">
        <v>679.81500010000002</v>
      </c>
      <c r="DN18" s="48">
        <v>717.96400010000002</v>
      </c>
      <c r="DO18" s="48">
        <v>729.26600010000004</v>
      </c>
      <c r="DP18" s="48">
        <v>732.36600009999995</v>
      </c>
      <c r="DQ18" s="48">
        <v>712.88200010000003</v>
      </c>
      <c r="DR18" s="48">
        <v>823.67400009999994</v>
      </c>
      <c r="DS18" s="48">
        <v>836.33200009999996</v>
      </c>
      <c r="DT18" s="48">
        <v>842.88200010000003</v>
      </c>
      <c r="DU18" s="48">
        <v>890.01100010000005</v>
      </c>
      <c r="DV18" s="48">
        <v>440.10700009999999</v>
      </c>
      <c r="DW18" s="48">
        <v>444.98300010000003</v>
      </c>
      <c r="DX18" s="48">
        <v>492.26500010000001</v>
      </c>
      <c r="DY18" s="48">
        <v>462.75700010000003</v>
      </c>
      <c r="DZ18" s="48">
        <v>1216.2470000999999</v>
      </c>
      <c r="EA18" s="48">
        <v>1214.2950000999999</v>
      </c>
      <c r="EB18" s="48">
        <v>1138.4420001000001</v>
      </c>
      <c r="EC18" s="48">
        <v>1130.8890001</v>
      </c>
      <c r="ED18" s="48">
        <v>1119.9870000999999</v>
      </c>
      <c r="EE18" s="48">
        <v>1115.4870000999999</v>
      </c>
      <c r="EF18" s="48">
        <v>1045.3330000999999</v>
      </c>
      <c r="EG18" s="48">
        <v>1003.2240001</v>
      </c>
      <c r="EH18" s="48">
        <v>978.05300009999996</v>
      </c>
      <c r="EI18" s="48">
        <v>1016.0735001</v>
      </c>
      <c r="EJ18" s="48">
        <v>977.89850009999998</v>
      </c>
      <c r="EK18" s="48">
        <v>962.00650010000004</v>
      </c>
      <c r="EL18" s="48">
        <v>895.80650009999999</v>
      </c>
      <c r="EM18" s="48">
        <v>874.25150010000004</v>
      </c>
      <c r="EN18" s="48">
        <v>870.33450010000001</v>
      </c>
      <c r="EO18" s="48">
        <v>863.00050009999995</v>
      </c>
      <c r="EP18" s="48">
        <v>850.78850009999996</v>
      </c>
      <c r="EQ18" s="48">
        <v>842.68850010000006</v>
      </c>
      <c r="ER18" s="48">
        <v>832.88850009999999</v>
      </c>
      <c r="ES18" s="48">
        <v>509.59300009999998</v>
      </c>
      <c r="ET18" s="48">
        <v>500.1550001</v>
      </c>
      <c r="EU18" s="48">
        <v>468.5200001</v>
      </c>
      <c r="EV18" s="48">
        <v>654.80000010000003</v>
      </c>
      <c r="EW18" s="48">
        <v>901.14700010000001</v>
      </c>
      <c r="EX18" s="48">
        <v>935.26600010000004</v>
      </c>
      <c r="EY18" s="48">
        <v>980.6910001</v>
      </c>
      <c r="EZ18" s="48">
        <v>1072.7390001000001</v>
      </c>
      <c r="FA18" s="48">
        <v>1132.7420001</v>
      </c>
      <c r="FB18" s="48">
        <v>1163.9700001000001</v>
      </c>
      <c r="FC18" s="48">
        <v>1180.3060000999999</v>
      </c>
      <c r="FD18" s="48">
        <v>1193.0620001</v>
      </c>
      <c r="FE18" s="48">
        <v>1226.3940001000001</v>
      </c>
      <c r="FF18" s="48">
        <v>1243.4330001000001</v>
      </c>
      <c r="FG18" s="48">
        <v>1258.9730001</v>
      </c>
      <c r="FH18" s="48">
        <v>1272.0030001</v>
      </c>
      <c r="FI18" s="48">
        <v>1295.7580000999999</v>
      </c>
      <c r="FJ18" s="48">
        <v>1315.3810000999999</v>
      </c>
      <c r="FK18" s="48">
        <v>1334.0580001000001</v>
      </c>
      <c r="FL18" s="48">
        <v>753.34700009999995</v>
      </c>
      <c r="FM18" s="48">
        <v>1247.8750001000001</v>
      </c>
      <c r="FN18" s="48">
        <v>1183.8650001000001</v>
      </c>
      <c r="FO18" s="48">
        <v>1122.7650001</v>
      </c>
      <c r="FP18" s="48">
        <v>1079.8700001</v>
      </c>
      <c r="FQ18" s="48">
        <v>1053.3600001</v>
      </c>
      <c r="FR18" s="48">
        <v>1039.6280001</v>
      </c>
      <c r="FS18" s="48">
        <v>997.40100010000003</v>
      </c>
      <c r="FT18" s="48">
        <v>805.05800009999996</v>
      </c>
      <c r="FU18" s="48">
        <v>789.35800010000003</v>
      </c>
      <c r="FV18" s="48">
        <v>759.45800010000005</v>
      </c>
      <c r="FW18" s="48">
        <v>742.05800009999996</v>
      </c>
      <c r="FX18" s="48">
        <v>721.55800009999996</v>
      </c>
      <c r="FY18" s="48">
        <v>676.26700010000002</v>
      </c>
      <c r="FZ18" s="48">
        <v>659.64200010000002</v>
      </c>
      <c r="GA18" s="48">
        <v>615.96600009999997</v>
      </c>
      <c r="GB18" s="48">
        <v>586.76100010000005</v>
      </c>
      <c r="GC18" s="48">
        <v>565.93800009999995</v>
      </c>
      <c r="GD18" s="48">
        <v>510.9480001</v>
      </c>
      <c r="GE18" s="48">
        <v>751.05800009999996</v>
      </c>
      <c r="GF18" s="48">
        <v>796.45800010000005</v>
      </c>
      <c r="GG18" s="48">
        <v>817.67800009999996</v>
      </c>
      <c r="GH18" s="48">
        <v>849.91900009999995</v>
      </c>
      <c r="GI18" s="48">
        <v>657.92100010000001</v>
      </c>
      <c r="GJ18" s="48">
        <v>1166.5920001</v>
      </c>
      <c r="GK18" s="48">
        <v>1190.6020002</v>
      </c>
      <c r="GL18" s="48">
        <v>1214.1020002</v>
      </c>
      <c r="GM18" s="48">
        <v>1228.6420002</v>
      </c>
      <c r="GN18" s="48">
        <v>901.6620001</v>
      </c>
      <c r="GO18" s="48">
        <v>919.18700009999998</v>
      </c>
      <c r="GP18" s="48">
        <v>925.9840001</v>
      </c>
      <c r="GQ18" s="48">
        <v>981.58100009999998</v>
      </c>
      <c r="GR18" s="48">
        <v>972.83100009999998</v>
      </c>
      <c r="GS18" s="48">
        <v>942.93700009999998</v>
      </c>
      <c r="GT18" s="48">
        <v>903.43100010000001</v>
      </c>
      <c r="GU18" s="48">
        <v>849.83100009999998</v>
      </c>
      <c r="GV18" s="48">
        <v>874.9600001</v>
      </c>
      <c r="GW18" s="48">
        <v>916.70500010000001</v>
      </c>
      <c r="GX18" s="48">
        <v>929.58000010000001</v>
      </c>
      <c r="GY18" s="48">
        <v>963.0130001</v>
      </c>
      <c r="GZ18" s="48">
        <v>982.97600009999996</v>
      </c>
      <c r="HA18" s="48">
        <v>1035.2520001</v>
      </c>
      <c r="HB18" s="48">
        <v>1166.2130001</v>
      </c>
      <c r="HC18" s="48">
        <v>827.26000009999996</v>
      </c>
      <c r="HD18" s="48">
        <v>787.32800010000005</v>
      </c>
      <c r="HE18" s="48">
        <v>771.02700010000001</v>
      </c>
      <c r="HF18" s="48">
        <v>756.01000009999996</v>
      </c>
      <c r="HG18" s="48">
        <v>720.65000010000006</v>
      </c>
      <c r="HH18" s="48">
        <v>135.05099999999999</v>
      </c>
      <c r="HI18" s="48">
        <v>519.7920001</v>
      </c>
      <c r="HJ18" s="48">
        <v>668.44600009999999</v>
      </c>
      <c r="HK18" s="48">
        <v>745.62200010000004</v>
      </c>
      <c r="HL18" s="48">
        <v>758.76600010000004</v>
      </c>
      <c r="HM18" s="48">
        <v>790.75300010000001</v>
      </c>
      <c r="HN18" s="48">
        <v>873.47500009999999</v>
      </c>
      <c r="HO18" s="48">
        <v>961.21600009999997</v>
      </c>
      <c r="HP18" s="48">
        <v>999.66300009999998</v>
      </c>
      <c r="HQ18" s="48">
        <v>1228.4250001</v>
      </c>
      <c r="HR18" s="48">
        <v>1213.7650001</v>
      </c>
      <c r="HS18" s="48">
        <v>872.15800009999998</v>
      </c>
      <c r="HT18" s="48">
        <v>748.08100009999998</v>
      </c>
      <c r="HU18" s="48">
        <v>936.64600010000004</v>
      </c>
      <c r="HV18" s="48">
        <v>1107.4190000999999</v>
      </c>
      <c r="HW18" s="48">
        <v>621.13500009999996</v>
      </c>
      <c r="HX18" s="48">
        <v>713.6330001</v>
      </c>
      <c r="HY18" s="48">
        <v>618.16600010000002</v>
      </c>
      <c r="HZ18" s="48">
        <v>0</v>
      </c>
      <c r="IA18" s="48">
        <v>655.80000010000003</v>
      </c>
      <c r="IB18" s="48">
        <v>1216.2870000999999</v>
      </c>
      <c r="IC18" s="48">
        <v>661.50900009999998</v>
      </c>
      <c r="ID18" s="48">
        <v>346.12599999999998</v>
      </c>
      <c r="IE18" s="48">
        <v>1198.2810001</v>
      </c>
      <c r="IF18" s="48">
        <v>1255.7150001</v>
      </c>
      <c r="IG18" s="48">
        <v>716.6330001</v>
      </c>
      <c r="IH18" s="48">
        <v>563.00600010000005</v>
      </c>
      <c r="II18" s="48">
        <v>1228.6430002</v>
      </c>
      <c r="IJ18" s="48">
        <v>1344.8090001</v>
      </c>
      <c r="IK18" s="48">
        <v>445.35500000000002</v>
      </c>
      <c r="IL18" s="48">
        <v>645.49300010000002</v>
      </c>
      <c r="IM18" s="48">
        <v>697.74700010000004</v>
      </c>
      <c r="IN18" s="60">
        <v>1174.9660001</v>
      </c>
    </row>
    <row r="19" spans="1:248" s="5" customFormat="1" ht="15" customHeight="1" x14ac:dyDescent="0.45">
      <c r="A19" s="42" t="str">
        <f>'Entry capacity'!A19</f>
        <v>PR Cartagena</v>
      </c>
      <c r="B19" s="47">
        <v>1406.3724999999999</v>
      </c>
      <c r="C19" s="48">
        <v>1382.9865</v>
      </c>
      <c r="D19" s="48">
        <v>1416.2425000000001</v>
      </c>
      <c r="E19" s="48">
        <v>649.38500009999996</v>
      </c>
      <c r="F19" s="48">
        <v>573.71550009999999</v>
      </c>
      <c r="G19" s="48">
        <v>553.32250009999996</v>
      </c>
      <c r="H19" s="48">
        <v>546.16000010000005</v>
      </c>
      <c r="I19" s="48">
        <v>527.94900010000003</v>
      </c>
      <c r="J19" s="48">
        <v>516.34900010000001</v>
      </c>
      <c r="K19" s="48">
        <v>498.45400009999997</v>
      </c>
      <c r="L19" s="48">
        <v>456.98500009999998</v>
      </c>
      <c r="M19" s="48">
        <v>415.09550009999998</v>
      </c>
      <c r="N19" s="48">
        <v>386.34050009999999</v>
      </c>
      <c r="O19" s="48">
        <v>383.88050010000001</v>
      </c>
      <c r="P19" s="48">
        <v>367.1115001</v>
      </c>
      <c r="Q19" s="48">
        <v>360.04450009999999</v>
      </c>
      <c r="R19" s="48">
        <v>358.0995001</v>
      </c>
      <c r="S19" s="48">
        <v>354.49450009999998</v>
      </c>
      <c r="T19" s="48">
        <v>344.0945001</v>
      </c>
      <c r="U19" s="48">
        <v>342.69250010000002</v>
      </c>
      <c r="V19" s="48">
        <v>336.31150009999999</v>
      </c>
      <c r="W19" s="48">
        <v>317.77400010000002</v>
      </c>
      <c r="X19" s="48">
        <v>310.40800009999998</v>
      </c>
      <c r="Y19" s="48">
        <v>291.57799999999997</v>
      </c>
      <c r="Z19" s="48">
        <v>281.26499999999999</v>
      </c>
      <c r="AA19" s="48">
        <v>241.34</v>
      </c>
      <c r="AB19" s="48">
        <v>233.708</v>
      </c>
      <c r="AC19" s="48">
        <v>199.738</v>
      </c>
      <c r="AD19" s="48">
        <v>387.25000010000002</v>
      </c>
      <c r="AE19" s="48">
        <v>402.05000009999998</v>
      </c>
      <c r="AF19" s="48">
        <v>181.869</v>
      </c>
      <c r="AG19" s="48">
        <v>161.672</v>
      </c>
      <c r="AH19" s="48">
        <v>143.37899999999999</v>
      </c>
      <c r="AI19" s="48">
        <v>132.422</v>
      </c>
      <c r="AJ19" s="48">
        <v>118.026</v>
      </c>
      <c r="AK19" s="48">
        <v>89.682000000000002</v>
      </c>
      <c r="AL19" s="48">
        <v>68.320999999999998</v>
      </c>
      <c r="AM19" s="48">
        <v>35.817999999999998</v>
      </c>
      <c r="AN19" s="48">
        <v>11.4</v>
      </c>
      <c r="AO19" s="48">
        <v>26.745999999999999</v>
      </c>
      <c r="AP19" s="48">
        <v>37.746000000000002</v>
      </c>
      <c r="AQ19" s="48">
        <v>48.945999999999998</v>
      </c>
      <c r="AR19" s="48">
        <v>6</v>
      </c>
      <c r="AS19" s="48">
        <v>500.16100010000002</v>
      </c>
      <c r="AT19" s="48">
        <v>573.22500009999999</v>
      </c>
      <c r="AU19" s="48">
        <v>589.5420001</v>
      </c>
      <c r="AV19" s="48">
        <v>593.5420001</v>
      </c>
      <c r="AW19" s="48">
        <v>609.34200009999995</v>
      </c>
      <c r="AX19" s="48">
        <v>624.73100009999996</v>
      </c>
      <c r="AY19" s="48">
        <v>637.15200010000001</v>
      </c>
      <c r="AZ19" s="48">
        <v>652.53100010000003</v>
      </c>
      <c r="BA19" s="48">
        <v>661.90000010000006</v>
      </c>
      <c r="BB19" s="48">
        <v>669.87500020000004</v>
      </c>
      <c r="BC19" s="48">
        <v>685.64100020000001</v>
      </c>
      <c r="BD19" s="48">
        <v>687.60600020000004</v>
      </c>
      <c r="BE19" s="48">
        <v>707.40500020000002</v>
      </c>
      <c r="BF19" s="48">
        <v>728.05800020000004</v>
      </c>
      <c r="BG19" s="48">
        <v>736.74300019999998</v>
      </c>
      <c r="BH19" s="48">
        <v>747.67400020000002</v>
      </c>
      <c r="BI19" s="48">
        <v>755.45900019999999</v>
      </c>
      <c r="BJ19" s="48">
        <v>769.38600020000001</v>
      </c>
      <c r="BK19" s="48">
        <v>804.70200020000004</v>
      </c>
      <c r="BL19" s="48">
        <v>822.14400020000005</v>
      </c>
      <c r="BM19" s="48">
        <v>832.77700019999997</v>
      </c>
      <c r="BN19" s="48">
        <v>840.4010002</v>
      </c>
      <c r="BO19" s="48">
        <v>863.3720002</v>
      </c>
      <c r="BP19" s="48">
        <v>876.45600019999995</v>
      </c>
      <c r="BQ19" s="48">
        <v>891.45600019999995</v>
      </c>
      <c r="BR19" s="48">
        <v>905.09300020000001</v>
      </c>
      <c r="BS19" s="48">
        <v>916.09300020000001</v>
      </c>
      <c r="BT19" s="48">
        <v>924.29700019999996</v>
      </c>
      <c r="BU19" s="48">
        <v>634.42700009999999</v>
      </c>
      <c r="BV19" s="48">
        <v>946.38600020000001</v>
      </c>
      <c r="BW19" s="48">
        <v>1008.0810001999999</v>
      </c>
      <c r="BX19" s="48">
        <v>1010.5750002</v>
      </c>
      <c r="BY19" s="48">
        <v>951.16300020000006</v>
      </c>
      <c r="BZ19" s="48">
        <v>954.56300020000003</v>
      </c>
      <c r="CA19" s="48">
        <v>969.22000019999996</v>
      </c>
      <c r="CB19" s="48">
        <v>985.63700019999999</v>
      </c>
      <c r="CC19" s="48">
        <v>992.14700019999998</v>
      </c>
      <c r="CD19" s="48">
        <v>968.99800019999998</v>
      </c>
      <c r="CE19" s="48">
        <v>669.07800010000005</v>
      </c>
      <c r="CF19" s="48">
        <v>610.74300010000002</v>
      </c>
      <c r="CG19" s="48">
        <v>601.56900010000004</v>
      </c>
      <c r="CH19" s="48">
        <v>596.44900010000003</v>
      </c>
      <c r="CI19" s="48">
        <v>586.67000010000004</v>
      </c>
      <c r="CJ19" s="48">
        <v>664.81000010000002</v>
      </c>
      <c r="CK19" s="48">
        <v>739.90400009999996</v>
      </c>
      <c r="CL19" s="48">
        <v>669.07700009999996</v>
      </c>
      <c r="CM19" s="48">
        <v>721.62700010000003</v>
      </c>
      <c r="CN19" s="48">
        <v>707.55700009999998</v>
      </c>
      <c r="CO19" s="48">
        <v>692.72600009999996</v>
      </c>
      <c r="CP19" s="48">
        <v>687.87700010000003</v>
      </c>
      <c r="CQ19" s="48">
        <v>679.95500010000001</v>
      </c>
      <c r="CR19" s="48">
        <v>678.25000009999997</v>
      </c>
      <c r="CS19" s="48">
        <v>671.3400001</v>
      </c>
      <c r="CT19" s="48">
        <v>843.81949999999995</v>
      </c>
      <c r="CU19" s="48">
        <v>810.26649999999995</v>
      </c>
      <c r="CV19" s="48">
        <v>801.82249999999999</v>
      </c>
      <c r="CW19" s="48">
        <v>767.61950000000002</v>
      </c>
      <c r="CX19" s="48">
        <v>758.42849999999999</v>
      </c>
      <c r="CY19" s="48">
        <v>716.62249999999995</v>
      </c>
      <c r="CZ19" s="48">
        <v>661.0575</v>
      </c>
      <c r="DA19" s="48">
        <v>586.50850000000003</v>
      </c>
      <c r="DB19" s="48">
        <v>571.65650000000005</v>
      </c>
      <c r="DC19" s="48">
        <v>560.54049999999995</v>
      </c>
      <c r="DD19" s="48">
        <v>553.74400000000003</v>
      </c>
      <c r="DE19" s="48">
        <v>548.13099999999997</v>
      </c>
      <c r="DF19" s="48">
        <v>973.91100019999999</v>
      </c>
      <c r="DG19" s="48">
        <v>981.25800019999997</v>
      </c>
      <c r="DH19" s="48">
        <v>655.78500010000005</v>
      </c>
      <c r="DI19" s="48">
        <v>406.05000009999998</v>
      </c>
      <c r="DJ19" s="48">
        <v>403.25000010000002</v>
      </c>
      <c r="DK19" s="48">
        <v>321.6740001</v>
      </c>
      <c r="DL19" s="48">
        <v>886.27250000000004</v>
      </c>
      <c r="DM19" s="48">
        <v>897.91549999999995</v>
      </c>
      <c r="DN19" s="48">
        <v>936.06449999999995</v>
      </c>
      <c r="DO19" s="48">
        <v>947.36649999999997</v>
      </c>
      <c r="DP19" s="48">
        <v>950.4665</v>
      </c>
      <c r="DQ19" s="48">
        <v>1053.9900001999999</v>
      </c>
      <c r="DR19" s="48">
        <v>1041.7745</v>
      </c>
      <c r="DS19" s="48">
        <v>1054.4324999999999</v>
      </c>
      <c r="DT19" s="48">
        <v>1060.9825000000001</v>
      </c>
      <c r="DU19" s="48">
        <v>1108.1115</v>
      </c>
      <c r="DV19" s="48">
        <v>781.21500019999996</v>
      </c>
      <c r="DW19" s="48">
        <v>786.09100020000005</v>
      </c>
      <c r="DX19" s="48">
        <v>833.37300019999998</v>
      </c>
      <c r="DY19" s="48">
        <v>803.86500020000005</v>
      </c>
      <c r="DZ19" s="48">
        <v>906.44</v>
      </c>
      <c r="EA19" s="48">
        <v>904.48800000000006</v>
      </c>
      <c r="EB19" s="48">
        <v>828.63499999999999</v>
      </c>
      <c r="EC19" s="48">
        <v>821.08199999999999</v>
      </c>
      <c r="ED19" s="48">
        <v>810.18</v>
      </c>
      <c r="EE19" s="48">
        <v>805.68</v>
      </c>
      <c r="EF19" s="48">
        <v>735.52599999999995</v>
      </c>
      <c r="EG19" s="48">
        <v>693.41700000000003</v>
      </c>
      <c r="EH19" s="48">
        <v>668.24599999999998</v>
      </c>
      <c r="EI19" s="48">
        <v>741.17200000000003</v>
      </c>
      <c r="EJ19" s="48">
        <v>702.99699999999996</v>
      </c>
      <c r="EK19" s="48">
        <v>687.10500000000002</v>
      </c>
      <c r="EL19" s="48">
        <v>620.90499999999997</v>
      </c>
      <c r="EM19" s="48">
        <v>599.35</v>
      </c>
      <c r="EN19" s="48">
        <v>595.43299999999999</v>
      </c>
      <c r="EO19" s="48">
        <v>588.09900000000005</v>
      </c>
      <c r="EP19" s="48">
        <v>575.88699999999994</v>
      </c>
      <c r="EQ19" s="48">
        <v>567.78700000000003</v>
      </c>
      <c r="ER19" s="48">
        <v>557.98699999999997</v>
      </c>
      <c r="ES19" s="48">
        <v>850.70100019999995</v>
      </c>
      <c r="ET19" s="48">
        <v>841.26300019999996</v>
      </c>
      <c r="EU19" s="48">
        <v>809.62800019999997</v>
      </c>
      <c r="EV19" s="48">
        <v>1</v>
      </c>
      <c r="EW19" s="48">
        <v>1119.2474999999999</v>
      </c>
      <c r="EX19" s="48">
        <v>1153.3665000000001</v>
      </c>
      <c r="EY19" s="48">
        <v>1198.7915</v>
      </c>
      <c r="EZ19" s="48">
        <v>1290.8395</v>
      </c>
      <c r="FA19" s="48">
        <v>1350.8425</v>
      </c>
      <c r="FB19" s="48">
        <v>1382.0705</v>
      </c>
      <c r="FC19" s="48">
        <v>1398.4065000000001</v>
      </c>
      <c r="FD19" s="48">
        <v>1411.1624999999999</v>
      </c>
      <c r="FE19" s="48">
        <v>1444.4945</v>
      </c>
      <c r="FF19" s="48">
        <v>1461.5335</v>
      </c>
      <c r="FG19" s="48">
        <v>1477.0735</v>
      </c>
      <c r="FH19" s="48">
        <v>1490.1034999999999</v>
      </c>
      <c r="FI19" s="48">
        <v>1513.8585</v>
      </c>
      <c r="FJ19" s="48">
        <v>1533.4815000000001</v>
      </c>
      <c r="FK19" s="48">
        <v>1552.1585</v>
      </c>
      <c r="FL19" s="48">
        <v>617.81650000000002</v>
      </c>
      <c r="FM19" s="48">
        <v>938.06799999999998</v>
      </c>
      <c r="FN19" s="48">
        <v>874.05799999999999</v>
      </c>
      <c r="FO19" s="48">
        <v>812.95799999999997</v>
      </c>
      <c r="FP19" s="48">
        <v>770.06299999999999</v>
      </c>
      <c r="FQ19" s="48">
        <v>743.553</v>
      </c>
      <c r="FR19" s="48">
        <v>729.82100000000003</v>
      </c>
      <c r="FS19" s="48">
        <v>687.59400000000005</v>
      </c>
      <c r="FT19" s="48">
        <v>495.25099999999998</v>
      </c>
      <c r="FU19" s="48">
        <v>479.55099999999999</v>
      </c>
      <c r="FV19" s="48">
        <v>449.65100000000001</v>
      </c>
      <c r="FW19" s="48">
        <v>432.25099999999998</v>
      </c>
      <c r="FX19" s="48">
        <v>411.75099999999998</v>
      </c>
      <c r="FY19" s="48">
        <v>366.46</v>
      </c>
      <c r="FZ19" s="48">
        <v>349.83499999999998</v>
      </c>
      <c r="GA19" s="48">
        <v>306.15899999999999</v>
      </c>
      <c r="GB19" s="48">
        <v>276.95400000000001</v>
      </c>
      <c r="GC19" s="48">
        <v>256.13099999999997</v>
      </c>
      <c r="GD19" s="48">
        <v>254.62200000000001</v>
      </c>
      <c r="GE19" s="48">
        <v>441.25099999999998</v>
      </c>
      <c r="GF19" s="48">
        <v>486.65100000000001</v>
      </c>
      <c r="GG19" s="48">
        <v>507.87099999999998</v>
      </c>
      <c r="GH19" s="48">
        <v>216.91900000000001</v>
      </c>
      <c r="GI19" s="48">
        <v>164.148</v>
      </c>
      <c r="GJ19" s="48">
        <v>856.78499999999997</v>
      </c>
      <c r="GK19" s="48">
        <v>880.79500010000004</v>
      </c>
      <c r="GL19" s="48">
        <v>904.29500010000004</v>
      </c>
      <c r="GM19" s="48">
        <v>918.8350001</v>
      </c>
      <c r="GN19" s="48">
        <v>1113.0675000000001</v>
      </c>
      <c r="GO19" s="48">
        <v>1095.5425</v>
      </c>
      <c r="GP19" s="48">
        <v>1088.7455</v>
      </c>
      <c r="GQ19" s="48">
        <v>1033.1485</v>
      </c>
      <c r="GR19" s="48">
        <v>1003.6435</v>
      </c>
      <c r="GS19" s="48">
        <v>973.74950000000001</v>
      </c>
      <c r="GT19" s="48">
        <v>934.24350000000004</v>
      </c>
      <c r="GU19" s="48">
        <v>880.64350000000002</v>
      </c>
      <c r="GV19" s="48">
        <v>905.77250000000004</v>
      </c>
      <c r="GW19" s="48">
        <v>947.51750000000004</v>
      </c>
      <c r="GX19" s="48">
        <v>960.39250000000004</v>
      </c>
      <c r="GY19" s="48">
        <v>993.82550000000003</v>
      </c>
      <c r="GZ19" s="48">
        <v>1013.7885</v>
      </c>
      <c r="HA19" s="48">
        <v>1013.3160001</v>
      </c>
      <c r="HB19" s="48">
        <v>882.35500009999998</v>
      </c>
      <c r="HC19" s="48">
        <v>858.07249999999999</v>
      </c>
      <c r="HD19" s="48">
        <v>818.14049999999997</v>
      </c>
      <c r="HE19" s="48">
        <v>801.83950000000004</v>
      </c>
      <c r="HF19" s="48">
        <v>786.82249999999999</v>
      </c>
      <c r="HG19" s="48">
        <v>751.46249999999998</v>
      </c>
      <c r="HH19" s="48">
        <v>520.74900009999999</v>
      </c>
      <c r="HI19" s="48">
        <v>263.46800000000002</v>
      </c>
      <c r="HJ19" s="48">
        <v>35.445999999999998</v>
      </c>
      <c r="HK19" s="48">
        <v>963.72249999999997</v>
      </c>
      <c r="HL19" s="48">
        <v>976.86649999999997</v>
      </c>
      <c r="HM19" s="48">
        <v>1008.8535000000001</v>
      </c>
      <c r="HN19" s="48">
        <v>1091.5754999999999</v>
      </c>
      <c r="HO19" s="48">
        <v>1179.3164999999999</v>
      </c>
      <c r="HP19" s="48">
        <v>1217.7635</v>
      </c>
      <c r="HQ19" s="48">
        <v>918.61800000000005</v>
      </c>
      <c r="HR19" s="48">
        <v>903.95799999999997</v>
      </c>
      <c r="HS19" s="48">
        <v>562.351</v>
      </c>
      <c r="HT19" s="48">
        <v>115.081</v>
      </c>
      <c r="HU19" s="48">
        <v>1078.0835</v>
      </c>
      <c r="HV19" s="48">
        <v>941.14900009999997</v>
      </c>
      <c r="HW19" s="48">
        <v>962.24300019999998</v>
      </c>
      <c r="HX19" s="48">
        <v>1054.7410001999999</v>
      </c>
      <c r="HY19" s="48">
        <v>836.26649999999995</v>
      </c>
      <c r="HZ19" s="48">
        <v>655.80000010000003</v>
      </c>
      <c r="IA19" s="48">
        <v>0</v>
      </c>
      <c r="IB19" s="48">
        <v>906.48</v>
      </c>
      <c r="IC19" s="48">
        <v>1002.6170002</v>
      </c>
      <c r="ID19" s="48">
        <v>325.87400009999999</v>
      </c>
      <c r="IE19" s="48">
        <v>1416.3815</v>
      </c>
      <c r="IF19" s="48">
        <v>945.90800000000002</v>
      </c>
      <c r="IG19" s="48">
        <v>1057.7410001999999</v>
      </c>
      <c r="IH19" s="48">
        <v>904.11400019999996</v>
      </c>
      <c r="II19" s="48">
        <v>918.83600009999998</v>
      </c>
      <c r="IJ19" s="48">
        <v>1562.9095</v>
      </c>
      <c r="IK19" s="48">
        <v>786.46300010000004</v>
      </c>
      <c r="IL19" s="48">
        <v>986.60100020000004</v>
      </c>
      <c r="IM19" s="48">
        <v>593.49900000000002</v>
      </c>
      <c r="IN19" s="60">
        <v>865.15899999999999</v>
      </c>
    </row>
    <row r="20" spans="1:248" s="5" customFormat="1" ht="15" customHeight="1" x14ac:dyDescent="0.45">
      <c r="A20" s="42" t="str">
        <f>'Entry capacity'!A20</f>
        <v>PR Huelva</v>
      </c>
      <c r="B20" s="47">
        <v>1311.0610001</v>
      </c>
      <c r="C20" s="48">
        <v>1287.6750001</v>
      </c>
      <c r="D20" s="48">
        <v>1320.9310000999999</v>
      </c>
      <c r="E20" s="48">
        <v>1209.8720000999999</v>
      </c>
      <c r="F20" s="48">
        <v>1134.2025001</v>
      </c>
      <c r="G20" s="48">
        <v>1113.8095000999999</v>
      </c>
      <c r="H20" s="48">
        <v>1106.6470001</v>
      </c>
      <c r="I20" s="48">
        <v>1088.4360001</v>
      </c>
      <c r="J20" s="48">
        <v>1076.8360001000001</v>
      </c>
      <c r="K20" s="48">
        <v>1058.9410001000001</v>
      </c>
      <c r="L20" s="48">
        <v>1017.4720000999999</v>
      </c>
      <c r="M20" s="48">
        <v>975.58250009999995</v>
      </c>
      <c r="N20" s="48">
        <v>946.82750009999995</v>
      </c>
      <c r="O20" s="48">
        <v>944.36750010000003</v>
      </c>
      <c r="P20" s="48">
        <v>927.59850010000002</v>
      </c>
      <c r="Q20" s="48">
        <v>920.53150010000002</v>
      </c>
      <c r="R20" s="48">
        <v>918.58650009999997</v>
      </c>
      <c r="S20" s="48">
        <v>914.98150009999995</v>
      </c>
      <c r="T20" s="48">
        <v>904.58150009999997</v>
      </c>
      <c r="U20" s="48">
        <v>903.17950010000004</v>
      </c>
      <c r="V20" s="48">
        <v>896.79850009999996</v>
      </c>
      <c r="W20" s="48">
        <v>878.26100010000005</v>
      </c>
      <c r="X20" s="48">
        <v>870.89500009999995</v>
      </c>
      <c r="Y20" s="48">
        <v>852.06500000000005</v>
      </c>
      <c r="Z20" s="48">
        <v>841.75199999999995</v>
      </c>
      <c r="AA20" s="48">
        <v>801.827</v>
      </c>
      <c r="AB20" s="48">
        <v>794.19500000000005</v>
      </c>
      <c r="AC20" s="48">
        <v>760.22500000000002</v>
      </c>
      <c r="AD20" s="48">
        <v>947.73700010000005</v>
      </c>
      <c r="AE20" s="48">
        <v>962.5370001</v>
      </c>
      <c r="AF20" s="48">
        <v>778.09199999999998</v>
      </c>
      <c r="AG20" s="48">
        <v>798.28899999999999</v>
      </c>
      <c r="AH20" s="48">
        <v>816.58199999999999</v>
      </c>
      <c r="AI20" s="48">
        <v>827.53899999999999</v>
      </c>
      <c r="AJ20" s="48">
        <v>841.93499999999995</v>
      </c>
      <c r="AK20" s="48">
        <v>870.279</v>
      </c>
      <c r="AL20" s="48">
        <v>891.64</v>
      </c>
      <c r="AM20" s="48">
        <v>919.49800000000005</v>
      </c>
      <c r="AN20" s="48">
        <v>895.08</v>
      </c>
      <c r="AO20" s="48">
        <v>879.73400000000004</v>
      </c>
      <c r="AP20" s="48">
        <v>868.73400000000004</v>
      </c>
      <c r="AQ20" s="48">
        <v>857.53399999999999</v>
      </c>
      <c r="AR20" s="48">
        <v>900.48</v>
      </c>
      <c r="AS20" s="48">
        <v>1060.6480001</v>
      </c>
      <c r="AT20" s="48">
        <v>1133.7120001000001</v>
      </c>
      <c r="AU20" s="48">
        <v>1121.2325000999999</v>
      </c>
      <c r="AV20" s="48">
        <v>1117.2325000999999</v>
      </c>
      <c r="AW20" s="48">
        <v>1101.4325001</v>
      </c>
      <c r="AX20" s="48">
        <v>1086.0435001000001</v>
      </c>
      <c r="AY20" s="48">
        <v>1073.6225001</v>
      </c>
      <c r="AZ20" s="48">
        <v>1058.2435000999999</v>
      </c>
      <c r="BA20" s="48">
        <v>1048.8745001</v>
      </c>
      <c r="BB20" s="48">
        <v>1040.8995</v>
      </c>
      <c r="BC20" s="48">
        <v>1025.1334999999999</v>
      </c>
      <c r="BD20" s="48">
        <v>1023.1685</v>
      </c>
      <c r="BE20" s="48">
        <v>1003.3695</v>
      </c>
      <c r="BF20" s="48">
        <v>982.7165</v>
      </c>
      <c r="BG20" s="48">
        <v>974.03150000000005</v>
      </c>
      <c r="BH20" s="48">
        <v>963.10050000000001</v>
      </c>
      <c r="BI20" s="48">
        <v>955.31550000000004</v>
      </c>
      <c r="BJ20" s="48">
        <v>941.38850000000002</v>
      </c>
      <c r="BK20" s="48">
        <v>937.3415</v>
      </c>
      <c r="BL20" s="48">
        <v>919.89949999999999</v>
      </c>
      <c r="BM20" s="48">
        <v>909.26649999999995</v>
      </c>
      <c r="BN20" s="48">
        <v>901.64250000000004</v>
      </c>
      <c r="BO20" s="48">
        <v>878.67349999999999</v>
      </c>
      <c r="BP20" s="48">
        <v>891.75750000000005</v>
      </c>
      <c r="BQ20" s="48">
        <v>906.75750000000005</v>
      </c>
      <c r="BR20" s="48">
        <v>920.39449999999999</v>
      </c>
      <c r="BS20" s="48">
        <v>931.39449999999999</v>
      </c>
      <c r="BT20" s="48">
        <v>939.59849999999994</v>
      </c>
      <c r="BU20" s="48">
        <v>1194.9140001000001</v>
      </c>
      <c r="BV20" s="48">
        <v>961.6875</v>
      </c>
      <c r="BW20" s="48">
        <v>1023.3825000000001</v>
      </c>
      <c r="BX20" s="48">
        <v>1025.8765000000001</v>
      </c>
      <c r="BY20" s="48">
        <v>966.46450000000004</v>
      </c>
      <c r="BZ20" s="48">
        <v>969.86450000000002</v>
      </c>
      <c r="CA20" s="48">
        <v>984.52149999999995</v>
      </c>
      <c r="CB20" s="48">
        <v>1000.9385</v>
      </c>
      <c r="CC20" s="48">
        <v>1007.4485</v>
      </c>
      <c r="CD20" s="48">
        <v>984.29949999999997</v>
      </c>
      <c r="CE20" s="48">
        <v>1229.5650000999999</v>
      </c>
      <c r="CF20" s="48">
        <v>1171.2300001000001</v>
      </c>
      <c r="CG20" s="48">
        <v>1162.0560000999999</v>
      </c>
      <c r="CH20" s="48">
        <v>1156.9360001</v>
      </c>
      <c r="CI20" s="48">
        <v>1147.1570001</v>
      </c>
      <c r="CJ20" s="48">
        <v>1051.7845001000001</v>
      </c>
      <c r="CK20" s="48">
        <v>1126.8785001000001</v>
      </c>
      <c r="CL20" s="48">
        <v>1229.5640000999999</v>
      </c>
      <c r="CM20" s="48">
        <v>1108.6015001000001</v>
      </c>
      <c r="CN20" s="48">
        <v>1094.5315000999999</v>
      </c>
      <c r="CO20" s="48">
        <v>1079.7005001</v>
      </c>
      <c r="CP20" s="48">
        <v>1074.8515001000001</v>
      </c>
      <c r="CQ20" s="48">
        <v>1066.9295001</v>
      </c>
      <c r="CR20" s="48">
        <v>1065.2245000999999</v>
      </c>
      <c r="CS20" s="48">
        <v>1058.3145001</v>
      </c>
      <c r="CT20" s="48">
        <v>842.32249999999999</v>
      </c>
      <c r="CU20" s="48">
        <v>808.76949999999999</v>
      </c>
      <c r="CV20" s="48">
        <v>800.32550000000003</v>
      </c>
      <c r="CW20" s="48">
        <v>766.12249999999995</v>
      </c>
      <c r="CX20" s="48">
        <v>756.93150000000003</v>
      </c>
      <c r="CY20" s="48">
        <v>715.12549999999999</v>
      </c>
      <c r="CZ20" s="48">
        <v>659.56050000000005</v>
      </c>
      <c r="DA20" s="48">
        <v>585.01149999999996</v>
      </c>
      <c r="DB20" s="48">
        <v>570.15949999999998</v>
      </c>
      <c r="DC20" s="48">
        <v>559.04349999999999</v>
      </c>
      <c r="DD20" s="48">
        <v>552.24699999999996</v>
      </c>
      <c r="DE20" s="48">
        <v>546.63400000000001</v>
      </c>
      <c r="DF20" s="48">
        <v>989.21249999999998</v>
      </c>
      <c r="DG20" s="48">
        <v>996.55949999999996</v>
      </c>
      <c r="DH20" s="48">
        <v>1216.2720001</v>
      </c>
      <c r="DI20" s="48">
        <v>966.5370001</v>
      </c>
      <c r="DJ20" s="48">
        <v>963.73700010000005</v>
      </c>
      <c r="DK20" s="48">
        <v>882.16100010000002</v>
      </c>
      <c r="DL20" s="48">
        <v>884.77549999999997</v>
      </c>
      <c r="DM20" s="48">
        <v>896.41849999999999</v>
      </c>
      <c r="DN20" s="48">
        <v>934.5675</v>
      </c>
      <c r="DO20" s="48">
        <v>945.86950000000002</v>
      </c>
      <c r="DP20" s="48">
        <v>948.96950000000004</v>
      </c>
      <c r="DQ20" s="48">
        <v>1069.2915</v>
      </c>
      <c r="DR20" s="48">
        <v>1040.2774999999999</v>
      </c>
      <c r="DS20" s="48">
        <v>1052.9355</v>
      </c>
      <c r="DT20" s="48">
        <v>1059.4855</v>
      </c>
      <c r="DU20" s="48">
        <v>1012.8020001</v>
      </c>
      <c r="DV20" s="48">
        <v>935.17949999999996</v>
      </c>
      <c r="DW20" s="48">
        <v>940.05550000000005</v>
      </c>
      <c r="DX20" s="48">
        <v>987.33749999999998</v>
      </c>
      <c r="DY20" s="48">
        <v>957.82950000000005</v>
      </c>
      <c r="DZ20" s="48">
        <v>0.04</v>
      </c>
      <c r="EA20" s="48">
        <v>1.992</v>
      </c>
      <c r="EB20" s="48">
        <v>77.844999999999999</v>
      </c>
      <c r="EC20" s="48">
        <v>85.397999999999996</v>
      </c>
      <c r="ED20" s="48">
        <v>99.778999999999996</v>
      </c>
      <c r="EE20" s="48">
        <v>100.8</v>
      </c>
      <c r="EF20" s="48">
        <v>170.95400000000001</v>
      </c>
      <c r="EG20" s="48">
        <v>213.06299999999999</v>
      </c>
      <c r="EH20" s="48">
        <v>238.23599999999999</v>
      </c>
      <c r="EI20" s="48">
        <v>353.59300000000002</v>
      </c>
      <c r="EJ20" s="48">
        <v>391.76799999999997</v>
      </c>
      <c r="EK20" s="48">
        <v>407.66</v>
      </c>
      <c r="EL20" s="48">
        <v>473.86</v>
      </c>
      <c r="EM20" s="48">
        <v>495.41500000000002</v>
      </c>
      <c r="EN20" s="48">
        <v>499.33199999999999</v>
      </c>
      <c r="EO20" s="48">
        <v>506.666</v>
      </c>
      <c r="EP20" s="48">
        <v>518.87800000000004</v>
      </c>
      <c r="EQ20" s="48">
        <v>526.97799999999995</v>
      </c>
      <c r="ER20" s="48">
        <v>536.77800000000002</v>
      </c>
      <c r="ES20" s="48">
        <v>1004.6655</v>
      </c>
      <c r="ET20" s="48">
        <v>995.22749999999996</v>
      </c>
      <c r="EU20" s="48">
        <v>945.42049999999995</v>
      </c>
      <c r="EV20" s="48">
        <v>905.48</v>
      </c>
      <c r="EW20" s="48">
        <v>1023.9360001</v>
      </c>
      <c r="EX20" s="48">
        <v>1058.0550000999999</v>
      </c>
      <c r="EY20" s="48">
        <v>1103.4800001000001</v>
      </c>
      <c r="EZ20" s="48">
        <v>1195.5280001000001</v>
      </c>
      <c r="FA20" s="48">
        <v>1255.5310001</v>
      </c>
      <c r="FB20" s="48">
        <v>1286.7590001000001</v>
      </c>
      <c r="FC20" s="48">
        <v>1303.0950001000001</v>
      </c>
      <c r="FD20" s="48">
        <v>1315.8510001</v>
      </c>
      <c r="FE20" s="48">
        <v>1349.1830001000001</v>
      </c>
      <c r="FF20" s="48">
        <v>1366.2220001000001</v>
      </c>
      <c r="FG20" s="48">
        <v>1381.7620001</v>
      </c>
      <c r="FH20" s="48">
        <v>1394.7920001</v>
      </c>
      <c r="FI20" s="48">
        <v>1418.5470001000001</v>
      </c>
      <c r="FJ20" s="48">
        <v>1438.1700000999999</v>
      </c>
      <c r="FK20" s="48">
        <v>1456.8470001000001</v>
      </c>
      <c r="FL20" s="48">
        <v>616.31949999999995</v>
      </c>
      <c r="FM20" s="48">
        <v>508.05799999999999</v>
      </c>
      <c r="FN20" s="48">
        <v>444.048</v>
      </c>
      <c r="FO20" s="48">
        <v>382.94799999999998</v>
      </c>
      <c r="FP20" s="48">
        <v>340.053</v>
      </c>
      <c r="FQ20" s="48">
        <v>313.54300000000001</v>
      </c>
      <c r="FR20" s="48">
        <v>299.81099999999998</v>
      </c>
      <c r="FS20" s="48">
        <v>257.584</v>
      </c>
      <c r="FT20" s="48">
        <v>411.22899999999998</v>
      </c>
      <c r="FU20" s="48">
        <v>426.92899999999997</v>
      </c>
      <c r="FV20" s="48">
        <v>456.82900000000001</v>
      </c>
      <c r="FW20" s="48">
        <v>474.22899999999998</v>
      </c>
      <c r="FX20" s="48">
        <v>494.72899999999998</v>
      </c>
      <c r="FY20" s="48">
        <v>540.02</v>
      </c>
      <c r="FZ20" s="48">
        <v>556.64499999999998</v>
      </c>
      <c r="GA20" s="48">
        <v>600.32100000000003</v>
      </c>
      <c r="GB20" s="48">
        <v>629.52599999999995</v>
      </c>
      <c r="GC20" s="48">
        <v>650.34900000000005</v>
      </c>
      <c r="GD20" s="48">
        <v>705.33900000000006</v>
      </c>
      <c r="GE20" s="48">
        <v>524.22900000000004</v>
      </c>
      <c r="GF20" s="48">
        <v>569.62900000000002</v>
      </c>
      <c r="GG20" s="48">
        <v>586.89400000000001</v>
      </c>
      <c r="GH20" s="48">
        <v>944.46100000000001</v>
      </c>
      <c r="GI20" s="48">
        <v>742.33199999999999</v>
      </c>
      <c r="GJ20" s="48">
        <v>426.77499999999998</v>
      </c>
      <c r="GK20" s="48">
        <v>450.78500009999999</v>
      </c>
      <c r="GL20" s="48">
        <v>474.28500009999999</v>
      </c>
      <c r="GM20" s="48">
        <v>488.82500010000001</v>
      </c>
      <c r="GN20" s="48">
        <v>1001.1510001</v>
      </c>
      <c r="GO20" s="48">
        <v>983.62600010000006</v>
      </c>
      <c r="GP20" s="48">
        <v>976.82900010000003</v>
      </c>
      <c r="GQ20" s="48">
        <v>921.23200010000005</v>
      </c>
      <c r="GR20" s="48">
        <v>891.72700010000005</v>
      </c>
      <c r="GS20" s="48">
        <v>861.83300010000005</v>
      </c>
      <c r="GT20" s="48">
        <v>822.32700009999996</v>
      </c>
      <c r="GU20" s="48">
        <v>768.72700010000005</v>
      </c>
      <c r="GV20" s="48">
        <v>743.59800010000004</v>
      </c>
      <c r="GW20" s="48">
        <v>701.85300010000003</v>
      </c>
      <c r="GX20" s="48">
        <v>688.97800010000003</v>
      </c>
      <c r="GY20" s="48">
        <v>655.54500010000004</v>
      </c>
      <c r="GZ20" s="48">
        <v>635.58200009999996</v>
      </c>
      <c r="HA20" s="48">
        <v>583.30600010000001</v>
      </c>
      <c r="HB20" s="48">
        <v>452.34500009999999</v>
      </c>
      <c r="HC20" s="48">
        <v>791.29800009999997</v>
      </c>
      <c r="HD20" s="48">
        <v>816.64350000000002</v>
      </c>
      <c r="HE20" s="48">
        <v>800.34249999999997</v>
      </c>
      <c r="HF20" s="48">
        <v>785.32550000000003</v>
      </c>
      <c r="HG20" s="48">
        <v>749.96550000000002</v>
      </c>
      <c r="HH20" s="48">
        <v>1081.2360001</v>
      </c>
      <c r="HI20" s="48">
        <v>823.95500000000004</v>
      </c>
      <c r="HJ20" s="48">
        <v>871.03399999999999</v>
      </c>
      <c r="HK20" s="48">
        <v>962.22550000000001</v>
      </c>
      <c r="HL20" s="48">
        <v>975.36950000000002</v>
      </c>
      <c r="HM20" s="48">
        <v>1007.3565</v>
      </c>
      <c r="HN20" s="48">
        <v>1029.3380001</v>
      </c>
      <c r="HO20" s="48">
        <v>1084.0050001</v>
      </c>
      <c r="HP20" s="48">
        <v>1122.4520001000001</v>
      </c>
      <c r="HQ20" s="48">
        <v>488.608</v>
      </c>
      <c r="HR20" s="48">
        <v>473.94799999999998</v>
      </c>
      <c r="HS20" s="48">
        <v>344.12900000000002</v>
      </c>
      <c r="HT20" s="48">
        <v>842.62300000000005</v>
      </c>
      <c r="HU20" s="48">
        <v>966.1670001</v>
      </c>
      <c r="HV20" s="48">
        <v>511.13900009999998</v>
      </c>
      <c r="HW20" s="48">
        <v>977.54449999999997</v>
      </c>
      <c r="HX20" s="48">
        <v>1070.0425</v>
      </c>
      <c r="HY20" s="48">
        <v>834.76949999999999</v>
      </c>
      <c r="HZ20" s="48">
        <v>1216.2870000999999</v>
      </c>
      <c r="IA20" s="48">
        <v>906.48</v>
      </c>
      <c r="IB20" s="48">
        <v>0</v>
      </c>
      <c r="IC20" s="48">
        <v>1017.9185</v>
      </c>
      <c r="ID20" s="48">
        <v>886.36100009999996</v>
      </c>
      <c r="IE20" s="48">
        <v>1321.0700001</v>
      </c>
      <c r="IF20" s="48">
        <v>515.89800000000002</v>
      </c>
      <c r="IG20" s="48">
        <v>1073.0425</v>
      </c>
      <c r="IH20" s="48">
        <v>1058.0785000000001</v>
      </c>
      <c r="II20" s="48">
        <v>488.82600009999999</v>
      </c>
      <c r="IJ20" s="48">
        <v>1467.5980001</v>
      </c>
      <c r="IK20" s="48">
        <v>1173.4375001000001</v>
      </c>
      <c r="IL20" s="48">
        <v>1001.9025</v>
      </c>
      <c r="IM20" s="48">
        <v>671.91949999999997</v>
      </c>
      <c r="IN20" s="60">
        <v>41.320999999999998</v>
      </c>
    </row>
    <row r="21" spans="1:248" s="5" customFormat="1" ht="15" customHeight="1" x14ac:dyDescent="0.45">
      <c r="A21" s="42" t="str">
        <f>'Entry capacity'!A21</f>
        <v>PR Bilbao</v>
      </c>
      <c r="B21" s="47">
        <v>805.255</v>
      </c>
      <c r="C21" s="48">
        <v>781.86900000000003</v>
      </c>
      <c r="D21" s="48">
        <v>815.125</v>
      </c>
      <c r="E21" s="48">
        <v>655.09400010000002</v>
      </c>
      <c r="F21" s="48">
        <v>579.42450010000005</v>
      </c>
      <c r="G21" s="48">
        <v>559.03150010000002</v>
      </c>
      <c r="H21" s="48">
        <v>551.86900009999999</v>
      </c>
      <c r="I21" s="48">
        <v>533.65800009999998</v>
      </c>
      <c r="J21" s="48">
        <v>522.05800009999996</v>
      </c>
      <c r="K21" s="48">
        <v>504.16300009999998</v>
      </c>
      <c r="L21" s="48">
        <v>545.63200010000003</v>
      </c>
      <c r="M21" s="48">
        <v>587.52150010000003</v>
      </c>
      <c r="N21" s="48">
        <v>616.27650010000002</v>
      </c>
      <c r="O21" s="48">
        <v>618.73650009999994</v>
      </c>
      <c r="P21" s="48">
        <v>635.50550009999995</v>
      </c>
      <c r="Q21" s="48">
        <v>642.57250009999996</v>
      </c>
      <c r="R21" s="48">
        <v>644.51750010000001</v>
      </c>
      <c r="S21" s="48">
        <v>648.12250010000002</v>
      </c>
      <c r="T21" s="48">
        <v>658.5225001</v>
      </c>
      <c r="U21" s="48">
        <v>659.92450010000005</v>
      </c>
      <c r="V21" s="48">
        <v>666.30550010000002</v>
      </c>
      <c r="W21" s="48">
        <v>684.84300010000004</v>
      </c>
      <c r="X21" s="48">
        <v>692.20900010000003</v>
      </c>
      <c r="Y21" s="48">
        <v>711.03900020000003</v>
      </c>
      <c r="Z21" s="48">
        <v>721.35200020000002</v>
      </c>
      <c r="AA21" s="48">
        <v>761.27700019999997</v>
      </c>
      <c r="AB21" s="48">
        <v>768.90900020000004</v>
      </c>
      <c r="AC21" s="48">
        <v>802.87900019999995</v>
      </c>
      <c r="AD21" s="48">
        <v>990.39100029999997</v>
      </c>
      <c r="AE21" s="48">
        <v>1005.1910003</v>
      </c>
      <c r="AF21" s="48">
        <v>820.74800019999998</v>
      </c>
      <c r="AG21" s="48">
        <v>840.94500019999998</v>
      </c>
      <c r="AH21" s="48">
        <v>859.23800019999999</v>
      </c>
      <c r="AI21" s="48">
        <v>870.19500019999998</v>
      </c>
      <c r="AJ21" s="48">
        <v>884.59100020000005</v>
      </c>
      <c r="AK21" s="48">
        <v>912.93500019999999</v>
      </c>
      <c r="AL21" s="48">
        <v>934.29600019999998</v>
      </c>
      <c r="AM21" s="48">
        <v>966.79900020000002</v>
      </c>
      <c r="AN21" s="48">
        <v>991.21700020000003</v>
      </c>
      <c r="AO21" s="48">
        <v>992.66949999999997</v>
      </c>
      <c r="AP21" s="48">
        <v>981.66949999999997</v>
      </c>
      <c r="AQ21" s="48">
        <v>970.46950000000004</v>
      </c>
      <c r="AR21" s="48">
        <v>996.61700020000001</v>
      </c>
      <c r="AS21" s="48">
        <v>502.45600009999998</v>
      </c>
      <c r="AT21" s="48">
        <v>429.39200010000002</v>
      </c>
      <c r="AU21" s="48">
        <v>413.07500010000001</v>
      </c>
      <c r="AV21" s="48">
        <v>409.07500010000001</v>
      </c>
      <c r="AW21" s="48">
        <v>393.2750001</v>
      </c>
      <c r="AX21" s="48">
        <v>377.88600009999999</v>
      </c>
      <c r="AY21" s="48">
        <v>365.4650001</v>
      </c>
      <c r="AZ21" s="48">
        <v>350.08600009999998</v>
      </c>
      <c r="BA21" s="48">
        <v>340.71700010000001</v>
      </c>
      <c r="BB21" s="48">
        <v>332.74200000000002</v>
      </c>
      <c r="BC21" s="48">
        <v>316.976</v>
      </c>
      <c r="BD21" s="48">
        <v>315.01100000000002</v>
      </c>
      <c r="BE21" s="48">
        <v>295.21199999999999</v>
      </c>
      <c r="BF21" s="48">
        <v>274.55900000000003</v>
      </c>
      <c r="BG21" s="48">
        <v>265.87400000000002</v>
      </c>
      <c r="BH21" s="48">
        <v>254.94300000000001</v>
      </c>
      <c r="BI21" s="48">
        <v>247.15799999999999</v>
      </c>
      <c r="BJ21" s="48">
        <v>233.23099999999999</v>
      </c>
      <c r="BK21" s="48">
        <v>197.91499999999999</v>
      </c>
      <c r="BL21" s="48">
        <v>180.47300000000001</v>
      </c>
      <c r="BM21" s="48">
        <v>169.84</v>
      </c>
      <c r="BN21" s="48">
        <v>162.21600000000001</v>
      </c>
      <c r="BO21" s="48">
        <v>139.245</v>
      </c>
      <c r="BP21" s="48">
        <v>152.32900000000001</v>
      </c>
      <c r="BQ21" s="48">
        <v>142.642</v>
      </c>
      <c r="BR21" s="48">
        <v>129.005</v>
      </c>
      <c r="BS21" s="48">
        <v>118.005</v>
      </c>
      <c r="BT21" s="48">
        <v>109.801</v>
      </c>
      <c r="BU21" s="48">
        <v>640.13600010000005</v>
      </c>
      <c r="BV21" s="48">
        <v>87.712000000000003</v>
      </c>
      <c r="BW21" s="48">
        <v>139.85300000000001</v>
      </c>
      <c r="BX21" s="48">
        <v>142.34700000000001</v>
      </c>
      <c r="BY21" s="48">
        <v>82.935000000000002</v>
      </c>
      <c r="BZ21" s="48">
        <v>48.054000000000002</v>
      </c>
      <c r="CA21" s="48">
        <v>33.396999999999998</v>
      </c>
      <c r="CB21" s="48">
        <v>16.98</v>
      </c>
      <c r="CC21" s="48">
        <v>10.47</v>
      </c>
      <c r="CD21" s="48">
        <v>33.619</v>
      </c>
      <c r="CE21" s="48">
        <v>674.7870001</v>
      </c>
      <c r="CF21" s="48">
        <v>616.45200009999996</v>
      </c>
      <c r="CG21" s="48">
        <v>607.27800009999999</v>
      </c>
      <c r="CH21" s="48">
        <v>602.15800009999998</v>
      </c>
      <c r="CI21" s="48">
        <v>592.37900009999998</v>
      </c>
      <c r="CJ21" s="48">
        <v>343.62700009999998</v>
      </c>
      <c r="CK21" s="48">
        <v>418.72100010000003</v>
      </c>
      <c r="CL21" s="48">
        <v>674.78600010000002</v>
      </c>
      <c r="CM21" s="48">
        <v>400.44400009999998</v>
      </c>
      <c r="CN21" s="48">
        <v>386.37400009999999</v>
      </c>
      <c r="CO21" s="48">
        <v>371.54300009999997</v>
      </c>
      <c r="CP21" s="48">
        <v>366.69400009999998</v>
      </c>
      <c r="CQ21" s="48">
        <v>358.77200010000001</v>
      </c>
      <c r="CR21" s="48">
        <v>357.06700009999997</v>
      </c>
      <c r="CS21" s="48">
        <v>350.1570001</v>
      </c>
      <c r="CT21" s="48">
        <v>175.596</v>
      </c>
      <c r="CU21" s="48">
        <v>209.149</v>
      </c>
      <c r="CV21" s="48">
        <v>217.59299999999999</v>
      </c>
      <c r="CW21" s="48">
        <v>251.79599999999999</v>
      </c>
      <c r="CX21" s="48">
        <v>260.98700000000002</v>
      </c>
      <c r="CY21" s="48">
        <v>302.79300000000001</v>
      </c>
      <c r="CZ21" s="48">
        <v>358.358</v>
      </c>
      <c r="DA21" s="48">
        <v>432.90699999999998</v>
      </c>
      <c r="DB21" s="48">
        <v>447.75900000000001</v>
      </c>
      <c r="DC21" s="48">
        <v>458.875</v>
      </c>
      <c r="DD21" s="48">
        <v>465.67149999999998</v>
      </c>
      <c r="DE21" s="48">
        <v>471.28449999999998</v>
      </c>
      <c r="DF21" s="48">
        <v>67.402000000000001</v>
      </c>
      <c r="DG21" s="48">
        <v>74.748999999999995</v>
      </c>
      <c r="DH21" s="48">
        <v>661.49400009999999</v>
      </c>
      <c r="DI21" s="48">
        <v>1009.1910003</v>
      </c>
      <c r="DJ21" s="48">
        <v>1006.3910003</v>
      </c>
      <c r="DK21" s="48">
        <v>688.74300010000002</v>
      </c>
      <c r="DL21" s="48">
        <v>285.15499999999997</v>
      </c>
      <c r="DM21" s="48">
        <v>296.798</v>
      </c>
      <c r="DN21" s="48">
        <v>334.947</v>
      </c>
      <c r="DO21" s="48">
        <v>346.24900000000002</v>
      </c>
      <c r="DP21" s="48">
        <v>349.34899999999999</v>
      </c>
      <c r="DQ21" s="48">
        <v>54.993000000000002</v>
      </c>
      <c r="DR21" s="48">
        <v>440.65699999999998</v>
      </c>
      <c r="DS21" s="48">
        <v>453.315</v>
      </c>
      <c r="DT21" s="48">
        <v>459.86500000000001</v>
      </c>
      <c r="DU21" s="48">
        <v>506.99400000000003</v>
      </c>
      <c r="DV21" s="48">
        <v>227.02199999999999</v>
      </c>
      <c r="DW21" s="48">
        <v>231.898</v>
      </c>
      <c r="DX21" s="48">
        <v>279.18</v>
      </c>
      <c r="DY21" s="48">
        <v>249.672</v>
      </c>
      <c r="DZ21" s="48">
        <v>1017.8785</v>
      </c>
      <c r="EA21" s="48">
        <v>1015.9265</v>
      </c>
      <c r="EB21" s="48">
        <v>940.07349999999997</v>
      </c>
      <c r="EC21" s="48">
        <v>932.52049999999997</v>
      </c>
      <c r="ED21" s="48">
        <v>921.61850000000004</v>
      </c>
      <c r="EE21" s="48">
        <v>917.11850000000004</v>
      </c>
      <c r="EF21" s="48">
        <v>846.96450000000004</v>
      </c>
      <c r="EG21" s="48">
        <v>804.85550000000001</v>
      </c>
      <c r="EH21" s="48">
        <v>779.68449999999996</v>
      </c>
      <c r="EI21" s="48">
        <v>664.32550000000003</v>
      </c>
      <c r="EJ21" s="48">
        <v>626.15049999999997</v>
      </c>
      <c r="EK21" s="48">
        <v>610.25850000000003</v>
      </c>
      <c r="EL21" s="48">
        <v>544.05849999999998</v>
      </c>
      <c r="EM21" s="48">
        <v>522.50350000000003</v>
      </c>
      <c r="EN21" s="48">
        <v>518.5865</v>
      </c>
      <c r="EO21" s="48">
        <v>511.2525</v>
      </c>
      <c r="EP21" s="48">
        <v>499.04050000000001</v>
      </c>
      <c r="EQ21" s="48">
        <v>490.94049999999999</v>
      </c>
      <c r="ER21" s="48">
        <v>481.14049999999997</v>
      </c>
      <c r="ES21" s="48">
        <v>296.50799999999998</v>
      </c>
      <c r="ET21" s="48">
        <v>287.07</v>
      </c>
      <c r="EU21" s="48">
        <v>237.26300000000001</v>
      </c>
      <c r="EV21" s="48">
        <v>1001.6170002</v>
      </c>
      <c r="EW21" s="48">
        <v>518.13</v>
      </c>
      <c r="EX21" s="48">
        <v>552.24900000000002</v>
      </c>
      <c r="EY21" s="48">
        <v>597.67399999999998</v>
      </c>
      <c r="EZ21" s="48">
        <v>689.72199999999998</v>
      </c>
      <c r="FA21" s="48">
        <v>749.72500000000002</v>
      </c>
      <c r="FB21" s="48">
        <v>780.95299999999997</v>
      </c>
      <c r="FC21" s="48">
        <v>797.28899999999999</v>
      </c>
      <c r="FD21" s="48">
        <v>810.04499999999996</v>
      </c>
      <c r="FE21" s="48">
        <v>843.37699999999995</v>
      </c>
      <c r="FF21" s="48">
        <v>860.41600000000005</v>
      </c>
      <c r="FG21" s="48">
        <v>875.95600000000002</v>
      </c>
      <c r="FH21" s="48">
        <v>888.98599999999999</v>
      </c>
      <c r="FI21" s="48">
        <v>912.74099999999999</v>
      </c>
      <c r="FJ21" s="48">
        <v>932.36400000000003</v>
      </c>
      <c r="FK21" s="48">
        <v>951.04100000000005</v>
      </c>
      <c r="FL21" s="48">
        <v>464.21499999999997</v>
      </c>
      <c r="FM21" s="48">
        <v>1049.5065</v>
      </c>
      <c r="FN21" s="48">
        <v>985.49649999999997</v>
      </c>
      <c r="FO21" s="48">
        <v>924.39649999999995</v>
      </c>
      <c r="FP21" s="48">
        <v>881.50149999999996</v>
      </c>
      <c r="FQ21" s="48">
        <v>854.99149999999997</v>
      </c>
      <c r="FR21" s="48">
        <v>841.2595</v>
      </c>
      <c r="FS21" s="48">
        <v>799.03250000000003</v>
      </c>
      <c r="FT21" s="48">
        <v>691.16449999999998</v>
      </c>
      <c r="FU21" s="48">
        <v>675.46450000000004</v>
      </c>
      <c r="FV21" s="48">
        <v>645.56449999999995</v>
      </c>
      <c r="FW21" s="48">
        <v>628.16449999999998</v>
      </c>
      <c r="FX21" s="48">
        <v>607.66449999999998</v>
      </c>
      <c r="FY21" s="48">
        <v>652.95550000000003</v>
      </c>
      <c r="FZ21" s="48">
        <v>669.58050000000003</v>
      </c>
      <c r="GA21" s="48">
        <v>713.25649999999996</v>
      </c>
      <c r="GB21" s="48">
        <v>742.4615</v>
      </c>
      <c r="GC21" s="48">
        <v>763.28449999999998</v>
      </c>
      <c r="GD21" s="48">
        <v>818.27449999999999</v>
      </c>
      <c r="GE21" s="48">
        <v>578.16449999999998</v>
      </c>
      <c r="GF21" s="48">
        <v>532.7645</v>
      </c>
      <c r="GG21" s="48">
        <v>511.54450000000003</v>
      </c>
      <c r="GH21" s="48">
        <v>1057.3965000000001</v>
      </c>
      <c r="GI21" s="48">
        <v>855.26750000000004</v>
      </c>
      <c r="GJ21" s="48">
        <v>968.22349999999994</v>
      </c>
      <c r="GK21" s="48">
        <v>832.77599999999995</v>
      </c>
      <c r="GL21" s="48">
        <v>856.27599999999995</v>
      </c>
      <c r="GM21" s="48">
        <v>870.81600000000003</v>
      </c>
      <c r="GN21" s="48">
        <v>518.64499999999998</v>
      </c>
      <c r="GO21" s="48">
        <v>536.16999999999996</v>
      </c>
      <c r="GP21" s="48">
        <v>542.96699999999998</v>
      </c>
      <c r="GQ21" s="48">
        <v>598.56399999999996</v>
      </c>
      <c r="GR21" s="48">
        <v>589.81399999999996</v>
      </c>
      <c r="GS21" s="48">
        <v>559.91999999999996</v>
      </c>
      <c r="GT21" s="48">
        <v>520.41399999999999</v>
      </c>
      <c r="GU21" s="48">
        <v>466.81400000000002</v>
      </c>
      <c r="GV21" s="48">
        <v>491.94299999999998</v>
      </c>
      <c r="GW21" s="48">
        <v>533.68799999999999</v>
      </c>
      <c r="GX21" s="48">
        <v>546.56299999999999</v>
      </c>
      <c r="GY21" s="48">
        <v>579.99599999999998</v>
      </c>
      <c r="GZ21" s="48">
        <v>599.95899999999995</v>
      </c>
      <c r="HA21" s="48">
        <v>652.23500000000001</v>
      </c>
      <c r="HB21" s="48">
        <v>783.19600000000003</v>
      </c>
      <c r="HC21" s="48">
        <v>444.24299999999999</v>
      </c>
      <c r="HD21" s="48">
        <v>404.31099999999998</v>
      </c>
      <c r="HE21" s="48">
        <v>388.01</v>
      </c>
      <c r="HF21" s="48">
        <v>372.99299999999999</v>
      </c>
      <c r="HG21" s="48">
        <v>337.63299999999998</v>
      </c>
      <c r="HH21" s="48">
        <v>526.45800010000005</v>
      </c>
      <c r="HI21" s="48">
        <v>866.60900019999997</v>
      </c>
      <c r="HJ21" s="48">
        <v>983.96950000000004</v>
      </c>
      <c r="HK21" s="48">
        <v>362.60500000000002</v>
      </c>
      <c r="HL21" s="48">
        <v>375.74900000000002</v>
      </c>
      <c r="HM21" s="48">
        <v>407.73599999999999</v>
      </c>
      <c r="HN21" s="48">
        <v>490.45800000000003</v>
      </c>
      <c r="HO21" s="48">
        <v>578.19899999999996</v>
      </c>
      <c r="HP21" s="48">
        <v>616.64599999999996</v>
      </c>
      <c r="HQ21" s="48">
        <v>1030.0564999999999</v>
      </c>
      <c r="HR21" s="48">
        <v>1015.3964999999999</v>
      </c>
      <c r="HS21" s="48">
        <v>758.2645</v>
      </c>
      <c r="HT21" s="48">
        <v>955.55849999999998</v>
      </c>
      <c r="HU21" s="48">
        <v>553.62900000000002</v>
      </c>
      <c r="HV21" s="48">
        <v>724.40200000000004</v>
      </c>
      <c r="HW21" s="48">
        <v>94.015000000000001</v>
      </c>
      <c r="HX21" s="48">
        <v>186.51300000000001</v>
      </c>
      <c r="HY21" s="48">
        <v>235.149</v>
      </c>
      <c r="HZ21" s="48">
        <v>661.50900009999998</v>
      </c>
      <c r="IA21" s="48">
        <v>1002.6170002</v>
      </c>
      <c r="IB21" s="48">
        <v>1017.9185</v>
      </c>
      <c r="IC21" s="48">
        <v>0</v>
      </c>
      <c r="ID21" s="48">
        <v>692.94300009999995</v>
      </c>
      <c r="IE21" s="48">
        <v>815.26400000000001</v>
      </c>
      <c r="IF21" s="48">
        <v>1057.3465000000001</v>
      </c>
      <c r="IG21" s="48">
        <v>189.51300000000001</v>
      </c>
      <c r="IH21" s="48">
        <v>349.92099999999999</v>
      </c>
      <c r="II21" s="48">
        <v>870.81700000000001</v>
      </c>
      <c r="IJ21" s="48">
        <v>961.79200000000003</v>
      </c>
      <c r="IK21" s="48">
        <v>465.2800001</v>
      </c>
      <c r="IL21" s="48">
        <v>80.091999999999999</v>
      </c>
      <c r="IM21" s="48">
        <v>466.49</v>
      </c>
      <c r="IN21" s="60">
        <v>976.59749999999997</v>
      </c>
    </row>
    <row r="22" spans="1:248" s="5" customFormat="1" ht="15" customHeight="1" x14ac:dyDescent="0.45">
      <c r="A22" s="42" t="str">
        <f>'Entry capacity'!A22</f>
        <v>PR Sagunto</v>
      </c>
      <c r="B22" s="47">
        <v>1219.7060001</v>
      </c>
      <c r="C22" s="48">
        <v>1196.3200001</v>
      </c>
      <c r="D22" s="48">
        <v>1229.5760001000001</v>
      </c>
      <c r="E22" s="48">
        <v>339.71100000000001</v>
      </c>
      <c r="F22" s="48">
        <v>264.04149999999998</v>
      </c>
      <c r="G22" s="48">
        <v>243.64850000000001</v>
      </c>
      <c r="H22" s="48">
        <v>236.48599999999999</v>
      </c>
      <c r="I22" s="48">
        <v>218.27500000000001</v>
      </c>
      <c r="J22" s="48">
        <v>206.67500000000001</v>
      </c>
      <c r="K22" s="48">
        <v>188.78</v>
      </c>
      <c r="L22" s="48">
        <v>147.31100000000001</v>
      </c>
      <c r="M22" s="48">
        <v>105.42149999999999</v>
      </c>
      <c r="N22" s="48">
        <v>76.666499999999999</v>
      </c>
      <c r="O22" s="48">
        <v>74.206500000000005</v>
      </c>
      <c r="P22" s="48">
        <v>57.4375</v>
      </c>
      <c r="Q22" s="48">
        <v>50.3705</v>
      </c>
      <c r="R22" s="48">
        <v>48.4255</v>
      </c>
      <c r="S22" s="48">
        <v>44.820500000000003</v>
      </c>
      <c r="T22" s="48">
        <v>34.420499999999997</v>
      </c>
      <c r="U22" s="48">
        <v>33.018500000000003</v>
      </c>
      <c r="V22" s="48">
        <v>26.637499999999999</v>
      </c>
      <c r="W22" s="48">
        <v>8.1</v>
      </c>
      <c r="X22" s="48">
        <v>15.465999999999999</v>
      </c>
      <c r="Y22" s="48">
        <v>34.296000100000001</v>
      </c>
      <c r="Z22" s="48">
        <v>44.609000100000003</v>
      </c>
      <c r="AA22" s="48">
        <v>84.5340001</v>
      </c>
      <c r="AB22" s="48">
        <v>92.166000100000005</v>
      </c>
      <c r="AC22" s="48">
        <v>126.1360001</v>
      </c>
      <c r="AD22" s="48">
        <v>313.64800020000001</v>
      </c>
      <c r="AE22" s="48">
        <v>328.44800020000002</v>
      </c>
      <c r="AF22" s="48">
        <v>144.00500009999999</v>
      </c>
      <c r="AG22" s="48">
        <v>164.20200009999999</v>
      </c>
      <c r="AH22" s="48">
        <v>182.4950001</v>
      </c>
      <c r="AI22" s="48">
        <v>193.45200009999999</v>
      </c>
      <c r="AJ22" s="48">
        <v>207.84800010000001</v>
      </c>
      <c r="AK22" s="48">
        <v>236.1920001</v>
      </c>
      <c r="AL22" s="48">
        <v>257.55300010000002</v>
      </c>
      <c r="AM22" s="48">
        <v>290.05600010000001</v>
      </c>
      <c r="AN22" s="48">
        <v>314.47400010000001</v>
      </c>
      <c r="AO22" s="48">
        <v>329.82000010000002</v>
      </c>
      <c r="AP22" s="48">
        <v>340.82000010000002</v>
      </c>
      <c r="AQ22" s="48">
        <v>352.0200001</v>
      </c>
      <c r="AR22" s="48">
        <v>319.87400009999999</v>
      </c>
      <c r="AS22" s="48">
        <v>190.48699999999999</v>
      </c>
      <c r="AT22" s="48">
        <v>263.55099999999999</v>
      </c>
      <c r="AU22" s="48">
        <v>279.86799999999999</v>
      </c>
      <c r="AV22" s="48">
        <v>283.86799999999999</v>
      </c>
      <c r="AW22" s="48">
        <v>299.66800000000001</v>
      </c>
      <c r="AX22" s="48">
        <v>315.05700000000002</v>
      </c>
      <c r="AY22" s="48">
        <v>327.47800000000001</v>
      </c>
      <c r="AZ22" s="48">
        <v>342.85700000000003</v>
      </c>
      <c r="BA22" s="48">
        <v>352.226</v>
      </c>
      <c r="BB22" s="48">
        <v>360.20100009999999</v>
      </c>
      <c r="BC22" s="48">
        <v>375.96700010000001</v>
      </c>
      <c r="BD22" s="48">
        <v>377.93200009999998</v>
      </c>
      <c r="BE22" s="48">
        <v>397.73100010000002</v>
      </c>
      <c r="BF22" s="48">
        <v>418.38400009999998</v>
      </c>
      <c r="BG22" s="48">
        <v>427.06900009999998</v>
      </c>
      <c r="BH22" s="48">
        <v>438.00000010000002</v>
      </c>
      <c r="BI22" s="48">
        <v>445.78500009999999</v>
      </c>
      <c r="BJ22" s="48">
        <v>459.71200010000001</v>
      </c>
      <c r="BK22" s="48">
        <v>495.02800009999999</v>
      </c>
      <c r="BL22" s="48">
        <v>512.47000009999999</v>
      </c>
      <c r="BM22" s="48">
        <v>523.10300010000003</v>
      </c>
      <c r="BN22" s="48">
        <v>530.72700010000005</v>
      </c>
      <c r="BO22" s="48">
        <v>553.69800009999994</v>
      </c>
      <c r="BP22" s="48">
        <v>566.7820001</v>
      </c>
      <c r="BQ22" s="48">
        <v>581.7820001</v>
      </c>
      <c r="BR22" s="48">
        <v>595.41900009999995</v>
      </c>
      <c r="BS22" s="48">
        <v>606.41900009999995</v>
      </c>
      <c r="BT22" s="48">
        <v>614.62300010000001</v>
      </c>
      <c r="BU22" s="48">
        <v>324.75299999999999</v>
      </c>
      <c r="BV22" s="48">
        <v>636.71200009999995</v>
      </c>
      <c r="BW22" s="48">
        <v>698.4070001</v>
      </c>
      <c r="BX22" s="48">
        <v>700.90100010000003</v>
      </c>
      <c r="BY22" s="48">
        <v>641.4890001</v>
      </c>
      <c r="BZ22" s="48">
        <v>644.88900009999998</v>
      </c>
      <c r="CA22" s="48">
        <v>659.54600010000001</v>
      </c>
      <c r="CB22" s="48">
        <v>675.96300010000004</v>
      </c>
      <c r="CC22" s="48">
        <v>682.47300010000004</v>
      </c>
      <c r="CD22" s="48">
        <v>659.32400010000003</v>
      </c>
      <c r="CE22" s="48">
        <v>359.404</v>
      </c>
      <c r="CF22" s="48">
        <v>301.06900000000002</v>
      </c>
      <c r="CG22" s="48">
        <v>291.89499999999998</v>
      </c>
      <c r="CH22" s="48">
        <v>286.77499999999998</v>
      </c>
      <c r="CI22" s="48">
        <v>276.99599999999998</v>
      </c>
      <c r="CJ22" s="48">
        <v>355.13600000000002</v>
      </c>
      <c r="CK22" s="48">
        <v>430.23</v>
      </c>
      <c r="CL22" s="48">
        <v>359.40300000000002</v>
      </c>
      <c r="CM22" s="48">
        <v>411.95299999999997</v>
      </c>
      <c r="CN22" s="48">
        <v>397.88299999999998</v>
      </c>
      <c r="CO22" s="48">
        <v>383.05200000000002</v>
      </c>
      <c r="CP22" s="48">
        <v>378.20299999999997</v>
      </c>
      <c r="CQ22" s="48">
        <v>370.28100000000001</v>
      </c>
      <c r="CR22" s="48">
        <v>368.57600000000002</v>
      </c>
      <c r="CS22" s="48">
        <v>361.666</v>
      </c>
      <c r="CT22" s="48">
        <v>590.04700009999999</v>
      </c>
      <c r="CU22" s="48">
        <v>623.60000009999999</v>
      </c>
      <c r="CV22" s="48">
        <v>632.04400009999995</v>
      </c>
      <c r="CW22" s="48">
        <v>666.24700010000004</v>
      </c>
      <c r="CX22" s="48">
        <v>675.43800009999995</v>
      </c>
      <c r="CY22" s="48">
        <v>696.5035001</v>
      </c>
      <c r="CZ22" s="48">
        <v>640.93850010000006</v>
      </c>
      <c r="DA22" s="48">
        <v>566.38950009999996</v>
      </c>
      <c r="DB22" s="48">
        <v>551.53750009999999</v>
      </c>
      <c r="DC22" s="48">
        <v>540.4215001</v>
      </c>
      <c r="DD22" s="48">
        <v>533.62500009999997</v>
      </c>
      <c r="DE22" s="48">
        <v>528.01200010000002</v>
      </c>
      <c r="DF22" s="48">
        <v>664.23700010000005</v>
      </c>
      <c r="DG22" s="48">
        <v>671.58400010000003</v>
      </c>
      <c r="DH22" s="48">
        <v>346.11099999999999</v>
      </c>
      <c r="DI22" s="48">
        <v>332.44800020000002</v>
      </c>
      <c r="DJ22" s="48">
        <v>329.64800020000001</v>
      </c>
      <c r="DK22" s="48">
        <v>4.2</v>
      </c>
      <c r="DL22" s="48">
        <v>699.60600009999996</v>
      </c>
      <c r="DM22" s="48">
        <v>711.24900009999999</v>
      </c>
      <c r="DN22" s="48">
        <v>749.39800009999999</v>
      </c>
      <c r="DO22" s="48">
        <v>760.70000010000001</v>
      </c>
      <c r="DP22" s="48">
        <v>763.80000010000003</v>
      </c>
      <c r="DQ22" s="48">
        <v>744.3160001</v>
      </c>
      <c r="DR22" s="48">
        <v>855.10800010000003</v>
      </c>
      <c r="DS22" s="48">
        <v>867.76600010000004</v>
      </c>
      <c r="DT22" s="48">
        <v>874.3160001</v>
      </c>
      <c r="DU22" s="48">
        <v>921.44500010000002</v>
      </c>
      <c r="DV22" s="48">
        <v>471.54100010000002</v>
      </c>
      <c r="DW22" s="48">
        <v>476.4170001</v>
      </c>
      <c r="DX22" s="48">
        <v>523.69900010000003</v>
      </c>
      <c r="DY22" s="48">
        <v>494.1910001</v>
      </c>
      <c r="DZ22" s="48">
        <v>886.32100009999999</v>
      </c>
      <c r="EA22" s="48">
        <v>884.36900009999999</v>
      </c>
      <c r="EB22" s="48">
        <v>808.51600010000004</v>
      </c>
      <c r="EC22" s="48">
        <v>800.96300010000004</v>
      </c>
      <c r="ED22" s="48">
        <v>790.0610001</v>
      </c>
      <c r="EE22" s="48">
        <v>785.5610001</v>
      </c>
      <c r="EF22" s="48">
        <v>715.4070001</v>
      </c>
      <c r="EG22" s="48">
        <v>673.29800009999997</v>
      </c>
      <c r="EH22" s="48">
        <v>648.12700010000003</v>
      </c>
      <c r="EI22" s="48">
        <v>721.05300009999996</v>
      </c>
      <c r="EJ22" s="48">
        <v>682.87800010000001</v>
      </c>
      <c r="EK22" s="48">
        <v>666.98600009999996</v>
      </c>
      <c r="EL22" s="48">
        <v>600.78600010000002</v>
      </c>
      <c r="EM22" s="48">
        <v>579.23100009999996</v>
      </c>
      <c r="EN22" s="48">
        <v>575.31400010000004</v>
      </c>
      <c r="EO22" s="48">
        <v>567.98000009999998</v>
      </c>
      <c r="EP22" s="48">
        <v>555.76800009999999</v>
      </c>
      <c r="EQ22" s="48">
        <v>547.66800009999997</v>
      </c>
      <c r="ER22" s="48">
        <v>537.86800010000002</v>
      </c>
      <c r="ES22" s="48">
        <v>541.02700010000001</v>
      </c>
      <c r="ET22" s="48">
        <v>531.58900010000002</v>
      </c>
      <c r="EU22" s="48">
        <v>499.95400009999997</v>
      </c>
      <c r="EV22" s="48">
        <v>324.87400009999999</v>
      </c>
      <c r="EW22" s="48">
        <v>932.58100009999998</v>
      </c>
      <c r="EX22" s="48">
        <v>966.70000010000001</v>
      </c>
      <c r="EY22" s="48">
        <v>1012.1250001</v>
      </c>
      <c r="EZ22" s="48">
        <v>1104.1730001000001</v>
      </c>
      <c r="FA22" s="48">
        <v>1164.1760001</v>
      </c>
      <c r="FB22" s="48">
        <v>1195.4040001000001</v>
      </c>
      <c r="FC22" s="48">
        <v>1211.7400001000001</v>
      </c>
      <c r="FD22" s="48">
        <v>1224.4960000999999</v>
      </c>
      <c r="FE22" s="48">
        <v>1257.8280001000001</v>
      </c>
      <c r="FF22" s="48">
        <v>1274.8670001</v>
      </c>
      <c r="FG22" s="48">
        <v>1290.4070001</v>
      </c>
      <c r="FH22" s="48">
        <v>1303.4370001</v>
      </c>
      <c r="FI22" s="48">
        <v>1327.1920001000001</v>
      </c>
      <c r="FJ22" s="48">
        <v>1346.8150000999999</v>
      </c>
      <c r="FK22" s="48">
        <v>1365.4920001</v>
      </c>
      <c r="FL22" s="48">
        <v>597.69750009999996</v>
      </c>
      <c r="FM22" s="48">
        <v>917.94900010000003</v>
      </c>
      <c r="FN22" s="48">
        <v>853.93900010000004</v>
      </c>
      <c r="FO22" s="48">
        <v>792.83900010000002</v>
      </c>
      <c r="FP22" s="48">
        <v>749.94400010000004</v>
      </c>
      <c r="FQ22" s="48">
        <v>723.43400010000005</v>
      </c>
      <c r="FR22" s="48">
        <v>709.70200009999996</v>
      </c>
      <c r="FS22" s="48">
        <v>667.47500009999999</v>
      </c>
      <c r="FT22" s="48">
        <v>475.13200010000003</v>
      </c>
      <c r="FU22" s="48">
        <v>459.43200009999998</v>
      </c>
      <c r="FV22" s="48">
        <v>429.5320001</v>
      </c>
      <c r="FW22" s="48">
        <v>412.13200010000003</v>
      </c>
      <c r="FX22" s="48">
        <v>391.63200010000003</v>
      </c>
      <c r="FY22" s="48">
        <v>346.34100009999997</v>
      </c>
      <c r="FZ22" s="48">
        <v>329.71600009999997</v>
      </c>
      <c r="GA22" s="48">
        <v>286.04000009999999</v>
      </c>
      <c r="GB22" s="48">
        <v>256.8350001</v>
      </c>
      <c r="GC22" s="48">
        <v>236.01200009999999</v>
      </c>
      <c r="GD22" s="48">
        <v>181.02200010000001</v>
      </c>
      <c r="GE22" s="48">
        <v>421.13200010000003</v>
      </c>
      <c r="GF22" s="48">
        <v>466.5320001</v>
      </c>
      <c r="GG22" s="48">
        <v>487.75200009999998</v>
      </c>
      <c r="GH22" s="48">
        <v>519.99300010000002</v>
      </c>
      <c r="GI22" s="48">
        <v>327.99500010000003</v>
      </c>
      <c r="GJ22" s="48">
        <v>836.66600010000002</v>
      </c>
      <c r="GK22" s="48">
        <v>860.67600019999998</v>
      </c>
      <c r="GL22" s="48">
        <v>884.17600019999998</v>
      </c>
      <c r="GM22" s="48">
        <v>898.71600020000005</v>
      </c>
      <c r="GN22" s="48">
        <v>933.09600009999997</v>
      </c>
      <c r="GO22" s="48">
        <v>950.62100009999995</v>
      </c>
      <c r="GP22" s="48">
        <v>957.41800009999997</v>
      </c>
      <c r="GQ22" s="48">
        <v>1013.0150001</v>
      </c>
      <c r="GR22" s="48">
        <v>983.52450009999995</v>
      </c>
      <c r="GS22" s="48">
        <v>953.63050009999995</v>
      </c>
      <c r="GT22" s="48">
        <v>914.12450009999998</v>
      </c>
      <c r="GU22" s="48">
        <v>860.52450009999995</v>
      </c>
      <c r="GV22" s="48">
        <v>885.65350009999997</v>
      </c>
      <c r="GW22" s="48">
        <v>927.39850009999998</v>
      </c>
      <c r="GX22" s="48">
        <v>940.27350009999998</v>
      </c>
      <c r="GY22" s="48">
        <v>973.70650009999997</v>
      </c>
      <c r="GZ22" s="48">
        <v>993.66950010000005</v>
      </c>
      <c r="HA22" s="48">
        <v>993.19700020000005</v>
      </c>
      <c r="HB22" s="48">
        <v>862.23600020000003</v>
      </c>
      <c r="HC22" s="48">
        <v>837.95350010000004</v>
      </c>
      <c r="HD22" s="48">
        <v>798.02150010000003</v>
      </c>
      <c r="HE22" s="48">
        <v>781.72050009999998</v>
      </c>
      <c r="HF22" s="48">
        <v>766.70350010000004</v>
      </c>
      <c r="HG22" s="48">
        <v>731.34350010000003</v>
      </c>
      <c r="HH22" s="48">
        <v>211.07499999999999</v>
      </c>
      <c r="HI22" s="48">
        <v>189.86600010000001</v>
      </c>
      <c r="HJ22" s="48">
        <v>338.5200001</v>
      </c>
      <c r="HK22" s="48">
        <v>777.05600010000001</v>
      </c>
      <c r="HL22" s="48">
        <v>790.20000010000001</v>
      </c>
      <c r="HM22" s="48">
        <v>822.18700009999998</v>
      </c>
      <c r="HN22" s="48">
        <v>904.90900009999996</v>
      </c>
      <c r="HO22" s="48">
        <v>992.65000010000006</v>
      </c>
      <c r="HP22" s="48">
        <v>1031.0970001000001</v>
      </c>
      <c r="HQ22" s="48">
        <v>898.49900009999999</v>
      </c>
      <c r="HR22" s="48">
        <v>883.83900010000002</v>
      </c>
      <c r="HS22" s="48">
        <v>542.23200010000005</v>
      </c>
      <c r="HT22" s="48">
        <v>418.1550001</v>
      </c>
      <c r="HU22" s="48">
        <v>968.08000010000001</v>
      </c>
      <c r="HV22" s="48">
        <v>921.03000020000002</v>
      </c>
      <c r="HW22" s="48">
        <v>652.56900010000004</v>
      </c>
      <c r="HX22" s="48">
        <v>745.06700009999997</v>
      </c>
      <c r="HY22" s="48">
        <v>649.60000009999999</v>
      </c>
      <c r="HZ22" s="48">
        <v>346.12599999999998</v>
      </c>
      <c r="IA22" s="48">
        <v>325.87400009999999</v>
      </c>
      <c r="IB22" s="48">
        <v>886.36100009999996</v>
      </c>
      <c r="IC22" s="48">
        <v>692.94300009999995</v>
      </c>
      <c r="ID22" s="48">
        <v>0</v>
      </c>
      <c r="IE22" s="48">
        <v>1229.7150001</v>
      </c>
      <c r="IF22" s="48">
        <v>925.78900009999995</v>
      </c>
      <c r="IG22" s="48">
        <v>748.06700009999997</v>
      </c>
      <c r="IH22" s="48">
        <v>594.44000010000002</v>
      </c>
      <c r="II22" s="48">
        <v>898.71700020000003</v>
      </c>
      <c r="IJ22" s="48">
        <v>1376.2430001</v>
      </c>
      <c r="IK22" s="48">
        <v>476.78899999999999</v>
      </c>
      <c r="IL22" s="48">
        <v>676.92700009999999</v>
      </c>
      <c r="IM22" s="48">
        <v>573.38000009999996</v>
      </c>
      <c r="IN22" s="60">
        <v>845.04000010000004</v>
      </c>
    </row>
    <row r="23" spans="1:248" s="5" customFormat="1" ht="15" customHeight="1" x14ac:dyDescent="0.45">
      <c r="A23" s="42" t="str">
        <f>'Entry capacity'!A23</f>
        <v>PR Mugardos</v>
      </c>
      <c r="B23" s="47">
        <v>10.009</v>
      </c>
      <c r="C23" s="48">
        <v>33.395000000000003</v>
      </c>
      <c r="D23" s="48">
        <v>19.879000000000001</v>
      </c>
      <c r="E23" s="48">
        <v>1191.8660001000001</v>
      </c>
      <c r="F23" s="48">
        <v>1116.1965001000001</v>
      </c>
      <c r="G23" s="48">
        <v>1095.8035001000001</v>
      </c>
      <c r="H23" s="48">
        <v>1088.6410000999999</v>
      </c>
      <c r="I23" s="48">
        <v>1070.4300000999999</v>
      </c>
      <c r="J23" s="48">
        <v>1058.8300001</v>
      </c>
      <c r="K23" s="48">
        <v>1040.9350001</v>
      </c>
      <c r="L23" s="48">
        <v>1082.4040001000001</v>
      </c>
      <c r="M23" s="48">
        <v>1124.2935001000001</v>
      </c>
      <c r="N23" s="48">
        <v>1153.0485001</v>
      </c>
      <c r="O23" s="48">
        <v>1155.5085001</v>
      </c>
      <c r="P23" s="48">
        <v>1172.2775001</v>
      </c>
      <c r="Q23" s="48">
        <v>1179.3445001</v>
      </c>
      <c r="R23" s="48">
        <v>1181.2895000999999</v>
      </c>
      <c r="S23" s="48">
        <v>1184.8945001</v>
      </c>
      <c r="T23" s="48">
        <v>1195.2945001000001</v>
      </c>
      <c r="U23" s="48">
        <v>1196.6965001000001</v>
      </c>
      <c r="V23" s="48">
        <v>1203.0775001</v>
      </c>
      <c r="W23" s="48">
        <v>1221.6150001000001</v>
      </c>
      <c r="X23" s="48">
        <v>1228.9810001000001</v>
      </c>
      <c r="Y23" s="48">
        <v>1247.8110002000001</v>
      </c>
      <c r="Z23" s="48">
        <v>1258.1240002</v>
      </c>
      <c r="AA23" s="48">
        <v>1298.0490001999999</v>
      </c>
      <c r="AB23" s="48">
        <v>1304.0965000000001</v>
      </c>
      <c r="AC23" s="48">
        <v>1270.1265000000001</v>
      </c>
      <c r="AD23" s="48">
        <v>1457.6385001000001</v>
      </c>
      <c r="AE23" s="48">
        <v>1472.4385001000001</v>
      </c>
      <c r="AF23" s="48">
        <v>1287.9935</v>
      </c>
      <c r="AG23" s="48">
        <v>1308.1904999999999</v>
      </c>
      <c r="AH23" s="48">
        <v>1326.4835</v>
      </c>
      <c r="AI23" s="48">
        <v>1337.4404999999999</v>
      </c>
      <c r="AJ23" s="48">
        <v>1351.8364999999999</v>
      </c>
      <c r="AK23" s="48">
        <v>1380.1804999999999</v>
      </c>
      <c r="AL23" s="48">
        <v>1401.5415</v>
      </c>
      <c r="AM23" s="48">
        <v>1429.3995</v>
      </c>
      <c r="AN23" s="48">
        <v>1404.9815000000001</v>
      </c>
      <c r="AO23" s="48">
        <v>1389.6355000000001</v>
      </c>
      <c r="AP23" s="48">
        <v>1378.6355000000001</v>
      </c>
      <c r="AQ23" s="48">
        <v>1367.4355</v>
      </c>
      <c r="AR23" s="48">
        <v>1410.3815</v>
      </c>
      <c r="AS23" s="48">
        <v>1039.2280000999999</v>
      </c>
      <c r="AT23" s="48">
        <v>966.16400009999995</v>
      </c>
      <c r="AU23" s="48">
        <v>949.84700009999995</v>
      </c>
      <c r="AV23" s="48">
        <v>945.84700009999995</v>
      </c>
      <c r="AW23" s="48">
        <v>930.04700009999999</v>
      </c>
      <c r="AX23" s="48">
        <v>914.65800009999998</v>
      </c>
      <c r="AY23" s="48">
        <v>902.23700010000005</v>
      </c>
      <c r="AZ23" s="48">
        <v>886.85800010000003</v>
      </c>
      <c r="BA23" s="48">
        <v>877.4890001</v>
      </c>
      <c r="BB23" s="48">
        <v>869.51400000000001</v>
      </c>
      <c r="BC23" s="48">
        <v>853.74800000000005</v>
      </c>
      <c r="BD23" s="48">
        <v>851.78300000000002</v>
      </c>
      <c r="BE23" s="48">
        <v>831.98400000000004</v>
      </c>
      <c r="BF23" s="48">
        <v>811.33100000000002</v>
      </c>
      <c r="BG23" s="48">
        <v>802.64599999999996</v>
      </c>
      <c r="BH23" s="48">
        <v>791.71500000000003</v>
      </c>
      <c r="BI23" s="48">
        <v>783.93</v>
      </c>
      <c r="BJ23" s="48">
        <v>770.00300000000004</v>
      </c>
      <c r="BK23" s="48">
        <v>734.68700000000001</v>
      </c>
      <c r="BL23" s="48">
        <v>717.245</v>
      </c>
      <c r="BM23" s="48">
        <v>706.61199999999997</v>
      </c>
      <c r="BN23" s="48">
        <v>698.98800000000006</v>
      </c>
      <c r="BO23" s="48">
        <v>676.01900000000001</v>
      </c>
      <c r="BP23" s="48">
        <v>689.10299999999995</v>
      </c>
      <c r="BQ23" s="48">
        <v>704.10299999999995</v>
      </c>
      <c r="BR23" s="48">
        <v>717.74</v>
      </c>
      <c r="BS23" s="48">
        <v>728.74</v>
      </c>
      <c r="BT23" s="48">
        <v>736.94399999999996</v>
      </c>
      <c r="BU23" s="48">
        <v>1176.9080001</v>
      </c>
      <c r="BV23" s="48">
        <v>759.03300000000002</v>
      </c>
      <c r="BW23" s="48">
        <v>820.72799999999995</v>
      </c>
      <c r="BX23" s="48">
        <v>823.22199999999998</v>
      </c>
      <c r="BY23" s="48">
        <v>763.81</v>
      </c>
      <c r="BZ23" s="48">
        <v>767.21</v>
      </c>
      <c r="CA23" s="48">
        <v>781.86699999999996</v>
      </c>
      <c r="CB23" s="48">
        <v>798.28399999999999</v>
      </c>
      <c r="CC23" s="48">
        <v>804.79399999999998</v>
      </c>
      <c r="CD23" s="48">
        <v>781.64499999999998</v>
      </c>
      <c r="CE23" s="48">
        <v>1211.5590001</v>
      </c>
      <c r="CF23" s="48">
        <v>1153.2240001</v>
      </c>
      <c r="CG23" s="48">
        <v>1144.0500001</v>
      </c>
      <c r="CH23" s="48">
        <v>1138.9300000999999</v>
      </c>
      <c r="CI23" s="48">
        <v>1129.1510000999999</v>
      </c>
      <c r="CJ23" s="48">
        <v>880.39900009999997</v>
      </c>
      <c r="CK23" s="48">
        <v>955.49300010000002</v>
      </c>
      <c r="CL23" s="48">
        <v>1211.5580001000001</v>
      </c>
      <c r="CM23" s="48">
        <v>937.21600009999997</v>
      </c>
      <c r="CN23" s="48">
        <v>923.14600010000004</v>
      </c>
      <c r="CO23" s="48">
        <v>908.31500010000002</v>
      </c>
      <c r="CP23" s="48">
        <v>903.46600009999997</v>
      </c>
      <c r="CQ23" s="48">
        <v>895.54400009999995</v>
      </c>
      <c r="CR23" s="48">
        <v>893.83900010000002</v>
      </c>
      <c r="CS23" s="48">
        <v>886.92900010000005</v>
      </c>
      <c r="CT23" s="48">
        <v>639.66800000000001</v>
      </c>
      <c r="CU23" s="48">
        <v>606.11500000000001</v>
      </c>
      <c r="CV23" s="48">
        <v>614.55899999999997</v>
      </c>
      <c r="CW23" s="48">
        <v>648.76199999999994</v>
      </c>
      <c r="CX23" s="48">
        <v>657.95299999999997</v>
      </c>
      <c r="CY23" s="48">
        <v>699.75900000000001</v>
      </c>
      <c r="CZ23" s="48">
        <v>755.32399999999996</v>
      </c>
      <c r="DA23" s="48">
        <v>829.87300000000005</v>
      </c>
      <c r="DB23" s="48">
        <v>844.72500000000002</v>
      </c>
      <c r="DC23" s="48">
        <v>855.84100000000001</v>
      </c>
      <c r="DD23" s="48">
        <v>862.63750000000005</v>
      </c>
      <c r="DE23" s="48">
        <v>868.25049999999999</v>
      </c>
      <c r="DF23" s="48">
        <v>786.55799999999999</v>
      </c>
      <c r="DG23" s="48">
        <v>793.90499999999997</v>
      </c>
      <c r="DH23" s="48">
        <v>1198.2660000999999</v>
      </c>
      <c r="DI23" s="48">
        <v>1476.4385001000001</v>
      </c>
      <c r="DJ23" s="48">
        <v>1473.6385001000001</v>
      </c>
      <c r="DK23" s="48">
        <v>1225.5150001</v>
      </c>
      <c r="DL23" s="48">
        <v>530.10900000000004</v>
      </c>
      <c r="DM23" s="48">
        <v>518.46600000000001</v>
      </c>
      <c r="DN23" s="48">
        <v>480.31700000000001</v>
      </c>
      <c r="DO23" s="48">
        <v>469.01499999999999</v>
      </c>
      <c r="DP23" s="48">
        <v>465.91500000000002</v>
      </c>
      <c r="DQ23" s="48">
        <v>866.63699999999994</v>
      </c>
      <c r="DR23" s="48">
        <v>374.60700000000003</v>
      </c>
      <c r="DS23" s="48">
        <v>361.94900000000001</v>
      </c>
      <c r="DT23" s="48">
        <v>355.399</v>
      </c>
      <c r="DU23" s="48">
        <v>308.27</v>
      </c>
      <c r="DV23" s="48">
        <v>763.79399999999998</v>
      </c>
      <c r="DW23" s="48">
        <v>768.67</v>
      </c>
      <c r="DX23" s="48">
        <v>815.952</v>
      </c>
      <c r="DY23" s="48">
        <v>786.44399999999996</v>
      </c>
      <c r="DZ23" s="48">
        <v>1414.8444999999999</v>
      </c>
      <c r="EA23" s="48">
        <v>1412.8924999999999</v>
      </c>
      <c r="EB23" s="48">
        <v>1337.0395000000001</v>
      </c>
      <c r="EC23" s="48">
        <v>1329.4865</v>
      </c>
      <c r="ED23" s="48">
        <v>1318.5844999999999</v>
      </c>
      <c r="EE23" s="48">
        <v>1314.0844999999999</v>
      </c>
      <c r="EF23" s="48">
        <v>1243.9304999999999</v>
      </c>
      <c r="EG23" s="48">
        <v>1201.8215</v>
      </c>
      <c r="EH23" s="48">
        <v>1176.6505</v>
      </c>
      <c r="EI23" s="48">
        <v>1061.2915</v>
      </c>
      <c r="EJ23" s="48">
        <v>1023.1165</v>
      </c>
      <c r="EK23" s="48">
        <v>1007.2245</v>
      </c>
      <c r="EL23" s="48">
        <v>941.02449999999999</v>
      </c>
      <c r="EM23" s="48">
        <v>919.46950000000004</v>
      </c>
      <c r="EN23" s="48">
        <v>915.55250000000001</v>
      </c>
      <c r="EO23" s="48">
        <v>908.21849999999995</v>
      </c>
      <c r="EP23" s="48">
        <v>896.00649999999996</v>
      </c>
      <c r="EQ23" s="48">
        <v>887.90650000000005</v>
      </c>
      <c r="ER23" s="48">
        <v>878.10649999999998</v>
      </c>
      <c r="ES23" s="48">
        <v>833.28</v>
      </c>
      <c r="ET23" s="48">
        <v>823.84199999999998</v>
      </c>
      <c r="EU23" s="48">
        <v>774.03499999999997</v>
      </c>
      <c r="EV23" s="48">
        <v>1415.3815</v>
      </c>
      <c r="EW23" s="48">
        <v>297.13400000000001</v>
      </c>
      <c r="EX23" s="48">
        <v>263.01499999999999</v>
      </c>
      <c r="EY23" s="48">
        <v>217.59</v>
      </c>
      <c r="EZ23" s="48">
        <v>125.542</v>
      </c>
      <c r="FA23" s="48">
        <v>65.539000000000001</v>
      </c>
      <c r="FB23" s="48">
        <v>54.814</v>
      </c>
      <c r="FC23" s="48">
        <v>38.479999999999997</v>
      </c>
      <c r="FD23" s="48">
        <v>51.235999999999997</v>
      </c>
      <c r="FE23" s="48">
        <v>84.567999999999998</v>
      </c>
      <c r="FF23" s="48">
        <v>101.607</v>
      </c>
      <c r="FG23" s="48">
        <v>117.14700000000001</v>
      </c>
      <c r="FH23" s="48">
        <v>130.17699999999999</v>
      </c>
      <c r="FI23" s="48">
        <v>153.93199999999999</v>
      </c>
      <c r="FJ23" s="48">
        <v>173.55500000000001</v>
      </c>
      <c r="FK23" s="48">
        <v>192.232</v>
      </c>
      <c r="FL23" s="48">
        <v>861.18100000000004</v>
      </c>
      <c r="FM23" s="48">
        <v>1446.4725000000001</v>
      </c>
      <c r="FN23" s="48">
        <v>1382.4625000000001</v>
      </c>
      <c r="FO23" s="48">
        <v>1321.3625</v>
      </c>
      <c r="FP23" s="48">
        <v>1278.4675</v>
      </c>
      <c r="FQ23" s="48">
        <v>1251.9575</v>
      </c>
      <c r="FR23" s="48">
        <v>1238.2255</v>
      </c>
      <c r="FS23" s="48">
        <v>1195.9984999999999</v>
      </c>
      <c r="FT23" s="48">
        <v>1088.1305</v>
      </c>
      <c r="FU23" s="48">
        <v>1072.4304999999999</v>
      </c>
      <c r="FV23" s="48">
        <v>1042.5305000000001</v>
      </c>
      <c r="FW23" s="48">
        <v>1025.1305</v>
      </c>
      <c r="FX23" s="48">
        <v>1004.6305</v>
      </c>
      <c r="FY23" s="48">
        <v>1049.9214999999999</v>
      </c>
      <c r="FZ23" s="48">
        <v>1066.5464999999999</v>
      </c>
      <c r="GA23" s="48">
        <v>1110.2225000000001</v>
      </c>
      <c r="GB23" s="48">
        <v>1139.4275</v>
      </c>
      <c r="GC23" s="48">
        <v>1160.2505000000001</v>
      </c>
      <c r="GD23" s="48">
        <v>1215.2405000000001</v>
      </c>
      <c r="GE23" s="48">
        <v>975.13049999999998</v>
      </c>
      <c r="GF23" s="48">
        <v>929.73050000000001</v>
      </c>
      <c r="GG23" s="48">
        <v>908.51049999999998</v>
      </c>
      <c r="GH23" s="48">
        <v>1454.3625</v>
      </c>
      <c r="GI23" s="48">
        <v>1252.2335</v>
      </c>
      <c r="GJ23" s="48">
        <v>1365.1895</v>
      </c>
      <c r="GK23" s="48">
        <v>918.30499999999995</v>
      </c>
      <c r="GL23" s="48">
        <v>941.80499999999995</v>
      </c>
      <c r="GM23" s="48">
        <v>956.34500000000003</v>
      </c>
      <c r="GN23" s="48">
        <v>319.91899999999998</v>
      </c>
      <c r="GO23" s="48">
        <v>337.44400000000002</v>
      </c>
      <c r="GP23" s="48">
        <v>344.24099999999999</v>
      </c>
      <c r="GQ23" s="48">
        <v>399.83800000000002</v>
      </c>
      <c r="GR23" s="48">
        <v>429.34300000000002</v>
      </c>
      <c r="GS23" s="48">
        <v>459.23700000000002</v>
      </c>
      <c r="GT23" s="48">
        <v>498.74299999999999</v>
      </c>
      <c r="GU23" s="48">
        <v>552.34299999999996</v>
      </c>
      <c r="GV23" s="48">
        <v>577.47199999999998</v>
      </c>
      <c r="GW23" s="48">
        <v>619.21699999999998</v>
      </c>
      <c r="GX23" s="48">
        <v>632.09199999999998</v>
      </c>
      <c r="GY23" s="48">
        <v>665.52499999999998</v>
      </c>
      <c r="GZ23" s="48">
        <v>685.48800000000006</v>
      </c>
      <c r="HA23" s="48">
        <v>737.76400000000001</v>
      </c>
      <c r="HB23" s="48">
        <v>868.72500000000002</v>
      </c>
      <c r="HC23" s="48">
        <v>574.91399999999999</v>
      </c>
      <c r="HD23" s="48">
        <v>614.846</v>
      </c>
      <c r="HE23" s="48">
        <v>631.14700000000005</v>
      </c>
      <c r="HF23" s="48">
        <v>646.16399999999999</v>
      </c>
      <c r="HG23" s="48">
        <v>681.524</v>
      </c>
      <c r="HH23" s="48">
        <v>1063.2300001000001</v>
      </c>
      <c r="HI23" s="48">
        <v>1333.8565000000001</v>
      </c>
      <c r="HJ23" s="48">
        <v>1380.9355</v>
      </c>
      <c r="HK23" s="48">
        <v>452.65899999999999</v>
      </c>
      <c r="HL23" s="48">
        <v>439.51499999999999</v>
      </c>
      <c r="HM23" s="48">
        <v>407.52800000000002</v>
      </c>
      <c r="HN23" s="48">
        <v>324.80599999999998</v>
      </c>
      <c r="HO23" s="48">
        <v>237.065</v>
      </c>
      <c r="HP23" s="48">
        <v>198.61799999999999</v>
      </c>
      <c r="HQ23" s="48">
        <v>1427.0225</v>
      </c>
      <c r="HR23" s="48">
        <v>1412.3625</v>
      </c>
      <c r="HS23" s="48">
        <v>1155.2304999999999</v>
      </c>
      <c r="HT23" s="48">
        <v>1352.5245</v>
      </c>
      <c r="HU23" s="48">
        <v>354.90300000000002</v>
      </c>
      <c r="HV23" s="48">
        <v>809.93100000000004</v>
      </c>
      <c r="HW23" s="48">
        <v>774.89</v>
      </c>
      <c r="HX23" s="48">
        <v>867.38800000000003</v>
      </c>
      <c r="HY23" s="48">
        <v>580.11500000000001</v>
      </c>
      <c r="HZ23" s="48">
        <v>1198.2810001</v>
      </c>
      <c r="IA23" s="48">
        <v>1416.3815</v>
      </c>
      <c r="IB23" s="48">
        <v>1414.8844999999999</v>
      </c>
      <c r="IC23" s="48">
        <v>815.26400000000001</v>
      </c>
      <c r="ID23" s="48">
        <v>1229.7150001</v>
      </c>
      <c r="IE23" s="48">
        <v>0</v>
      </c>
      <c r="IF23" s="48">
        <v>1454.3125</v>
      </c>
      <c r="IG23" s="48">
        <v>870.38800000000003</v>
      </c>
      <c r="IH23" s="48">
        <v>886.69299999999998</v>
      </c>
      <c r="II23" s="48">
        <v>956.346</v>
      </c>
      <c r="IJ23" s="48">
        <v>202.983</v>
      </c>
      <c r="IK23" s="48">
        <v>1002.0520001</v>
      </c>
      <c r="IL23" s="48">
        <v>799.24800000000005</v>
      </c>
      <c r="IM23" s="48">
        <v>916.78099999999995</v>
      </c>
      <c r="IN23" s="60">
        <v>1373.5635</v>
      </c>
    </row>
    <row r="24" spans="1:248" s="5" customFormat="1" ht="15" customHeight="1" x14ac:dyDescent="0.45">
      <c r="A24" s="42" t="str">
        <f>'Entry capacity'!A24</f>
        <v>YAC/AS Marismas</v>
      </c>
      <c r="B24" s="47">
        <v>1269.7400001000001</v>
      </c>
      <c r="C24" s="48">
        <v>1246.3540000999999</v>
      </c>
      <c r="D24" s="48">
        <v>1279.6100001</v>
      </c>
      <c r="E24" s="48">
        <v>1168.5510001</v>
      </c>
      <c r="F24" s="48">
        <v>1092.8815001</v>
      </c>
      <c r="G24" s="48">
        <v>1072.4885001</v>
      </c>
      <c r="H24" s="48">
        <v>1065.3260001000001</v>
      </c>
      <c r="I24" s="48">
        <v>1047.1150001000001</v>
      </c>
      <c r="J24" s="48">
        <v>1035.5150001</v>
      </c>
      <c r="K24" s="48">
        <v>1017.6200001</v>
      </c>
      <c r="L24" s="48">
        <v>976.15100010000003</v>
      </c>
      <c r="M24" s="48">
        <v>934.26150010000003</v>
      </c>
      <c r="N24" s="48">
        <v>905.50650010000004</v>
      </c>
      <c r="O24" s="48">
        <v>903.0465001</v>
      </c>
      <c r="P24" s="48">
        <v>886.2775001</v>
      </c>
      <c r="Q24" s="48">
        <v>879.21050009999999</v>
      </c>
      <c r="R24" s="48">
        <v>877.26550010000005</v>
      </c>
      <c r="S24" s="48">
        <v>873.66050010000004</v>
      </c>
      <c r="T24" s="48">
        <v>863.26050009999994</v>
      </c>
      <c r="U24" s="48">
        <v>861.85850010000001</v>
      </c>
      <c r="V24" s="48">
        <v>855.47750010000004</v>
      </c>
      <c r="W24" s="48">
        <v>836.94000010000002</v>
      </c>
      <c r="X24" s="48">
        <v>829.57400010000003</v>
      </c>
      <c r="Y24" s="48">
        <v>810.74400000000003</v>
      </c>
      <c r="Z24" s="48">
        <v>800.43100000000004</v>
      </c>
      <c r="AA24" s="48">
        <v>760.50599999999997</v>
      </c>
      <c r="AB24" s="48">
        <v>752.87400000000002</v>
      </c>
      <c r="AC24" s="48">
        <v>718.904</v>
      </c>
      <c r="AD24" s="48">
        <v>906.41600010000002</v>
      </c>
      <c r="AE24" s="48">
        <v>921.21600009999997</v>
      </c>
      <c r="AF24" s="48">
        <v>736.77099999999996</v>
      </c>
      <c r="AG24" s="48">
        <v>756.96799999999996</v>
      </c>
      <c r="AH24" s="48">
        <v>775.26099999999997</v>
      </c>
      <c r="AI24" s="48">
        <v>786.21799999999996</v>
      </c>
      <c r="AJ24" s="48">
        <v>800.61400000000003</v>
      </c>
      <c r="AK24" s="48">
        <v>828.95799999999997</v>
      </c>
      <c r="AL24" s="48">
        <v>850.31899999999996</v>
      </c>
      <c r="AM24" s="48">
        <v>878.17700000000002</v>
      </c>
      <c r="AN24" s="48">
        <v>853.75900000000001</v>
      </c>
      <c r="AO24" s="48">
        <v>838.41300000000001</v>
      </c>
      <c r="AP24" s="48">
        <v>827.41300000000001</v>
      </c>
      <c r="AQ24" s="48">
        <v>816.21299999999997</v>
      </c>
      <c r="AR24" s="48">
        <v>859.15899999999999</v>
      </c>
      <c r="AS24" s="48">
        <v>1019.3270001</v>
      </c>
      <c r="AT24" s="48">
        <v>1092.3910000999999</v>
      </c>
      <c r="AU24" s="48">
        <v>1079.9115001</v>
      </c>
      <c r="AV24" s="48">
        <v>1075.9115001</v>
      </c>
      <c r="AW24" s="48">
        <v>1060.1115001000001</v>
      </c>
      <c r="AX24" s="48">
        <v>1044.7225000999999</v>
      </c>
      <c r="AY24" s="48">
        <v>1032.3015001000001</v>
      </c>
      <c r="AZ24" s="48">
        <v>1016.9225001</v>
      </c>
      <c r="BA24" s="48">
        <v>1007.5535001</v>
      </c>
      <c r="BB24" s="48">
        <v>999.57849999999996</v>
      </c>
      <c r="BC24" s="48">
        <v>983.8125</v>
      </c>
      <c r="BD24" s="48">
        <v>981.84749999999997</v>
      </c>
      <c r="BE24" s="48">
        <v>962.04849999999999</v>
      </c>
      <c r="BF24" s="48">
        <v>941.39549999999997</v>
      </c>
      <c r="BG24" s="48">
        <v>932.71050000000002</v>
      </c>
      <c r="BH24" s="48">
        <v>921.77949999999998</v>
      </c>
      <c r="BI24" s="48">
        <v>913.99450000000002</v>
      </c>
      <c r="BJ24" s="48">
        <v>900.0675</v>
      </c>
      <c r="BK24" s="48">
        <v>896.02049999999997</v>
      </c>
      <c r="BL24" s="48">
        <v>878.57849999999996</v>
      </c>
      <c r="BM24" s="48">
        <v>867.94550000000004</v>
      </c>
      <c r="BN24" s="48">
        <v>860.32150000000001</v>
      </c>
      <c r="BO24" s="48">
        <v>837.35249999999996</v>
      </c>
      <c r="BP24" s="48">
        <v>850.43650000000002</v>
      </c>
      <c r="BQ24" s="48">
        <v>865.43650000000002</v>
      </c>
      <c r="BR24" s="48">
        <v>879.07349999999997</v>
      </c>
      <c r="BS24" s="48">
        <v>890.07349999999997</v>
      </c>
      <c r="BT24" s="48">
        <v>898.27750000000003</v>
      </c>
      <c r="BU24" s="48">
        <v>1153.5930000999999</v>
      </c>
      <c r="BV24" s="48">
        <v>920.36649999999997</v>
      </c>
      <c r="BW24" s="48">
        <v>982.06150000000002</v>
      </c>
      <c r="BX24" s="48">
        <v>984.55550000000005</v>
      </c>
      <c r="BY24" s="48">
        <v>925.14350000000002</v>
      </c>
      <c r="BZ24" s="48">
        <v>928.54349999999999</v>
      </c>
      <c r="CA24" s="48">
        <v>943.20050000000003</v>
      </c>
      <c r="CB24" s="48">
        <v>959.61749999999995</v>
      </c>
      <c r="CC24" s="48">
        <v>966.12750000000005</v>
      </c>
      <c r="CD24" s="48">
        <v>942.97850000000005</v>
      </c>
      <c r="CE24" s="48">
        <v>1188.2440001</v>
      </c>
      <c r="CF24" s="48">
        <v>1129.9090001</v>
      </c>
      <c r="CG24" s="48">
        <v>1120.7350001</v>
      </c>
      <c r="CH24" s="48">
        <v>1115.6150001000001</v>
      </c>
      <c r="CI24" s="48">
        <v>1105.8360001000001</v>
      </c>
      <c r="CJ24" s="48">
        <v>1010.4635001</v>
      </c>
      <c r="CK24" s="48">
        <v>1085.5575001</v>
      </c>
      <c r="CL24" s="48">
        <v>1188.2430001</v>
      </c>
      <c r="CM24" s="48">
        <v>1067.2805000999999</v>
      </c>
      <c r="CN24" s="48">
        <v>1053.2105001</v>
      </c>
      <c r="CO24" s="48">
        <v>1038.3795001000001</v>
      </c>
      <c r="CP24" s="48">
        <v>1033.5305000999999</v>
      </c>
      <c r="CQ24" s="48">
        <v>1025.6085000999999</v>
      </c>
      <c r="CR24" s="48">
        <v>1023.9035001</v>
      </c>
      <c r="CS24" s="48">
        <v>1016.9935001</v>
      </c>
      <c r="CT24" s="48">
        <v>801.00149999999996</v>
      </c>
      <c r="CU24" s="48">
        <v>767.44849999999997</v>
      </c>
      <c r="CV24" s="48">
        <v>759.00450000000001</v>
      </c>
      <c r="CW24" s="48">
        <v>724.80150000000003</v>
      </c>
      <c r="CX24" s="48">
        <v>715.6105</v>
      </c>
      <c r="CY24" s="48">
        <v>673.80449999999996</v>
      </c>
      <c r="CZ24" s="48">
        <v>618.23950000000002</v>
      </c>
      <c r="DA24" s="48">
        <v>543.69050000000004</v>
      </c>
      <c r="DB24" s="48">
        <v>528.83849999999995</v>
      </c>
      <c r="DC24" s="48">
        <v>517.72249999999997</v>
      </c>
      <c r="DD24" s="48">
        <v>510.92599999999999</v>
      </c>
      <c r="DE24" s="48">
        <v>505.31299999999999</v>
      </c>
      <c r="DF24" s="48">
        <v>947.89149999999995</v>
      </c>
      <c r="DG24" s="48">
        <v>955.23850000000004</v>
      </c>
      <c r="DH24" s="48">
        <v>1174.9510001000001</v>
      </c>
      <c r="DI24" s="48">
        <v>925.21600009999997</v>
      </c>
      <c r="DJ24" s="48">
        <v>922.41600010000002</v>
      </c>
      <c r="DK24" s="48">
        <v>840.8400001</v>
      </c>
      <c r="DL24" s="48">
        <v>843.45450000000005</v>
      </c>
      <c r="DM24" s="48">
        <v>855.09749999999997</v>
      </c>
      <c r="DN24" s="48">
        <v>893.24649999999997</v>
      </c>
      <c r="DO24" s="48">
        <v>904.54849999999999</v>
      </c>
      <c r="DP24" s="48">
        <v>907.64850000000001</v>
      </c>
      <c r="DQ24" s="48">
        <v>1027.9704999999999</v>
      </c>
      <c r="DR24" s="48">
        <v>998.95650000000001</v>
      </c>
      <c r="DS24" s="48">
        <v>1011.6145</v>
      </c>
      <c r="DT24" s="48">
        <v>1018.1645</v>
      </c>
      <c r="DU24" s="48">
        <v>971.48100009999996</v>
      </c>
      <c r="DV24" s="48">
        <v>893.85850000000005</v>
      </c>
      <c r="DW24" s="48">
        <v>898.73450000000003</v>
      </c>
      <c r="DX24" s="48">
        <v>946.01649999999995</v>
      </c>
      <c r="DY24" s="48">
        <v>916.50850000000003</v>
      </c>
      <c r="DZ24" s="48">
        <v>41.280999999999999</v>
      </c>
      <c r="EA24" s="48">
        <v>39.329000000000001</v>
      </c>
      <c r="EB24" s="48">
        <v>36.524000000000001</v>
      </c>
      <c r="EC24" s="48">
        <v>44.076999999999998</v>
      </c>
      <c r="ED24" s="48">
        <v>58.457999999999998</v>
      </c>
      <c r="EE24" s="48">
        <v>59.478999999999999</v>
      </c>
      <c r="EF24" s="48">
        <v>129.63300000000001</v>
      </c>
      <c r="EG24" s="48">
        <v>171.74199999999999</v>
      </c>
      <c r="EH24" s="48">
        <v>196.91499999999999</v>
      </c>
      <c r="EI24" s="48">
        <v>312.27199999999999</v>
      </c>
      <c r="EJ24" s="48">
        <v>350.447</v>
      </c>
      <c r="EK24" s="48">
        <v>366.339</v>
      </c>
      <c r="EL24" s="48">
        <v>432.53899999999999</v>
      </c>
      <c r="EM24" s="48">
        <v>454.09399999999999</v>
      </c>
      <c r="EN24" s="48">
        <v>458.01100000000002</v>
      </c>
      <c r="EO24" s="48">
        <v>465.34500000000003</v>
      </c>
      <c r="EP24" s="48">
        <v>477.55700000000002</v>
      </c>
      <c r="EQ24" s="48">
        <v>485.65699999999998</v>
      </c>
      <c r="ER24" s="48">
        <v>495.45699999999999</v>
      </c>
      <c r="ES24" s="48">
        <v>963.34450000000004</v>
      </c>
      <c r="ET24" s="48">
        <v>953.90650000000005</v>
      </c>
      <c r="EU24" s="48">
        <v>904.09950000000003</v>
      </c>
      <c r="EV24" s="48">
        <v>864.15899999999999</v>
      </c>
      <c r="EW24" s="48">
        <v>982.61500009999997</v>
      </c>
      <c r="EX24" s="48">
        <v>1016.7340001</v>
      </c>
      <c r="EY24" s="48">
        <v>1062.1590001</v>
      </c>
      <c r="EZ24" s="48">
        <v>1154.2070001</v>
      </c>
      <c r="FA24" s="48">
        <v>1214.2100000999999</v>
      </c>
      <c r="FB24" s="48">
        <v>1245.4380001</v>
      </c>
      <c r="FC24" s="48">
        <v>1261.7740001</v>
      </c>
      <c r="FD24" s="48">
        <v>1274.5300001000001</v>
      </c>
      <c r="FE24" s="48">
        <v>1307.8620000999999</v>
      </c>
      <c r="FF24" s="48">
        <v>1324.9010000999999</v>
      </c>
      <c r="FG24" s="48">
        <v>1340.4410001000001</v>
      </c>
      <c r="FH24" s="48">
        <v>1353.4710001000001</v>
      </c>
      <c r="FI24" s="48">
        <v>1377.2260001</v>
      </c>
      <c r="FJ24" s="48">
        <v>1396.8490001</v>
      </c>
      <c r="FK24" s="48">
        <v>1415.5260000999999</v>
      </c>
      <c r="FL24" s="48">
        <v>574.99850000000004</v>
      </c>
      <c r="FM24" s="48">
        <v>466.73700000000002</v>
      </c>
      <c r="FN24" s="48">
        <v>402.72699999999998</v>
      </c>
      <c r="FO24" s="48">
        <v>341.62700000000001</v>
      </c>
      <c r="FP24" s="48">
        <v>298.73200000000003</v>
      </c>
      <c r="FQ24" s="48">
        <v>272.22199999999998</v>
      </c>
      <c r="FR24" s="48">
        <v>258.49</v>
      </c>
      <c r="FS24" s="48">
        <v>216.26300000000001</v>
      </c>
      <c r="FT24" s="48">
        <v>369.90800000000002</v>
      </c>
      <c r="FU24" s="48">
        <v>385.608</v>
      </c>
      <c r="FV24" s="48">
        <v>415.50799999999998</v>
      </c>
      <c r="FW24" s="48">
        <v>432.90800000000002</v>
      </c>
      <c r="FX24" s="48">
        <v>453.40800000000002</v>
      </c>
      <c r="FY24" s="48">
        <v>498.69900000000001</v>
      </c>
      <c r="FZ24" s="48">
        <v>515.32399999999996</v>
      </c>
      <c r="GA24" s="48">
        <v>559</v>
      </c>
      <c r="GB24" s="48">
        <v>588.20500000000004</v>
      </c>
      <c r="GC24" s="48">
        <v>609.02800000000002</v>
      </c>
      <c r="GD24" s="48">
        <v>664.01800000000003</v>
      </c>
      <c r="GE24" s="48">
        <v>482.90800000000002</v>
      </c>
      <c r="GF24" s="48">
        <v>528.30799999999999</v>
      </c>
      <c r="GG24" s="48">
        <v>545.57299999999998</v>
      </c>
      <c r="GH24" s="48">
        <v>903.14</v>
      </c>
      <c r="GI24" s="48">
        <v>701.01099999999997</v>
      </c>
      <c r="GJ24" s="48">
        <v>385.45400000000001</v>
      </c>
      <c r="GK24" s="48">
        <v>409.46400010000002</v>
      </c>
      <c r="GL24" s="48">
        <v>432.96400010000002</v>
      </c>
      <c r="GM24" s="48">
        <v>447.50400009999998</v>
      </c>
      <c r="GN24" s="48">
        <v>959.83000010000001</v>
      </c>
      <c r="GO24" s="48">
        <v>942.30500010000003</v>
      </c>
      <c r="GP24" s="48">
        <v>935.5080001</v>
      </c>
      <c r="GQ24" s="48">
        <v>879.91100010000002</v>
      </c>
      <c r="GR24" s="48">
        <v>850.40600010000003</v>
      </c>
      <c r="GS24" s="48">
        <v>820.51200010000002</v>
      </c>
      <c r="GT24" s="48">
        <v>781.00600010000005</v>
      </c>
      <c r="GU24" s="48">
        <v>727.40600010000003</v>
      </c>
      <c r="GV24" s="48">
        <v>702.27700010000001</v>
      </c>
      <c r="GW24" s="48">
        <v>660.5320001</v>
      </c>
      <c r="GX24" s="48">
        <v>647.6570001</v>
      </c>
      <c r="GY24" s="48">
        <v>614.22400010000001</v>
      </c>
      <c r="GZ24" s="48">
        <v>594.26100010000005</v>
      </c>
      <c r="HA24" s="48">
        <v>541.98500009999998</v>
      </c>
      <c r="HB24" s="48">
        <v>411.02400010000002</v>
      </c>
      <c r="HC24" s="48">
        <v>749.97700010000005</v>
      </c>
      <c r="HD24" s="48">
        <v>775.32249999999999</v>
      </c>
      <c r="HE24" s="48">
        <v>759.02149999999995</v>
      </c>
      <c r="HF24" s="48">
        <v>744.00450000000001</v>
      </c>
      <c r="HG24" s="48">
        <v>708.64449999999999</v>
      </c>
      <c r="HH24" s="48">
        <v>1039.9150001</v>
      </c>
      <c r="HI24" s="48">
        <v>782.63400000000001</v>
      </c>
      <c r="HJ24" s="48">
        <v>829.71299999999997</v>
      </c>
      <c r="HK24" s="48">
        <v>920.90449999999998</v>
      </c>
      <c r="HL24" s="48">
        <v>934.04849999999999</v>
      </c>
      <c r="HM24" s="48">
        <v>966.03549999999996</v>
      </c>
      <c r="HN24" s="48">
        <v>988.01700010000002</v>
      </c>
      <c r="HO24" s="48">
        <v>1042.6840001</v>
      </c>
      <c r="HP24" s="48">
        <v>1081.1310000999999</v>
      </c>
      <c r="HQ24" s="48">
        <v>447.28699999999998</v>
      </c>
      <c r="HR24" s="48">
        <v>432.62700000000001</v>
      </c>
      <c r="HS24" s="48">
        <v>302.80799999999999</v>
      </c>
      <c r="HT24" s="48">
        <v>801.30200000000002</v>
      </c>
      <c r="HU24" s="48">
        <v>924.84600009999997</v>
      </c>
      <c r="HV24" s="48">
        <v>469.81800010000001</v>
      </c>
      <c r="HW24" s="48">
        <v>936.22349999999994</v>
      </c>
      <c r="HX24" s="48">
        <v>1028.7215000000001</v>
      </c>
      <c r="HY24" s="48">
        <v>793.44849999999997</v>
      </c>
      <c r="HZ24" s="48">
        <v>1174.9660001</v>
      </c>
      <c r="IA24" s="48">
        <v>865.15899999999999</v>
      </c>
      <c r="IB24" s="48">
        <v>41.320999999999998</v>
      </c>
      <c r="IC24" s="48">
        <v>976.59749999999997</v>
      </c>
      <c r="ID24" s="48">
        <v>845.04000010000004</v>
      </c>
      <c r="IE24" s="48">
        <v>1279.7490001000001</v>
      </c>
      <c r="IF24" s="48">
        <v>474.577</v>
      </c>
      <c r="IG24" s="48">
        <v>1031.7215000000001</v>
      </c>
      <c r="IH24" s="48">
        <v>1016.7575000000001</v>
      </c>
      <c r="II24" s="48">
        <v>447.50500010000002</v>
      </c>
      <c r="IJ24" s="48">
        <v>1426.2770000999999</v>
      </c>
      <c r="IK24" s="48">
        <v>1132.1165000999999</v>
      </c>
      <c r="IL24" s="48">
        <v>960.58150000000001</v>
      </c>
      <c r="IM24" s="48">
        <v>630.59849999999994</v>
      </c>
      <c r="IN24" s="60">
        <v>0</v>
      </c>
    </row>
    <row r="25" spans="1:248" s="5" customFormat="1" ht="15" customHeight="1" x14ac:dyDescent="0.45">
      <c r="A25" s="42" t="str">
        <f>'Entry capacity'!A25</f>
        <v>YAC Poseidon</v>
      </c>
      <c r="B25" s="47">
        <v>1297.8390001</v>
      </c>
      <c r="C25" s="48">
        <v>1274.4530001000001</v>
      </c>
      <c r="D25" s="48">
        <v>1307.7090000999999</v>
      </c>
      <c r="E25" s="48">
        <v>1196.6500000999999</v>
      </c>
      <c r="F25" s="48">
        <v>1120.9805001</v>
      </c>
      <c r="G25" s="48">
        <v>1100.5875000999999</v>
      </c>
      <c r="H25" s="48">
        <v>1093.4250001</v>
      </c>
      <c r="I25" s="48">
        <v>1075.2140001</v>
      </c>
      <c r="J25" s="48">
        <v>1063.6140001000001</v>
      </c>
      <c r="K25" s="48">
        <v>1045.7190000999999</v>
      </c>
      <c r="L25" s="48">
        <v>1004.2500001</v>
      </c>
      <c r="M25" s="48">
        <v>962.36050009999997</v>
      </c>
      <c r="N25" s="48">
        <v>933.60550009999997</v>
      </c>
      <c r="O25" s="48">
        <v>931.14550010000005</v>
      </c>
      <c r="P25" s="48">
        <v>914.37650010000004</v>
      </c>
      <c r="Q25" s="48">
        <v>907.30950010000004</v>
      </c>
      <c r="R25" s="48">
        <v>905.36450009999999</v>
      </c>
      <c r="S25" s="48">
        <v>901.75950009999997</v>
      </c>
      <c r="T25" s="48">
        <v>891.35950009999999</v>
      </c>
      <c r="U25" s="48">
        <v>889.95750009999995</v>
      </c>
      <c r="V25" s="48">
        <v>883.57650009999998</v>
      </c>
      <c r="W25" s="48">
        <v>865.03900009999995</v>
      </c>
      <c r="X25" s="48">
        <v>857.67300009999997</v>
      </c>
      <c r="Y25" s="48">
        <v>838.84299999999996</v>
      </c>
      <c r="Z25" s="48">
        <v>828.53</v>
      </c>
      <c r="AA25" s="48">
        <v>788.60500000000002</v>
      </c>
      <c r="AB25" s="48">
        <v>780.97299999999996</v>
      </c>
      <c r="AC25" s="48">
        <v>747.00300000000004</v>
      </c>
      <c r="AD25" s="48">
        <v>934.51500009999995</v>
      </c>
      <c r="AE25" s="48">
        <v>949.31500010000002</v>
      </c>
      <c r="AF25" s="48">
        <v>764.87</v>
      </c>
      <c r="AG25" s="48">
        <v>785.06700000000001</v>
      </c>
      <c r="AH25" s="48">
        <v>803.36</v>
      </c>
      <c r="AI25" s="48">
        <v>814.31700000000001</v>
      </c>
      <c r="AJ25" s="48">
        <v>828.71299999999997</v>
      </c>
      <c r="AK25" s="48">
        <v>857.05700000000002</v>
      </c>
      <c r="AL25" s="48">
        <v>878.41800000000001</v>
      </c>
      <c r="AM25" s="48">
        <v>906.27599999999995</v>
      </c>
      <c r="AN25" s="48">
        <v>881.85799999999995</v>
      </c>
      <c r="AO25" s="48">
        <v>866.51199999999994</v>
      </c>
      <c r="AP25" s="48">
        <v>855.51199999999994</v>
      </c>
      <c r="AQ25" s="48">
        <v>844.31200000000001</v>
      </c>
      <c r="AR25" s="48">
        <v>887.25800000000004</v>
      </c>
      <c r="AS25" s="48">
        <v>1047.4260001</v>
      </c>
      <c r="AT25" s="48">
        <v>1120.4900001000001</v>
      </c>
      <c r="AU25" s="48">
        <v>1108.0105000999999</v>
      </c>
      <c r="AV25" s="48">
        <v>1104.0105000999999</v>
      </c>
      <c r="AW25" s="48">
        <v>1088.2105001</v>
      </c>
      <c r="AX25" s="48">
        <v>1072.8215001000001</v>
      </c>
      <c r="AY25" s="48">
        <v>1060.4005001</v>
      </c>
      <c r="AZ25" s="48">
        <v>1045.0215000999999</v>
      </c>
      <c r="BA25" s="48">
        <v>1035.6525001</v>
      </c>
      <c r="BB25" s="48">
        <v>1027.6775</v>
      </c>
      <c r="BC25" s="48">
        <v>1011.9115</v>
      </c>
      <c r="BD25" s="48">
        <v>1009.9465</v>
      </c>
      <c r="BE25" s="48">
        <v>990.14750000000004</v>
      </c>
      <c r="BF25" s="48">
        <v>969.49450000000002</v>
      </c>
      <c r="BG25" s="48">
        <v>960.80949999999996</v>
      </c>
      <c r="BH25" s="48">
        <v>949.87850000000003</v>
      </c>
      <c r="BI25" s="48">
        <v>942.09349999999995</v>
      </c>
      <c r="BJ25" s="48">
        <v>928.16650000000004</v>
      </c>
      <c r="BK25" s="48">
        <v>924.11950000000002</v>
      </c>
      <c r="BL25" s="48">
        <v>906.67750000000001</v>
      </c>
      <c r="BM25" s="48">
        <v>896.04449999999997</v>
      </c>
      <c r="BN25" s="48">
        <v>888.42049999999995</v>
      </c>
      <c r="BO25" s="48">
        <v>865.45150000000001</v>
      </c>
      <c r="BP25" s="48">
        <v>878.53549999999996</v>
      </c>
      <c r="BQ25" s="48">
        <v>893.53549999999996</v>
      </c>
      <c r="BR25" s="48">
        <v>907.17250000000001</v>
      </c>
      <c r="BS25" s="48">
        <v>918.17250000000001</v>
      </c>
      <c r="BT25" s="48">
        <v>926.37649999999996</v>
      </c>
      <c r="BU25" s="48">
        <v>1181.6920001000001</v>
      </c>
      <c r="BV25" s="48">
        <v>948.46550000000002</v>
      </c>
      <c r="BW25" s="48">
        <v>1010.1605</v>
      </c>
      <c r="BX25" s="48">
        <v>1012.6545</v>
      </c>
      <c r="BY25" s="48">
        <v>953.24249999999995</v>
      </c>
      <c r="BZ25" s="48">
        <v>956.64250000000004</v>
      </c>
      <c r="CA25" s="48">
        <v>971.29949999999997</v>
      </c>
      <c r="CB25" s="48">
        <v>987.7165</v>
      </c>
      <c r="CC25" s="48">
        <v>994.22649999999999</v>
      </c>
      <c r="CD25" s="48">
        <v>971.07749999999999</v>
      </c>
      <c r="CE25" s="48">
        <v>1216.3430000999999</v>
      </c>
      <c r="CF25" s="48">
        <v>1158.0080000999999</v>
      </c>
      <c r="CG25" s="48">
        <v>1148.8340000999999</v>
      </c>
      <c r="CH25" s="48">
        <v>1143.7140001</v>
      </c>
      <c r="CI25" s="48">
        <v>1133.9350001</v>
      </c>
      <c r="CJ25" s="48">
        <v>1038.5625001000001</v>
      </c>
      <c r="CK25" s="48">
        <v>1113.6565000999999</v>
      </c>
      <c r="CL25" s="48">
        <v>1216.3420001</v>
      </c>
      <c r="CM25" s="48">
        <v>1095.3795001000001</v>
      </c>
      <c r="CN25" s="48">
        <v>1081.3095000999999</v>
      </c>
      <c r="CO25" s="48">
        <v>1066.4785001</v>
      </c>
      <c r="CP25" s="48">
        <v>1061.6295001000001</v>
      </c>
      <c r="CQ25" s="48">
        <v>1053.7075001000001</v>
      </c>
      <c r="CR25" s="48">
        <v>1052.0025000999999</v>
      </c>
      <c r="CS25" s="48">
        <v>1045.0925001000001</v>
      </c>
      <c r="CT25" s="48">
        <v>829.10050000000001</v>
      </c>
      <c r="CU25" s="48">
        <v>795.54750000000001</v>
      </c>
      <c r="CV25" s="48">
        <v>787.10350000000005</v>
      </c>
      <c r="CW25" s="48">
        <v>752.90049999999997</v>
      </c>
      <c r="CX25" s="48">
        <v>743.70950000000005</v>
      </c>
      <c r="CY25" s="48">
        <v>701.90350000000001</v>
      </c>
      <c r="CZ25" s="48">
        <v>646.33849999999995</v>
      </c>
      <c r="DA25" s="48">
        <v>571.78949999999998</v>
      </c>
      <c r="DB25" s="48">
        <v>556.9375</v>
      </c>
      <c r="DC25" s="48">
        <v>545.82150000000001</v>
      </c>
      <c r="DD25" s="48">
        <v>539.02499999999998</v>
      </c>
      <c r="DE25" s="48">
        <v>533.41200000000003</v>
      </c>
      <c r="DF25" s="48">
        <v>975.9905</v>
      </c>
      <c r="DG25" s="48">
        <v>983.33749999999998</v>
      </c>
      <c r="DH25" s="48">
        <v>1203.0500001</v>
      </c>
      <c r="DI25" s="48">
        <v>953.31500010000002</v>
      </c>
      <c r="DJ25" s="48">
        <v>950.51500009999995</v>
      </c>
      <c r="DK25" s="48">
        <v>868.93900010000004</v>
      </c>
      <c r="DL25" s="48">
        <v>871.55349999999999</v>
      </c>
      <c r="DM25" s="48">
        <v>883.19650000000001</v>
      </c>
      <c r="DN25" s="48">
        <v>921.34550000000002</v>
      </c>
      <c r="DO25" s="48">
        <v>932.64750000000004</v>
      </c>
      <c r="DP25" s="48">
        <v>935.74749999999995</v>
      </c>
      <c r="DQ25" s="48">
        <v>1056.0695000000001</v>
      </c>
      <c r="DR25" s="48">
        <v>1027.0554999999999</v>
      </c>
      <c r="DS25" s="48">
        <v>1039.7135000000001</v>
      </c>
      <c r="DT25" s="48">
        <v>1046.2635</v>
      </c>
      <c r="DU25" s="48">
        <v>999.58000010000001</v>
      </c>
      <c r="DV25" s="48">
        <v>921.95749999999998</v>
      </c>
      <c r="DW25" s="48">
        <v>926.83349999999996</v>
      </c>
      <c r="DX25" s="48">
        <v>974.1155</v>
      </c>
      <c r="DY25" s="48">
        <v>944.60749999999996</v>
      </c>
      <c r="DZ25" s="48">
        <v>13.182</v>
      </c>
      <c r="EA25" s="48">
        <v>11.23</v>
      </c>
      <c r="EB25" s="48">
        <v>64.623000000000005</v>
      </c>
      <c r="EC25" s="48">
        <v>72.176000000000002</v>
      </c>
      <c r="ED25" s="48">
        <v>86.557000000000002</v>
      </c>
      <c r="EE25" s="48">
        <v>87.578000000000003</v>
      </c>
      <c r="EF25" s="48">
        <v>157.732</v>
      </c>
      <c r="EG25" s="48">
        <v>199.84100000000001</v>
      </c>
      <c r="EH25" s="48">
        <v>225.01400000000001</v>
      </c>
      <c r="EI25" s="48">
        <v>340.37099999999998</v>
      </c>
      <c r="EJ25" s="48">
        <v>378.54599999999999</v>
      </c>
      <c r="EK25" s="48">
        <v>394.43799999999999</v>
      </c>
      <c r="EL25" s="48">
        <v>460.63799999999998</v>
      </c>
      <c r="EM25" s="48">
        <v>482.19299999999998</v>
      </c>
      <c r="EN25" s="48">
        <v>486.11</v>
      </c>
      <c r="EO25" s="48">
        <v>493.44400000000002</v>
      </c>
      <c r="EP25" s="48">
        <v>505.65600000000001</v>
      </c>
      <c r="EQ25" s="48">
        <v>513.75599999999997</v>
      </c>
      <c r="ER25" s="48">
        <v>523.55600000000004</v>
      </c>
      <c r="ES25" s="48">
        <v>991.44349999999997</v>
      </c>
      <c r="ET25" s="48">
        <v>982.00549999999998</v>
      </c>
      <c r="EU25" s="48">
        <v>932.19849999999997</v>
      </c>
      <c r="EV25" s="48">
        <v>892.25800000000004</v>
      </c>
      <c r="EW25" s="48">
        <v>1010.7140001</v>
      </c>
      <c r="EX25" s="48">
        <v>1044.8330000999999</v>
      </c>
      <c r="EY25" s="48">
        <v>1090.2580000999999</v>
      </c>
      <c r="EZ25" s="48">
        <v>1182.3060000999999</v>
      </c>
      <c r="FA25" s="48">
        <v>1242.3090001</v>
      </c>
      <c r="FB25" s="48">
        <v>1273.5370000999999</v>
      </c>
      <c r="FC25" s="48">
        <v>1289.8730000999999</v>
      </c>
      <c r="FD25" s="48">
        <v>1302.6290001</v>
      </c>
      <c r="FE25" s="48">
        <v>1335.9610001000001</v>
      </c>
      <c r="FF25" s="48">
        <v>1353.0000001000001</v>
      </c>
      <c r="FG25" s="48">
        <v>1368.5400001</v>
      </c>
      <c r="FH25" s="48">
        <v>1381.5700001</v>
      </c>
      <c r="FI25" s="48">
        <v>1405.3250000999999</v>
      </c>
      <c r="FJ25" s="48">
        <v>1424.9480000999999</v>
      </c>
      <c r="FK25" s="48">
        <v>1443.6250001000001</v>
      </c>
      <c r="FL25" s="48">
        <v>603.09749999999997</v>
      </c>
      <c r="FM25" s="48">
        <v>494.83600000000001</v>
      </c>
      <c r="FN25" s="48">
        <v>430.82600000000002</v>
      </c>
      <c r="FO25" s="48">
        <v>369.726</v>
      </c>
      <c r="FP25" s="48">
        <v>326.83100000000002</v>
      </c>
      <c r="FQ25" s="48">
        <v>300.32100000000003</v>
      </c>
      <c r="FR25" s="48">
        <v>286.589</v>
      </c>
      <c r="FS25" s="48">
        <v>244.36199999999999</v>
      </c>
      <c r="FT25" s="48">
        <v>398.00700000000001</v>
      </c>
      <c r="FU25" s="48">
        <v>413.70699999999999</v>
      </c>
      <c r="FV25" s="48">
        <v>443.60700000000003</v>
      </c>
      <c r="FW25" s="48">
        <v>461.00700000000001</v>
      </c>
      <c r="FX25" s="48">
        <v>481.50700000000001</v>
      </c>
      <c r="FY25" s="48">
        <v>526.798</v>
      </c>
      <c r="FZ25" s="48">
        <v>543.423</v>
      </c>
      <c r="GA25" s="48">
        <v>587.09900000000005</v>
      </c>
      <c r="GB25" s="48">
        <v>616.30399999999997</v>
      </c>
      <c r="GC25" s="48">
        <v>637.12699999999995</v>
      </c>
      <c r="GD25" s="48">
        <v>692.11699999999996</v>
      </c>
      <c r="GE25" s="48">
        <v>511.00700000000001</v>
      </c>
      <c r="GF25" s="48">
        <v>556.40700000000004</v>
      </c>
      <c r="GG25" s="48">
        <v>573.67200000000003</v>
      </c>
      <c r="GH25" s="48">
        <v>931.23900000000003</v>
      </c>
      <c r="GI25" s="48">
        <v>729.11</v>
      </c>
      <c r="GJ25" s="48">
        <v>413.553</v>
      </c>
      <c r="GK25" s="48">
        <v>437.56300010000001</v>
      </c>
      <c r="GL25" s="48">
        <v>461.06300010000001</v>
      </c>
      <c r="GM25" s="48">
        <v>475.60300009999997</v>
      </c>
      <c r="GN25" s="48">
        <v>987.92900010000005</v>
      </c>
      <c r="GO25" s="48">
        <v>970.40400009999996</v>
      </c>
      <c r="GP25" s="48">
        <v>963.60700010000005</v>
      </c>
      <c r="GQ25" s="48">
        <v>908.01000009999996</v>
      </c>
      <c r="GR25" s="48">
        <v>878.50500009999996</v>
      </c>
      <c r="GS25" s="48">
        <v>848.61100009999996</v>
      </c>
      <c r="GT25" s="48">
        <v>809.10500009999998</v>
      </c>
      <c r="GU25" s="48">
        <v>755.50500009999996</v>
      </c>
      <c r="GV25" s="48">
        <v>730.37600010000006</v>
      </c>
      <c r="GW25" s="48">
        <v>688.63100010000005</v>
      </c>
      <c r="GX25" s="48">
        <v>675.75600010000005</v>
      </c>
      <c r="GY25" s="48">
        <v>642.32300009999994</v>
      </c>
      <c r="GZ25" s="48">
        <v>622.36000009999998</v>
      </c>
      <c r="HA25" s="48">
        <v>570.08400010000003</v>
      </c>
      <c r="HB25" s="48">
        <v>439.12300010000001</v>
      </c>
      <c r="HC25" s="48">
        <v>778.07600009999999</v>
      </c>
      <c r="HD25" s="48">
        <v>803.42150000000004</v>
      </c>
      <c r="HE25" s="48">
        <v>787.12049999999999</v>
      </c>
      <c r="HF25" s="48">
        <v>772.10350000000005</v>
      </c>
      <c r="HG25" s="48">
        <v>736.74350000000004</v>
      </c>
      <c r="HH25" s="48">
        <v>1068.0140001</v>
      </c>
      <c r="HI25" s="48">
        <v>810.73299999999995</v>
      </c>
      <c r="HJ25" s="48">
        <v>857.81200000000001</v>
      </c>
      <c r="HK25" s="48">
        <v>949.00350000000003</v>
      </c>
      <c r="HL25" s="48">
        <v>962.14750000000004</v>
      </c>
      <c r="HM25" s="48">
        <v>994.1345</v>
      </c>
      <c r="HN25" s="48">
        <v>1016.1160001</v>
      </c>
      <c r="HO25" s="48">
        <v>1070.7830001</v>
      </c>
      <c r="HP25" s="48">
        <v>1109.2300001000001</v>
      </c>
      <c r="HQ25" s="48">
        <v>475.38600000000002</v>
      </c>
      <c r="HR25" s="48">
        <v>460.726</v>
      </c>
      <c r="HS25" s="48">
        <v>330.90699999999998</v>
      </c>
      <c r="HT25" s="48">
        <v>829.40099999999995</v>
      </c>
      <c r="HU25" s="48">
        <v>952.94500010000002</v>
      </c>
      <c r="HV25" s="48">
        <v>497.9170001</v>
      </c>
      <c r="HW25" s="48">
        <v>964.32249999999999</v>
      </c>
      <c r="HX25" s="48">
        <v>1056.8205</v>
      </c>
      <c r="HY25" s="48">
        <v>821.54750000000001</v>
      </c>
      <c r="HZ25" s="48">
        <v>1203.0650000999999</v>
      </c>
      <c r="IA25" s="48">
        <v>893.25800000000004</v>
      </c>
      <c r="IB25" s="48">
        <v>13.222</v>
      </c>
      <c r="IC25" s="48">
        <v>1004.6965</v>
      </c>
      <c r="ID25" s="48">
        <v>873.13900009999998</v>
      </c>
      <c r="IE25" s="48">
        <v>1307.8480001</v>
      </c>
      <c r="IF25" s="48">
        <v>502.67599999999999</v>
      </c>
      <c r="IG25" s="48">
        <v>1059.8205</v>
      </c>
      <c r="IH25" s="48">
        <v>1044.8565000000001</v>
      </c>
      <c r="II25" s="48">
        <v>475.60400010000001</v>
      </c>
      <c r="IJ25" s="48">
        <v>1454.3760001000001</v>
      </c>
      <c r="IK25" s="48">
        <v>1160.2155001000001</v>
      </c>
      <c r="IL25" s="48">
        <v>988.68050000000005</v>
      </c>
      <c r="IM25" s="48">
        <v>658.69749999999999</v>
      </c>
      <c r="IN25" s="60">
        <v>28.099</v>
      </c>
    </row>
    <row r="26" spans="1:248" s="5" customFormat="1" ht="15" customHeight="1" x14ac:dyDescent="0.45">
      <c r="A26" s="42" t="str">
        <f>'Entry capacity'!A26</f>
        <v>YAC Viura</v>
      </c>
      <c r="B26" s="47">
        <v>696.60400000000004</v>
      </c>
      <c r="C26" s="48">
        <v>673.21799999999996</v>
      </c>
      <c r="D26" s="48">
        <v>706.47400000000005</v>
      </c>
      <c r="E26" s="48">
        <v>485.25500010000002</v>
      </c>
      <c r="F26" s="48">
        <v>409.58550009999999</v>
      </c>
      <c r="G26" s="48">
        <v>389.19250010000002</v>
      </c>
      <c r="H26" s="48">
        <v>382.0300001</v>
      </c>
      <c r="I26" s="48">
        <v>363.81900009999998</v>
      </c>
      <c r="J26" s="48">
        <v>352.21900010000002</v>
      </c>
      <c r="K26" s="48">
        <v>334.32400009999998</v>
      </c>
      <c r="L26" s="48">
        <v>375.79300009999997</v>
      </c>
      <c r="M26" s="48">
        <v>417.68250010000003</v>
      </c>
      <c r="N26" s="48">
        <v>446.43750010000002</v>
      </c>
      <c r="O26" s="48">
        <v>448.8975001</v>
      </c>
      <c r="P26" s="48">
        <v>465.66650010000001</v>
      </c>
      <c r="Q26" s="48">
        <v>472.73350010000001</v>
      </c>
      <c r="R26" s="48">
        <v>474.67850010000001</v>
      </c>
      <c r="S26" s="48">
        <v>478.28350010000003</v>
      </c>
      <c r="T26" s="48">
        <v>488.6835001</v>
      </c>
      <c r="U26" s="48">
        <v>490.08550009999999</v>
      </c>
      <c r="V26" s="48">
        <v>496.46650010000002</v>
      </c>
      <c r="W26" s="48">
        <v>515.00400009999998</v>
      </c>
      <c r="X26" s="48">
        <v>522.37000009999997</v>
      </c>
      <c r="Y26" s="48">
        <v>541.20000019999998</v>
      </c>
      <c r="Z26" s="48">
        <v>551.51300019999996</v>
      </c>
      <c r="AA26" s="48">
        <v>591.43800020000003</v>
      </c>
      <c r="AB26" s="48">
        <v>599.07000019999998</v>
      </c>
      <c r="AC26" s="48">
        <v>633.04000020000001</v>
      </c>
      <c r="AD26" s="48">
        <v>820.55200030000003</v>
      </c>
      <c r="AE26" s="48">
        <v>835.35200029999999</v>
      </c>
      <c r="AF26" s="48">
        <v>650.90900020000004</v>
      </c>
      <c r="AG26" s="48">
        <v>671.10600020000004</v>
      </c>
      <c r="AH26" s="48">
        <v>689.39900020000005</v>
      </c>
      <c r="AI26" s="48">
        <v>700.35600020000004</v>
      </c>
      <c r="AJ26" s="48">
        <v>714.7520002</v>
      </c>
      <c r="AK26" s="48">
        <v>743.09600020000005</v>
      </c>
      <c r="AL26" s="48">
        <v>764.45700020000004</v>
      </c>
      <c r="AM26" s="48">
        <v>796.96000019999997</v>
      </c>
      <c r="AN26" s="48">
        <v>821.37800019999997</v>
      </c>
      <c r="AO26" s="48">
        <v>836.72400019999998</v>
      </c>
      <c r="AP26" s="48">
        <v>847.72400019999998</v>
      </c>
      <c r="AQ26" s="48">
        <v>841.20399999999995</v>
      </c>
      <c r="AR26" s="48">
        <v>826.77800019999995</v>
      </c>
      <c r="AS26" s="48">
        <v>332.61700009999998</v>
      </c>
      <c r="AT26" s="48">
        <v>259.55300010000002</v>
      </c>
      <c r="AU26" s="48">
        <v>243.23600010000001</v>
      </c>
      <c r="AV26" s="48">
        <v>239.23600010000001</v>
      </c>
      <c r="AW26" s="48">
        <v>223.4360001</v>
      </c>
      <c r="AX26" s="48">
        <v>208.04700009999999</v>
      </c>
      <c r="AY26" s="48">
        <v>195.6260001</v>
      </c>
      <c r="AZ26" s="48">
        <v>180.24700010000001</v>
      </c>
      <c r="BA26" s="48">
        <v>170.87800010000001</v>
      </c>
      <c r="BB26" s="48">
        <v>162.90299999999999</v>
      </c>
      <c r="BC26" s="48">
        <v>147.137</v>
      </c>
      <c r="BD26" s="48">
        <v>145.172</v>
      </c>
      <c r="BE26" s="48">
        <v>125.373</v>
      </c>
      <c r="BF26" s="48">
        <v>104.72</v>
      </c>
      <c r="BG26" s="48">
        <v>96.034999999999997</v>
      </c>
      <c r="BH26" s="48">
        <v>85.103999999999999</v>
      </c>
      <c r="BI26" s="48">
        <v>77.319000000000003</v>
      </c>
      <c r="BJ26" s="48">
        <v>63.392000000000003</v>
      </c>
      <c r="BK26" s="48">
        <v>28.076000000000001</v>
      </c>
      <c r="BL26" s="48">
        <v>10.634</v>
      </c>
      <c r="BM26" s="48">
        <v>9.9999999999989008E-4</v>
      </c>
      <c r="BN26" s="48">
        <v>7.625</v>
      </c>
      <c r="BO26" s="48">
        <v>30.596</v>
      </c>
      <c r="BP26" s="48">
        <v>43.68</v>
      </c>
      <c r="BQ26" s="48">
        <v>58.68</v>
      </c>
      <c r="BR26" s="48">
        <v>72.316999999999993</v>
      </c>
      <c r="BS26" s="48">
        <v>83.316999999999993</v>
      </c>
      <c r="BT26" s="48">
        <v>91.521000000000001</v>
      </c>
      <c r="BU26" s="48">
        <v>470.29700009999999</v>
      </c>
      <c r="BV26" s="48">
        <v>113.61</v>
      </c>
      <c r="BW26" s="48">
        <v>175.30500000000001</v>
      </c>
      <c r="BX26" s="48">
        <v>177.79900000000001</v>
      </c>
      <c r="BY26" s="48">
        <v>118.387</v>
      </c>
      <c r="BZ26" s="48">
        <v>121.78700000000001</v>
      </c>
      <c r="CA26" s="48">
        <v>136.44399999999999</v>
      </c>
      <c r="CB26" s="48">
        <v>152.86099999999999</v>
      </c>
      <c r="CC26" s="48">
        <v>159.37100000000001</v>
      </c>
      <c r="CD26" s="48">
        <v>136.22200000000001</v>
      </c>
      <c r="CE26" s="48">
        <v>504.9480001</v>
      </c>
      <c r="CF26" s="48">
        <v>446.61300010000002</v>
      </c>
      <c r="CG26" s="48">
        <v>437.43900009999999</v>
      </c>
      <c r="CH26" s="48">
        <v>432.31900009999998</v>
      </c>
      <c r="CI26" s="48">
        <v>422.54000009999999</v>
      </c>
      <c r="CJ26" s="48">
        <v>173.7880001</v>
      </c>
      <c r="CK26" s="48">
        <v>248.8820001</v>
      </c>
      <c r="CL26" s="48">
        <v>504.94700010000003</v>
      </c>
      <c r="CM26" s="48">
        <v>230.60500010000001</v>
      </c>
      <c r="CN26" s="48">
        <v>216.53500009999999</v>
      </c>
      <c r="CO26" s="48">
        <v>201.7040001</v>
      </c>
      <c r="CP26" s="48">
        <v>196.85500010000001</v>
      </c>
      <c r="CQ26" s="48">
        <v>188.93300009999999</v>
      </c>
      <c r="CR26" s="48">
        <v>187.2280001</v>
      </c>
      <c r="CS26" s="48">
        <v>180.31800010000001</v>
      </c>
      <c r="CT26" s="48">
        <v>66.944999999999993</v>
      </c>
      <c r="CU26" s="48">
        <v>100.498</v>
      </c>
      <c r="CV26" s="48">
        <v>108.94199999999999</v>
      </c>
      <c r="CW26" s="48">
        <v>143.14500000000001</v>
      </c>
      <c r="CX26" s="48">
        <v>152.33600000000001</v>
      </c>
      <c r="CY26" s="48">
        <v>194.142</v>
      </c>
      <c r="CZ26" s="48">
        <v>249.70699999999999</v>
      </c>
      <c r="DA26" s="48">
        <v>324.25599999999997</v>
      </c>
      <c r="DB26" s="48">
        <v>339.108</v>
      </c>
      <c r="DC26" s="48">
        <v>350.22399999999999</v>
      </c>
      <c r="DD26" s="48">
        <v>357.02050000000003</v>
      </c>
      <c r="DE26" s="48">
        <v>362.63350000000003</v>
      </c>
      <c r="DF26" s="48">
        <v>141.13499999999999</v>
      </c>
      <c r="DG26" s="48">
        <v>148.482</v>
      </c>
      <c r="DH26" s="48">
        <v>491.6550001</v>
      </c>
      <c r="DI26" s="48">
        <v>839.35200029999999</v>
      </c>
      <c r="DJ26" s="48">
        <v>836.55200030000003</v>
      </c>
      <c r="DK26" s="48">
        <v>518.90400009999996</v>
      </c>
      <c r="DL26" s="48">
        <v>176.50399999999999</v>
      </c>
      <c r="DM26" s="48">
        <v>188.14699999999999</v>
      </c>
      <c r="DN26" s="48">
        <v>226.29599999999999</v>
      </c>
      <c r="DO26" s="48">
        <v>237.59800000000001</v>
      </c>
      <c r="DP26" s="48">
        <v>240.69800000000001</v>
      </c>
      <c r="DQ26" s="48">
        <v>221.214</v>
      </c>
      <c r="DR26" s="48">
        <v>332.00599999999997</v>
      </c>
      <c r="DS26" s="48">
        <v>344.66399999999999</v>
      </c>
      <c r="DT26" s="48">
        <v>351.214</v>
      </c>
      <c r="DU26" s="48">
        <v>398.34300000000002</v>
      </c>
      <c r="DV26" s="48">
        <v>57.183</v>
      </c>
      <c r="DW26" s="48">
        <v>62.058999999999997</v>
      </c>
      <c r="DX26" s="48">
        <v>109.34099999999999</v>
      </c>
      <c r="DY26" s="48">
        <v>79.832999999999998</v>
      </c>
      <c r="DZ26" s="48">
        <v>909.22749999999996</v>
      </c>
      <c r="EA26" s="48">
        <v>907.27549999999997</v>
      </c>
      <c r="EB26" s="48">
        <v>831.42250000000001</v>
      </c>
      <c r="EC26" s="48">
        <v>823.86950000000002</v>
      </c>
      <c r="ED26" s="48">
        <v>812.96749999999997</v>
      </c>
      <c r="EE26" s="48">
        <v>808.46749999999997</v>
      </c>
      <c r="EF26" s="48">
        <v>738.31349999999998</v>
      </c>
      <c r="EG26" s="48">
        <v>696.20450000000005</v>
      </c>
      <c r="EH26" s="48">
        <v>671.0335</v>
      </c>
      <c r="EI26" s="48">
        <v>555.67449999999997</v>
      </c>
      <c r="EJ26" s="48">
        <v>517.49950000000001</v>
      </c>
      <c r="EK26" s="48">
        <v>501.60750000000002</v>
      </c>
      <c r="EL26" s="48">
        <v>435.40750000000003</v>
      </c>
      <c r="EM26" s="48">
        <v>413.85250000000002</v>
      </c>
      <c r="EN26" s="48">
        <v>409.93549999999999</v>
      </c>
      <c r="EO26" s="48">
        <v>402.60149999999999</v>
      </c>
      <c r="EP26" s="48">
        <v>390.3895</v>
      </c>
      <c r="EQ26" s="48">
        <v>382.28949999999998</v>
      </c>
      <c r="ER26" s="48">
        <v>372.48950000000002</v>
      </c>
      <c r="ES26" s="48">
        <v>126.669</v>
      </c>
      <c r="ET26" s="48">
        <v>117.23099999999999</v>
      </c>
      <c r="EU26" s="48">
        <v>67.424000000000007</v>
      </c>
      <c r="EV26" s="48">
        <v>831.77800019999995</v>
      </c>
      <c r="EW26" s="48">
        <v>409.47899999999998</v>
      </c>
      <c r="EX26" s="48">
        <v>443.59800000000001</v>
      </c>
      <c r="EY26" s="48">
        <v>489.02300000000002</v>
      </c>
      <c r="EZ26" s="48">
        <v>581.07100000000003</v>
      </c>
      <c r="FA26" s="48">
        <v>641.07399999999996</v>
      </c>
      <c r="FB26" s="48">
        <v>672.30200000000002</v>
      </c>
      <c r="FC26" s="48">
        <v>688.63800000000003</v>
      </c>
      <c r="FD26" s="48">
        <v>701.39400000000001</v>
      </c>
      <c r="FE26" s="48">
        <v>734.726</v>
      </c>
      <c r="FF26" s="48">
        <v>751.76499999999999</v>
      </c>
      <c r="FG26" s="48">
        <v>767.30499999999995</v>
      </c>
      <c r="FH26" s="48">
        <v>780.33500000000004</v>
      </c>
      <c r="FI26" s="48">
        <v>804.09</v>
      </c>
      <c r="FJ26" s="48">
        <v>823.71299999999997</v>
      </c>
      <c r="FK26" s="48">
        <v>842.39</v>
      </c>
      <c r="FL26" s="48">
        <v>352.25099999999998</v>
      </c>
      <c r="FM26" s="48">
        <v>940.85550000000001</v>
      </c>
      <c r="FN26" s="48">
        <v>876.84550000000002</v>
      </c>
      <c r="FO26" s="48">
        <v>815.74549999999999</v>
      </c>
      <c r="FP26" s="48">
        <v>772.85050000000001</v>
      </c>
      <c r="FQ26" s="48">
        <v>746.34050000000002</v>
      </c>
      <c r="FR26" s="48">
        <v>732.60850000000005</v>
      </c>
      <c r="FS26" s="48">
        <v>690.38149999999996</v>
      </c>
      <c r="FT26" s="48">
        <v>561.899</v>
      </c>
      <c r="FU26" s="48">
        <v>546.19899999999996</v>
      </c>
      <c r="FV26" s="48">
        <v>516.29899999999998</v>
      </c>
      <c r="FW26" s="48">
        <v>498.899</v>
      </c>
      <c r="FX26" s="48">
        <v>478.399</v>
      </c>
      <c r="FY26" s="48">
        <v>523.69000000000005</v>
      </c>
      <c r="FZ26" s="48">
        <v>540.31500000000005</v>
      </c>
      <c r="GA26" s="48">
        <v>583.99099999999999</v>
      </c>
      <c r="GB26" s="48">
        <v>613.19600000000003</v>
      </c>
      <c r="GC26" s="48">
        <v>634.01900000000001</v>
      </c>
      <c r="GD26" s="48">
        <v>687.92600019999998</v>
      </c>
      <c r="GE26" s="48">
        <v>448.899</v>
      </c>
      <c r="GF26" s="48">
        <v>403.49900000000002</v>
      </c>
      <c r="GG26" s="48">
        <v>402.89350000000002</v>
      </c>
      <c r="GH26" s="48">
        <v>928.13099999999997</v>
      </c>
      <c r="GI26" s="48">
        <v>726.00199999999995</v>
      </c>
      <c r="GJ26" s="48">
        <v>859.57249999999999</v>
      </c>
      <c r="GK26" s="48">
        <v>724.125</v>
      </c>
      <c r="GL26" s="48">
        <v>747.625</v>
      </c>
      <c r="GM26" s="48">
        <v>762.16499999999996</v>
      </c>
      <c r="GN26" s="48">
        <v>409.99400000000003</v>
      </c>
      <c r="GO26" s="48">
        <v>427.51900000000001</v>
      </c>
      <c r="GP26" s="48">
        <v>434.31599999999997</v>
      </c>
      <c r="GQ26" s="48">
        <v>489.91300000000001</v>
      </c>
      <c r="GR26" s="48">
        <v>481.16300000000001</v>
      </c>
      <c r="GS26" s="48">
        <v>451.26900000000001</v>
      </c>
      <c r="GT26" s="48">
        <v>411.76299999999998</v>
      </c>
      <c r="GU26" s="48">
        <v>358.16300000000001</v>
      </c>
      <c r="GV26" s="48">
        <v>383.29199999999997</v>
      </c>
      <c r="GW26" s="48">
        <v>425.03699999999998</v>
      </c>
      <c r="GX26" s="48">
        <v>437.91199999999998</v>
      </c>
      <c r="GY26" s="48">
        <v>471.34500000000003</v>
      </c>
      <c r="GZ26" s="48">
        <v>491.30799999999999</v>
      </c>
      <c r="HA26" s="48">
        <v>543.58399999999995</v>
      </c>
      <c r="HB26" s="48">
        <v>674.54499999999996</v>
      </c>
      <c r="HC26" s="48">
        <v>335.59199999999998</v>
      </c>
      <c r="HD26" s="48">
        <v>295.66000000000003</v>
      </c>
      <c r="HE26" s="48">
        <v>279.35899999999998</v>
      </c>
      <c r="HF26" s="48">
        <v>264.34199999999998</v>
      </c>
      <c r="HG26" s="48">
        <v>228.982</v>
      </c>
      <c r="HH26" s="48">
        <v>356.61900009999999</v>
      </c>
      <c r="HI26" s="48">
        <v>696.77000020000003</v>
      </c>
      <c r="HJ26" s="48">
        <v>845.42400020000002</v>
      </c>
      <c r="HK26" s="48">
        <v>253.95400000000001</v>
      </c>
      <c r="HL26" s="48">
        <v>267.09800000000001</v>
      </c>
      <c r="HM26" s="48">
        <v>299.08499999999998</v>
      </c>
      <c r="HN26" s="48">
        <v>381.80700000000002</v>
      </c>
      <c r="HO26" s="48">
        <v>469.548</v>
      </c>
      <c r="HP26" s="48">
        <v>507.995</v>
      </c>
      <c r="HQ26" s="48">
        <v>921.40549999999996</v>
      </c>
      <c r="HR26" s="48">
        <v>906.74549999999999</v>
      </c>
      <c r="HS26" s="48">
        <v>628.99900000000002</v>
      </c>
      <c r="HT26" s="48">
        <v>826.29300000000001</v>
      </c>
      <c r="HU26" s="48">
        <v>444.97800000000001</v>
      </c>
      <c r="HV26" s="48">
        <v>615.75099999999998</v>
      </c>
      <c r="HW26" s="48">
        <v>129.46700000000001</v>
      </c>
      <c r="HX26" s="48">
        <v>221.965</v>
      </c>
      <c r="HY26" s="48">
        <v>126.498</v>
      </c>
      <c r="HZ26" s="48">
        <v>491.67000009999998</v>
      </c>
      <c r="IA26" s="48">
        <v>832.77800019999995</v>
      </c>
      <c r="IB26" s="48">
        <v>909.26750000000004</v>
      </c>
      <c r="IC26" s="48">
        <v>169.84100000000001</v>
      </c>
      <c r="ID26" s="48">
        <v>523.10400010000001</v>
      </c>
      <c r="IE26" s="48">
        <v>706.61300000000006</v>
      </c>
      <c r="IF26" s="48">
        <v>948.69550000000004</v>
      </c>
      <c r="IG26" s="48">
        <v>224.965</v>
      </c>
      <c r="IH26" s="48">
        <v>180.08199999999999</v>
      </c>
      <c r="II26" s="48">
        <v>762.16600000000005</v>
      </c>
      <c r="IJ26" s="48">
        <v>853.14099999999996</v>
      </c>
      <c r="IK26" s="48">
        <v>295.4410001</v>
      </c>
      <c r="IL26" s="48">
        <v>153.82499999999999</v>
      </c>
      <c r="IM26" s="48">
        <v>296.65100000000001</v>
      </c>
      <c r="IN26" s="60">
        <v>867.94650000000001</v>
      </c>
    </row>
    <row r="27" spans="1:248" s="5" customFormat="1" ht="15" customHeight="1" x14ac:dyDescent="0.45">
      <c r="A27" s="42" t="str">
        <f>'Entry capacity'!A27</f>
        <v>B21</v>
      </c>
      <c r="B27" s="47">
        <v>852.62850000000003</v>
      </c>
      <c r="C27" s="48">
        <v>829.24249999999995</v>
      </c>
      <c r="D27" s="48">
        <v>862.49850000000004</v>
      </c>
      <c r="E27" s="48">
        <v>811.00450009999997</v>
      </c>
      <c r="F27" s="48">
        <v>735.3350001</v>
      </c>
      <c r="G27" s="48">
        <v>714.94200009999997</v>
      </c>
      <c r="H27" s="48">
        <v>707.77950009999995</v>
      </c>
      <c r="I27" s="48">
        <v>689.56850010000005</v>
      </c>
      <c r="J27" s="48">
        <v>677.96850010000003</v>
      </c>
      <c r="K27" s="48">
        <v>660.07350010000005</v>
      </c>
      <c r="L27" s="48">
        <v>664.73600009999996</v>
      </c>
      <c r="M27" s="48">
        <v>622.84650009999996</v>
      </c>
      <c r="N27" s="48">
        <v>594.09150009999996</v>
      </c>
      <c r="O27" s="48">
        <v>591.63150010000004</v>
      </c>
      <c r="P27" s="48">
        <v>574.86250010000003</v>
      </c>
      <c r="Q27" s="48">
        <v>567.79550010000003</v>
      </c>
      <c r="R27" s="48">
        <v>565.85050009999998</v>
      </c>
      <c r="S27" s="48">
        <v>562.24550009999996</v>
      </c>
      <c r="T27" s="48">
        <v>551.84550009999998</v>
      </c>
      <c r="U27" s="48">
        <v>550.44350010000005</v>
      </c>
      <c r="V27" s="48">
        <v>544.06250009999997</v>
      </c>
      <c r="W27" s="48">
        <v>525.52500010000006</v>
      </c>
      <c r="X27" s="48">
        <v>518.15900009999996</v>
      </c>
      <c r="Y27" s="48">
        <v>499.32900000000001</v>
      </c>
      <c r="Z27" s="48">
        <v>489.01600000000002</v>
      </c>
      <c r="AA27" s="48">
        <v>449.09100000000001</v>
      </c>
      <c r="AB27" s="48">
        <v>441.459</v>
      </c>
      <c r="AC27" s="48">
        <v>407.48899999999998</v>
      </c>
      <c r="AD27" s="48">
        <v>595.00100010000006</v>
      </c>
      <c r="AE27" s="48">
        <v>609.80100010000001</v>
      </c>
      <c r="AF27" s="48">
        <v>425.35599999999999</v>
      </c>
      <c r="AG27" s="48">
        <v>445.553</v>
      </c>
      <c r="AH27" s="48">
        <v>463.846</v>
      </c>
      <c r="AI27" s="48">
        <v>474.803</v>
      </c>
      <c r="AJ27" s="48">
        <v>489.19900000000001</v>
      </c>
      <c r="AK27" s="48">
        <v>517.54300000000001</v>
      </c>
      <c r="AL27" s="48">
        <v>538.904</v>
      </c>
      <c r="AM27" s="48">
        <v>566.76199999999994</v>
      </c>
      <c r="AN27" s="48">
        <v>542.34400000000005</v>
      </c>
      <c r="AO27" s="48">
        <v>526.99800000000005</v>
      </c>
      <c r="AP27" s="48">
        <v>515.99800000000005</v>
      </c>
      <c r="AQ27" s="48">
        <v>504.798</v>
      </c>
      <c r="AR27" s="48">
        <v>547.74400000000003</v>
      </c>
      <c r="AS27" s="48">
        <v>658.36650010000005</v>
      </c>
      <c r="AT27" s="48">
        <v>585.30250009999997</v>
      </c>
      <c r="AU27" s="48">
        <v>568.98550009999997</v>
      </c>
      <c r="AV27" s="48">
        <v>564.98550009999997</v>
      </c>
      <c r="AW27" s="48">
        <v>549.18550010000001</v>
      </c>
      <c r="AX27" s="48">
        <v>533.7965001</v>
      </c>
      <c r="AY27" s="48">
        <v>521.37550009999995</v>
      </c>
      <c r="AZ27" s="48">
        <v>505.99650009999999</v>
      </c>
      <c r="BA27" s="48">
        <v>496.62750010000002</v>
      </c>
      <c r="BB27" s="48">
        <v>488.65249999999997</v>
      </c>
      <c r="BC27" s="48">
        <v>472.88650000000001</v>
      </c>
      <c r="BD27" s="48">
        <v>470.92149999999998</v>
      </c>
      <c r="BE27" s="48">
        <v>451.1225</v>
      </c>
      <c r="BF27" s="48">
        <v>430.46949999999998</v>
      </c>
      <c r="BG27" s="48">
        <v>421.78449999999998</v>
      </c>
      <c r="BH27" s="48">
        <v>410.8535</v>
      </c>
      <c r="BI27" s="48">
        <v>403.06849999999997</v>
      </c>
      <c r="BJ27" s="48">
        <v>389.14150000000001</v>
      </c>
      <c r="BK27" s="48">
        <v>385.09449999999998</v>
      </c>
      <c r="BL27" s="48">
        <v>367.65249999999997</v>
      </c>
      <c r="BM27" s="48">
        <v>357.01949999999999</v>
      </c>
      <c r="BN27" s="48">
        <v>349.39550000000003</v>
      </c>
      <c r="BO27" s="48">
        <v>326.42649999999998</v>
      </c>
      <c r="BP27" s="48">
        <v>339.51049999999998</v>
      </c>
      <c r="BQ27" s="48">
        <v>354.51049999999998</v>
      </c>
      <c r="BR27" s="48">
        <v>368.14749999999998</v>
      </c>
      <c r="BS27" s="48">
        <v>379.14749999999998</v>
      </c>
      <c r="BT27" s="48">
        <v>387.35149999999999</v>
      </c>
      <c r="BU27" s="48">
        <v>796.0465001</v>
      </c>
      <c r="BV27" s="48">
        <v>409.44049999999999</v>
      </c>
      <c r="BW27" s="48">
        <v>471.13549999999998</v>
      </c>
      <c r="BX27" s="48">
        <v>473.62950000000001</v>
      </c>
      <c r="BY27" s="48">
        <v>414.21749999999997</v>
      </c>
      <c r="BZ27" s="48">
        <v>417.61750000000001</v>
      </c>
      <c r="CA27" s="48">
        <v>432.27449999999999</v>
      </c>
      <c r="CB27" s="48">
        <v>448.69150000000002</v>
      </c>
      <c r="CC27" s="48">
        <v>455.20150000000001</v>
      </c>
      <c r="CD27" s="48">
        <v>432.05250000000001</v>
      </c>
      <c r="CE27" s="48">
        <v>830.69750009999996</v>
      </c>
      <c r="CF27" s="48">
        <v>772.36250010000003</v>
      </c>
      <c r="CG27" s="48">
        <v>763.18850010000006</v>
      </c>
      <c r="CH27" s="48">
        <v>758.06850010000005</v>
      </c>
      <c r="CI27" s="48">
        <v>748.28950010000005</v>
      </c>
      <c r="CJ27" s="48">
        <v>499.53750009999999</v>
      </c>
      <c r="CK27" s="48">
        <v>574.63150010000004</v>
      </c>
      <c r="CL27" s="48">
        <v>830.69650009999998</v>
      </c>
      <c r="CM27" s="48">
        <v>556.3545001</v>
      </c>
      <c r="CN27" s="48">
        <v>542.28450009999995</v>
      </c>
      <c r="CO27" s="48">
        <v>527.45350010000004</v>
      </c>
      <c r="CP27" s="48">
        <v>522.6045001</v>
      </c>
      <c r="CQ27" s="48">
        <v>514.68250009999997</v>
      </c>
      <c r="CR27" s="48">
        <v>512.97750010000004</v>
      </c>
      <c r="CS27" s="48">
        <v>506.06750010000002</v>
      </c>
      <c r="CT27" s="48">
        <v>290.07549999999998</v>
      </c>
      <c r="CU27" s="48">
        <v>256.52249999999998</v>
      </c>
      <c r="CV27" s="48">
        <v>248.07849999999999</v>
      </c>
      <c r="CW27" s="48">
        <v>213.87549999999999</v>
      </c>
      <c r="CX27" s="48">
        <v>204.68450000000001</v>
      </c>
      <c r="CY27" s="48">
        <v>162.8785</v>
      </c>
      <c r="CZ27" s="48">
        <v>107.3135</v>
      </c>
      <c r="DA27" s="48">
        <v>32.764499999999998</v>
      </c>
      <c r="DB27" s="48">
        <v>17.912500000000001</v>
      </c>
      <c r="DC27" s="48">
        <v>6.7965</v>
      </c>
      <c r="DD27" s="48">
        <v>0</v>
      </c>
      <c r="DE27" s="48">
        <v>5.6130000000000004</v>
      </c>
      <c r="DF27" s="48">
        <v>436.96550000000002</v>
      </c>
      <c r="DG27" s="48">
        <v>444.3125</v>
      </c>
      <c r="DH27" s="48">
        <v>817.40450009999995</v>
      </c>
      <c r="DI27" s="48">
        <v>613.80100010000001</v>
      </c>
      <c r="DJ27" s="48">
        <v>611.00100010000006</v>
      </c>
      <c r="DK27" s="48">
        <v>529.42500010000003</v>
      </c>
      <c r="DL27" s="48">
        <v>332.52850000000001</v>
      </c>
      <c r="DM27" s="48">
        <v>344.17149999999998</v>
      </c>
      <c r="DN27" s="48">
        <v>382.32049999999998</v>
      </c>
      <c r="DO27" s="48">
        <v>393.6225</v>
      </c>
      <c r="DP27" s="48">
        <v>396.72250000000003</v>
      </c>
      <c r="DQ27" s="48">
        <v>517.04449999999997</v>
      </c>
      <c r="DR27" s="48">
        <v>488.03050000000002</v>
      </c>
      <c r="DS27" s="48">
        <v>500.68849999999998</v>
      </c>
      <c r="DT27" s="48">
        <v>507.23849999999999</v>
      </c>
      <c r="DU27" s="48">
        <v>554.36749999999995</v>
      </c>
      <c r="DV27" s="48">
        <v>382.9325</v>
      </c>
      <c r="DW27" s="48">
        <v>387.80849999999998</v>
      </c>
      <c r="DX27" s="48">
        <v>435.09050000000002</v>
      </c>
      <c r="DY27" s="48">
        <v>405.58249999999998</v>
      </c>
      <c r="DZ27" s="48">
        <v>552.20699999999999</v>
      </c>
      <c r="EA27" s="48">
        <v>550.255</v>
      </c>
      <c r="EB27" s="48">
        <v>474.40199999999999</v>
      </c>
      <c r="EC27" s="48">
        <v>466.84899999999999</v>
      </c>
      <c r="ED27" s="48">
        <v>455.947</v>
      </c>
      <c r="EE27" s="48">
        <v>451.447</v>
      </c>
      <c r="EF27" s="48">
        <v>381.29300000000001</v>
      </c>
      <c r="EG27" s="48">
        <v>339.18400000000003</v>
      </c>
      <c r="EH27" s="48">
        <v>314.01299999999998</v>
      </c>
      <c r="EI27" s="48">
        <v>198.654</v>
      </c>
      <c r="EJ27" s="48">
        <v>160.47900000000001</v>
      </c>
      <c r="EK27" s="48">
        <v>144.58699999999999</v>
      </c>
      <c r="EL27" s="48">
        <v>78.387</v>
      </c>
      <c r="EM27" s="48">
        <v>56.832000000000001</v>
      </c>
      <c r="EN27" s="48">
        <v>52.914999999999999</v>
      </c>
      <c r="EO27" s="48">
        <v>45.581000000000003</v>
      </c>
      <c r="EP27" s="48">
        <v>33.369</v>
      </c>
      <c r="EQ27" s="48">
        <v>25.268999999999998</v>
      </c>
      <c r="ER27" s="48">
        <v>15.468999999999999</v>
      </c>
      <c r="ES27" s="48">
        <v>452.41849999999999</v>
      </c>
      <c r="ET27" s="48">
        <v>442.98050000000001</v>
      </c>
      <c r="EU27" s="48">
        <v>393.17349999999999</v>
      </c>
      <c r="EV27" s="48">
        <v>552.74400000000003</v>
      </c>
      <c r="EW27" s="48">
        <v>565.50350000000003</v>
      </c>
      <c r="EX27" s="48">
        <v>599.62249999999995</v>
      </c>
      <c r="EY27" s="48">
        <v>645.04750000000001</v>
      </c>
      <c r="EZ27" s="48">
        <v>737.09550000000002</v>
      </c>
      <c r="FA27" s="48">
        <v>797.09849999999994</v>
      </c>
      <c r="FB27" s="48">
        <v>828.32650000000001</v>
      </c>
      <c r="FC27" s="48">
        <v>844.66250000000002</v>
      </c>
      <c r="FD27" s="48">
        <v>857.41849999999999</v>
      </c>
      <c r="FE27" s="48">
        <v>890.75049999999999</v>
      </c>
      <c r="FF27" s="48">
        <v>907.78949999999998</v>
      </c>
      <c r="FG27" s="48">
        <v>923.32950000000005</v>
      </c>
      <c r="FH27" s="48">
        <v>936.35950000000003</v>
      </c>
      <c r="FI27" s="48">
        <v>960.11450000000002</v>
      </c>
      <c r="FJ27" s="48">
        <v>979.73749999999995</v>
      </c>
      <c r="FK27" s="48">
        <v>998.41449999999998</v>
      </c>
      <c r="FL27" s="48">
        <v>64.072500000000005</v>
      </c>
      <c r="FM27" s="48">
        <v>583.83500000000004</v>
      </c>
      <c r="FN27" s="48">
        <v>519.82500000000005</v>
      </c>
      <c r="FO27" s="48">
        <v>458.72500000000002</v>
      </c>
      <c r="FP27" s="48">
        <v>415.83</v>
      </c>
      <c r="FQ27" s="48">
        <v>389.32</v>
      </c>
      <c r="FR27" s="48">
        <v>375.58800000000002</v>
      </c>
      <c r="FS27" s="48">
        <v>333.36099999999999</v>
      </c>
      <c r="FT27" s="48">
        <v>225.49299999999999</v>
      </c>
      <c r="FU27" s="48">
        <v>209.79300000000001</v>
      </c>
      <c r="FV27" s="48">
        <v>179.893</v>
      </c>
      <c r="FW27" s="48">
        <v>162.49299999999999</v>
      </c>
      <c r="FX27" s="48">
        <v>141.99299999999999</v>
      </c>
      <c r="FY27" s="48">
        <v>187.28399999999999</v>
      </c>
      <c r="FZ27" s="48">
        <v>203.90899999999999</v>
      </c>
      <c r="GA27" s="48">
        <v>247.58500000000001</v>
      </c>
      <c r="GB27" s="48">
        <v>276.79000000000002</v>
      </c>
      <c r="GC27" s="48">
        <v>297.613</v>
      </c>
      <c r="GD27" s="48">
        <v>352.60300000000001</v>
      </c>
      <c r="GE27" s="48">
        <v>112.49299999999999</v>
      </c>
      <c r="GF27" s="48">
        <v>67.093000000000004</v>
      </c>
      <c r="GG27" s="48">
        <v>45.872999999999998</v>
      </c>
      <c r="GH27" s="48">
        <v>591.72500000000002</v>
      </c>
      <c r="GI27" s="48">
        <v>389.596</v>
      </c>
      <c r="GJ27" s="48">
        <v>502.55200000000002</v>
      </c>
      <c r="GK27" s="48">
        <v>526.56200009999998</v>
      </c>
      <c r="GL27" s="48">
        <v>550.06200009999998</v>
      </c>
      <c r="GM27" s="48">
        <v>564.60200010000005</v>
      </c>
      <c r="GN27" s="48">
        <v>559.32349999999997</v>
      </c>
      <c r="GO27" s="48">
        <v>541.79849999999999</v>
      </c>
      <c r="GP27" s="48">
        <v>535.00149999999996</v>
      </c>
      <c r="GQ27" s="48">
        <v>479.40449999999998</v>
      </c>
      <c r="GR27" s="48">
        <v>449.89949999999999</v>
      </c>
      <c r="GS27" s="48">
        <v>420.00549999999998</v>
      </c>
      <c r="GT27" s="48">
        <v>380.49950000000001</v>
      </c>
      <c r="GU27" s="48">
        <v>326.89949999999999</v>
      </c>
      <c r="GV27" s="48">
        <v>352.02850000000001</v>
      </c>
      <c r="GW27" s="48">
        <v>393.77350000000001</v>
      </c>
      <c r="GX27" s="48">
        <v>406.64850000000001</v>
      </c>
      <c r="GY27" s="48">
        <v>440.08150000000001</v>
      </c>
      <c r="GZ27" s="48">
        <v>460.04450000000003</v>
      </c>
      <c r="HA27" s="48">
        <v>512.32050000000004</v>
      </c>
      <c r="HB27" s="48">
        <v>528.12200010000004</v>
      </c>
      <c r="HC27" s="48">
        <v>304.32850000000002</v>
      </c>
      <c r="HD27" s="48">
        <v>264.3965</v>
      </c>
      <c r="HE27" s="48">
        <v>248.09549999999999</v>
      </c>
      <c r="HF27" s="48">
        <v>233.07849999999999</v>
      </c>
      <c r="HG27" s="48">
        <v>197.71850000000001</v>
      </c>
      <c r="HH27" s="48">
        <v>682.36850010000001</v>
      </c>
      <c r="HI27" s="48">
        <v>471.21899999999999</v>
      </c>
      <c r="HJ27" s="48">
        <v>518.298</v>
      </c>
      <c r="HK27" s="48">
        <v>409.9785</v>
      </c>
      <c r="HL27" s="48">
        <v>423.1225</v>
      </c>
      <c r="HM27" s="48">
        <v>455.10950000000003</v>
      </c>
      <c r="HN27" s="48">
        <v>537.83150000000001</v>
      </c>
      <c r="HO27" s="48">
        <v>625.57249999999999</v>
      </c>
      <c r="HP27" s="48">
        <v>664.01949999999999</v>
      </c>
      <c r="HQ27" s="48">
        <v>564.38499999999999</v>
      </c>
      <c r="HR27" s="48">
        <v>549.72500000000002</v>
      </c>
      <c r="HS27" s="48">
        <v>292.59300000000002</v>
      </c>
      <c r="HT27" s="48">
        <v>489.887</v>
      </c>
      <c r="HU27" s="48">
        <v>524.33950000000004</v>
      </c>
      <c r="HV27" s="48">
        <v>584.48749999999995</v>
      </c>
      <c r="HW27" s="48">
        <v>425.29750000000001</v>
      </c>
      <c r="HX27" s="48">
        <v>517.79549999999995</v>
      </c>
      <c r="HY27" s="48">
        <v>282.52249999999998</v>
      </c>
      <c r="HZ27" s="48">
        <v>817.41950010000005</v>
      </c>
      <c r="IA27" s="48">
        <v>553.74400000000003</v>
      </c>
      <c r="IB27" s="48">
        <v>552.24699999999996</v>
      </c>
      <c r="IC27" s="48">
        <v>465.67149999999998</v>
      </c>
      <c r="ID27" s="48">
        <v>533.62500009999997</v>
      </c>
      <c r="IE27" s="48">
        <v>862.63750000000005</v>
      </c>
      <c r="IF27" s="48">
        <v>591.67499999999995</v>
      </c>
      <c r="IG27" s="48">
        <v>520.79549999999995</v>
      </c>
      <c r="IH27" s="48">
        <v>505.83150000000001</v>
      </c>
      <c r="II27" s="48">
        <v>564.60300010000003</v>
      </c>
      <c r="IJ27" s="48">
        <v>1009.1655</v>
      </c>
      <c r="IK27" s="48">
        <v>621.19050010000001</v>
      </c>
      <c r="IL27" s="48">
        <v>449.65550000000002</v>
      </c>
      <c r="IM27" s="48">
        <v>119.6725</v>
      </c>
      <c r="IN27" s="60">
        <v>510.92599999999999</v>
      </c>
    </row>
    <row r="28" spans="1:248" s="5" customFormat="1" ht="15" customHeight="1" x14ac:dyDescent="0.45">
      <c r="A28" s="42" t="str">
        <f>'Entry capacity'!A28</f>
        <v>15.03A</v>
      </c>
      <c r="B28" s="47">
        <v>1114.2845001000001</v>
      </c>
      <c r="C28" s="48">
        <v>1090.8985001000001</v>
      </c>
      <c r="D28" s="48">
        <v>1124.1545001</v>
      </c>
      <c r="E28" s="48">
        <v>234.2895</v>
      </c>
      <c r="F28" s="48">
        <v>158.62</v>
      </c>
      <c r="G28" s="48">
        <v>138.227</v>
      </c>
      <c r="H28" s="48">
        <v>131.06450000000001</v>
      </c>
      <c r="I28" s="48">
        <v>112.8535</v>
      </c>
      <c r="J28" s="48">
        <v>101.2535</v>
      </c>
      <c r="K28" s="48">
        <v>83.358500000000006</v>
      </c>
      <c r="L28" s="48">
        <v>41.889499999999998</v>
      </c>
      <c r="M28" s="48">
        <v>0</v>
      </c>
      <c r="N28" s="48">
        <v>28.754999999999999</v>
      </c>
      <c r="O28" s="48">
        <v>31.215</v>
      </c>
      <c r="P28" s="48">
        <v>47.984000000000002</v>
      </c>
      <c r="Q28" s="48">
        <v>55.051000000000002</v>
      </c>
      <c r="R28" s="48">
        <v>56.996000000000002</v>
      </c>
      <c r="S28" s="48">
        <v>60.600999999999999</v>
      </c>
      <c r="T28" s="48">
        <v>71.001000000000005</v>
      </c>
      <c r="U28" s="48">
        <v>72.403000000000006</v>
      </c>
      <c r="V28" s="48">
        <v>78.784000000000006</v>
      </c>
      <c r="W28" s="48">
        <v>97.3215</v>
      </c>
      <c r="X28" s="48">
        <v>104.6875</v>
      </c>
      <c r="Y28" s="48">
        <v>123.51750010000001</v>
      </c>
      <c r="Z28" s="48">
        <v>133.83050009999999</v>
      </c>
      <c r="AA28" s="48">
        <v>173.75550010000001</v>
      </c>
      <c r="AB28" s="48">
        <v>181.38750010000001</v>
      </c>
      <c r="AC28" s="48">
        <v>215.35750010000001</v>
      </c>
      <c r="AD28" s="48">
        <v>402.8695002</v>
      </c>
      <c r="AE28" s="48">
        <v>417.66950020000002</v>
      </c>
      <c r="AF28" s="48">
        <v>233.22650010000001</v>
      </c>
      <c r="AG28" s="48">
        <v>253.42350010000001</v>
      </c>
      <c r="AH28" s="48">
        <v>271.71650010000002</v>
      </c>
      <c r="AI28" s="48">
        <v>282.67350010000001</v>
      </c>
      <c r="AJ28" s="48">
        <v>297.06950010000003</v>
      </c>
      <c r="AK28" s="48">
        <v>325.41350010000002</v>
      </c>
      <c r="AL28" s="48">
        <v>346.77450010000001</v>
      </c>
      <c r="AM28" s="48">
        <v>379.2775001</v>
      </c>
      <c r="AN28" s="48">
        <v>403.6955001</v>
      </c>
      <c r="AO28" s="48">
        <v>419.04150010000001</v>
      </c>
      <c r="AP28" s="48">
        <v>430.04150010000001</v>
      </c>
      <c r="AQ28" s="48">
        <v>441.2415001</v>
      </c>
      <c r="AR28" s="48">
        <v>409.09550009999998</v>
      </c>
      <c r="AS28" s="48">
        <v>85.0655</v>
      </c>
      <c r="AT28" s="48">
        <v>158.12950000000001</v>
      </c>
      <c r="AU28" s="48">
        <v>174.44649999999999</v>
      </c>
      <c r="AV28" s="48">
        <v>178.44649999999999</v>
      </c>
      <c r="AW28" s="48">
        <v>194.2465</v>
      </c>
      <c r="AX28" s="48">
        <v>209.63550000000001</v>
      </c>
      <c r="AY28" s="48">
        <v>222.0565</v>
      </c>
      <c r="AZ28" s="48">
        <v>237.43549999999999</v>
      </c>
      <c r="BA28" s="48">
        <v>246.80449999999999</v>
      </c>
      <c r="BB28" s="48">
        <v>254.77950010000001</v>
      </c>
      <c r="BC28" s="48">
        <v>270.54550010000003</v>
      </c>
      <c r="BD28" s="48">
        <v>272.5105001</v>
      </c>
      <c r="BE28" s="48">
        <v>292.30950009999998</v>
      </c>
      <c r="BF28" s="48">
        <v>312.9625001</v>
      </c>
      <c r="BG28" s="48">
        <v>321.6475001</v>
      </c>
      <c r="BH28" s="48">
        <v>332.57850009999999</v>
      </c>
      <c r="BI28" s="48">
        <v>340.36350010000001</v>
      </c>
      <c r="BJ28" s="48">
        <v>354.29050009999997</v>
      </c>
      <c r="BK28" s="48">
        <v>389.60650010000001</v>
      </c>
      <c r="BL28" s="48">
        <v>407.04850010000001</v>
      </c>
      <c r="BM28" s="48">
        <v>417.68150009999999</v>
      </c>
      <c r="BN28" s="48">
        <v>425.30550010000002</v>
      </c>
      <c r="BO28" s="48">
        <v>448.27650010000002</v>
      </c>
      <c r="BP28" s="48">
        <v>461.36050010000002</v>
      </c>
      <c r="BQ28" s="48">
        <v>476.36050010000002</v>
      </c>
      <c r="BR28" s="48">
        <v>489.99750010000002</v>
      </c>
      <c r="BS28" s="48">
        <v>500.99750010000002</v>
      </c>
      <c r="BT28" s="48">
        <v>509.20150009999998</v>
      </c>
      <c r="BU28" s="48">
        <v>219.33150000000001</v>
      </c>
      <c r="BV28" s="48">
        <v>531.29050010000003</v>
      </c>
      <c r="BW28" s="48">
        <v>592.98550009999997</v>
      </c>
      <c r="BX28" s="48">
        <v>595.4795001</v>
      </c>
      <c r="BY28" s="48">
        <v>536.06750009999996</v>
      </c>
      <c r="BZ28" s="48">
        <v>539.46750010000005</v>
      </c>
      <c r="CA28" s="48">
        <v>554.12450009999998</v>
      </c>
      <c r="CB28" s="48">
        <v>570.54150010000001</v>
      </c>
      <c r="CC28" s="48">
        <v>577.0515001</v>
      </c>
      <c r="CD28" s="48">
        <v>553.9025001</v>
      </c>
      <c r="CE28" s="48">
        <v>253.98249999999999</v>
      </c>
      <c r="CF28" s="48">
        <v>195.64750000000001</v>
      </c>
      <c r="CG28" s="48">
        <v>186.4735</v>
      </c>
      <c r="CH28" s="48">
        <v>181.3535</v>
      </c>
      <c r="CI28" s="48">
        <v>171.5745</v>
      </c>
      <c r="CJ28" s="48">
        <v>249.71449999999999</v>
      </c>
      <c r="CK28" s="48">
        <v>324.80849999999998</v>
      </c>
      <c r="CL28" s="48">
        <v>253.98150000000001</v>
      </c>
      <c r="CM28" s="48">
        <v>306.53149999999999</v>
      </c>
      <c r="CN28" s="48">
        <v>292.4615</v>
      </c>
      <c r="CO28" s="48">
        <v>277.63049999999998</v>
      </c>
      <c r="CP28" s="48">
        <v>272.78149999999999</v>
      </c>
      <c r="CQ28" s="48">
        <v>264.85950000000003</v>
      </c>
      <c r="CR28" s="48">
        <v>263.15449999999998</v>
      </c>
      <c r="CS28" s="48">
        <v>256.24450000000002</v>
      </c>
      <c r="CT28" s="48">
        <v>484.62550010000001</v>
      </c>
      <c r="CU28" s="48">
        <v>518.17850009999995</v>
      </c>
      <c r="CV28" s="48">
        <v>526.62250010000002</v>
      </c>
      <c r="CW28" s="48">
        <v>560.8255001</v>
      </c>
      <c r="CX28" s="48">
        <v>570.01650010000003</v>
      </c>
      <c r="CY28" s="48">
        <v>611.82250009999996</v>
      </c>
      <c r="CZ28" s="48">
        <v>667.38750010000001</v>
      </c>
      <c r="DA28" s="48">
        <v>655.61100009999996</v>
      </c>
      <c r="DB28" s="48">
        <v>640.75900009999998</v>
      </c>
      <c r="DC28" s="48">
        <v>629.64300009999999</v>
      </c>
      <c r="DD28" s="48">
        <v>622.84650009999996</v>
      </c>
      <c r="DE28" s="48">
        <v>617.23350010000001</v>
      </c>
      <c r="DF28" s="48">
        <v>558.81550010000001</v>
      </c>
      <c r="DG28" s="48">
        <v>566.16250009999999</v>
      </c>
      <c r="DH28" s="48">
        <v>240.68950000000001</v>
      </c>
      <c r="DI28" s="48">
        <v>421.66950020000002</v>
      </c>
      <c r="DJ28" s="48">
        <v>418.8695002</v>
      </c>
      <c r="DK28" s="48">
        <v>101.22150000000001</v>
      </c>
      <c r="DL28" s="48">
        <v>594.18450010000004</v>
      </c>
      <c r="DM28" s="48">
        <v>605.82750009999995</v>
      </c>
      <c r="DN28" s="48">
        <v>643.97650009999995</v>
      </c>
      <c r="DO28" s="48">
        <v>655.27850009999997</v>
      </c>
      <c r="DP28" s="48">
        <v>658.3785001</v>
      </c>
      <c r="DQ28" s="48">
        <v>638.89450009999996</v>
      </c>
      <c r="DR28" s="48">
        <v>749.68650009999999</v>
      </c>
      <c r="DS28" s="48">
        <v>762.3445001</v>
      </c>
      <c r="DT28" s="48">
        <v>768.89450009999996</v>
      </c>
      <c r="DU28" s="48">
        <v>816.02350009999998</v>
      </c>
      <c r="DV28" s="48">
        <v>366.11950009999998</v>
      </c>
      <c r="DW28" s="48">
        <v>370.99550010000002</v>
      </c>
      <c r="DX28" s="48">
        <v>418.2775001</v>
      </c>
      <c r="DY28" s="48">
        <v>388.76950010000002</v>
      </c>
      <c r="DZ28" s="48">
        <v>975.54250009999998</v>
      </c>
      <c r="EA28" s="48">
        <v>973.59050009999999</v>
      </c>
      <c r="EB28" s="48">
        <v>897.73750010000003</v>
      </c>
      <c r="EC28" s="48">
        <v>890.18450010000004</v>
      </c>
      <c r="ED28" s="48">
        <v>879.28250009999999</v>
      </c>
      <c r="EE28" s="48">
        <v>874.78250009999999</v>
      </c>
      <c r="EF28" s="48">
        <v>804.6285001</v>
      </c>
      <c r="EG28" s="48">
        <v>762.51950009999996</v>
      </c>
      <c r="EH28" s="48">
        <v>737.34850010000002</v>
      </c>
      <c r="EI28" s="48">
        <v>810.27450009999995</v>
      </c>
      <c r="EJ28" s="48">
        <v>772.0995001</v>
      </c>
      <c r="EK28" s="48">
        <v>756.20750009999995</v>
      </c>
      <c r="EL28" s="48">
        <v>690.00750010000002</v>
      </c>
      <c r="EM28" s="48">
        <v>668.45250009999995</v>
      </c>
      <c r="EN28" s="48">
        <v>664.53550010000004</v>
      </c>
      <c r="EO28" s="48">
        <v>657.20150009999998</v>
      </c>
      <c r="EP28" s="48">
        <v>644.98950009999999</v>
      </c>
      <c r="EQ28" s="48">
        <v>636.88950009999996</v>
      </c>
      <c r="ER28" s="48">
        <v>627.08950010000001</v>
      </c>
      <c r="ES28" s="48">
        <v>435.60550009999997</v>
      </c>
      <c r="ET28" s="48">
        <v>426.16750009999998</v>
      </c>
      <c r="EU28" s="48">
        <v>394.53250009999999</v>
      </c>
      <c r="EV28" s="48">
        <v>414.09550009999998</v>
      </c>
      <c r="EW28" s="48">
        <v>827.15950009999995</v>
      </c>
      <c r="EX28" s="48">
        <v>861.27850009999997</v>
      </c>
      <c r="EY28" s="48">
        <v>906.70350010000004</v>
      </c>
      <c r="EZ28" s="48">
        <v>998.75150010000004</v>
      </c>
      <c r="FA28" s="48">
        <v>1058.7545001000001</v>
      </c>
      <c r="FB28" s="48">
        <v>1089.9825000999999</v>
      </c>
      <c r="FC28" s="48">
        <v>1106.3185000999999</v>
      </c>
      <c r="FD28" s="48">
        <v>1119.0745001</v>
      </c>
      <c r="FE28" s="48">
        <v>1152.4065000999999</v>
      </c>
      <c r="FF28" s="48">
        <v>1169.4455000999999</v>
      </c>
      <c r="FG28" s="48">
        <v>1184.9855001000001</v>
      </c>
      <c r="FH28" s="48">
        <v>1198.0155001000001</v>
      </c>
      <c r="FI28" s="48">
        <v>1221.7705000999999</v>
      </c>
      <c r="FJ28" s="48">
        <v>1241.3935001</v>
      </c>
      <c r="FK28" s="48">
        <v>1260.0705000999999</v>
      </c>
      <c r="FL28" s="48">
        <v>679.35950009999999</v>
      </c>
      <c r="FM28" s="48">
        <v>1007.1705001</v>
      </c>
      <c r="FN28" s="48">
        <v>943.16050010000004</v>
      </c>
      <c r="FO28" s="48">
        <v>882.06050010000001</v>
      </c>
      <c r="FP28" s="48">
        <v>839.16550010000003</v>
      </c>
      <c r="FQ28" s="48">
        <v>812.65550010000004</v>
      </c>
      <c r="FR28" s="48">
        <v>798.92350009999996</v>
      </c>
      <c r="FS28" s="48">
        <v>756.69650009999998</v>
      </c>
      <c r="FT28" s="48">
        <v>564.35350010000002</v>
      </c>
      <c r="FU28" s="48">
        <v>548.65350009999997</v>
      </c>
      <c r="FV28" s="48">
        <v>518.7535001</v>
      </c>
      <c r="FW28" s="48">
        <v>501.35350010000002</v>
      </c>
      <c r="FX28" s="48">
        <v>480.85350010000002</v>
      </c>
      <c r="FY28" s="48">
        <v>435.56250010000002</v>
      </c>
      <c r="FZ28" s="48">
        <v>418.93750010000002</v>
      </c>
      <c r="GA28" s="48">
        <v>375.26150009999998</v>
      </c>
      <c r="GB28" s="48">
        <v>346.05650009999999</v>
      </c>
      <c r="GC28" s="48">
        <v>325.23350010000001</v>
      </c>
      <c r="GD28" s="48">
        <v>270.24350010000001</v>
      </c>
      <c r="GE28" s="48">
        <v>510.35350010000002</v>
      </c>
      <c r="GF28" s="48">
        <v>555.7535001</v>
      </c>
      <c r="GG28" s="48">
        <v>576.97350010000002</v>
      </c>
      <c r="GH28" s="48">
        <v>609.21450010000001</v>
      </c>
      <c r="GI28" s="48">
        <v>417.21650010000002</v>
      </c>
      <c r="GJ28" s="48">
        <v>925.88750010000001</v>
      </c>
      <c r="GK28" s="48">
        <v>949.89750019999997</v>
      </c>
      <c r="GL28" s="48">
        <v>973.39750019999997</v>
      </c>
      <c r="GM28" s="48">
        <v>987.93750020000004</v>
      </c>
      <c r="GN28" s="48">
        <v>827.67450010000005</v>
      </c>
      <c r="GO28" s="48">
        <v>845.19950010000002</v>
      </c>
      <c r="GP28" s="48">
        <v>851.99650010000005</v>
      </c>
      <c r="GQ28" s="48">
        <v>907.59350010000003</v>
      </c>
      <c r="GR28" s="48">
        <v>898.84350010000003</v>
      </c>
      <c r="GS28" s="48">
        <v>868.94950010000002</v>
      </c>
      <c r="GT28" s="48">
        <v>829.44350010000005</v>
      </c>
      <c r="GU28" s="48">
        <v>775.84350010000003</v>
      </c>
      <c r="GV28" s="48">
        <v>800.97250010000005</v>
      </c>
      <c r="GW28" s="48">
        <v>842.71750010000005</v>
      </c>
      <c r="GX28" s="48">
        <v>855.59250010000005</v>
      </c>
      <c r="GY28" s="48">
        <v>889.02550010000004</v>
      </c>
      <c r="GZ28" s="48">
        <v>908.98850010000001</v>
      </c>
      <c r="HA28" s="48">
        <v>961.26450009999996</v>
      </c>
      <c r="HB28" s="48">
        <v>951.45750020000003</v>
      </c>
      <c r="HC28" s="48">
        <v>753.2725001</v>
      </c>
      <c r="HD28" s="48">
        <v>713.34050009999999</v>
      </c>
      <c r="HE28" s="48">
        <v>697.03950010000005</v>
      </c>
      <c r="HF28" s="48">
        <v>682.0225001</v>
      </c>
      <c r="HG28" s="48">
        <v>646.66250009999999</v>
      </c>
      <c r="HH28" s="48">
        <v>105.65349999999999</v>
      </c>
      <c r="HI28" s="48">
        <v>279.0875001</v>
      </c>
      <c r="HJ28" s="48">
        <v>427.7415001</v>
      </c>
      <c r="HK28" s="48">
        <v>671.63450009999997</v>
      </c>
      <c r="HL28" s="48">
        <v>684.77850009999997</v>
      </c>
      <c r="HM28" s="48">
        <v>716.76550010000005</v>
      </c>
      <c r="HN28" s="48">
        <v>799.48750010000003</v>
      </c>
      <c r="HO28" s="48">
        <v>887.22850010000002</v>
      </c>
      <c r="HP28" s="48">
        <v>925.67550010000002</v>
      </c>
      <c r="HQ28" s="48">
        <v>987.72050009999998</v>
      </c>
      <c r="HR28" s="48">
        <v>973.06050010000001</v>
      </c>
      <c r="HS28" s="48">
        <v>631.45350010000004</v>
      </c>
      <c r="HT28" s="48">
        <v>507.37650009999999</v>
      </c>
      <c r="HU28" s="48">
        <v>862.65850009999997</v>
      </c>
      <c r="HV28" s="48">
        <v>1010.2515002</v>
      </c>
      <c r="HW28" s="48">
        <v>547.1475001</v>
      </c>
      <c r="HX28" s="48">
        <v>639.64550010000005</v>
      </c>
      <c r="HY28" s="48">
        <v>544.17850009999995</v>
      </c>
      <c r="HZ28" s="48">
        <v>240.7045</v>
      </c>
      <c r="IA28" s="48">
        <v>415.09550009999998</v>
      </c>
      <c r="IB28" s="48">
        <v>975.58250009999995</v>
      </c>
      <c r="IC28" s="48">
        <v>587.52150010000003</v>
      </c>
      <c r="ID28" s="48">
        <v>105.42149999999999</v>
      </c>
      <c r="IE28" s="48">
        <v>1124.2935001000001</v>
      </c>
      <c r="IF28" s="48">
        <v>1015.0105000999999</v>
      </c>
      <c r="IG28" s="48">
        <v>642.64550010000005</v>
      </c>
      <c r="IH28" s="48">
        <v>489.01850009999998</v>
      </c>
      <c r="II28" s="48">
        <v>987.93850020000002</v>
      </c>
      <c r="IJ28" s="48">
        <v>1270.8215001000001</v>
      </c>
      <c r="IK28" s="48">
        <v>371.36750000000001</v>
      </c>
      <c r="IL28" s="48">
        <v>571.50550009999995</v>
      </c>
      <c r="IM28" s="48">
        <v>623.75950009999997</v>
      </c>
      <c r="IN28" s="60">
        <v>934.26150010000003</v>
      </c>
    </row>
    <row r="29" spans="1:248" s="5" customFormat="1" ht="15" customHeight="1" x14ac:dyDescent="0.45">
      <c r="A29" s="42" t="str">
        <f>'Entry capacity'!A29</f>
        <v>K07</v>
      </c>
      <c r="B29" s="47">
        <v>1308.5390001000001</v>
      </c>
      <c r="C29" s="48">
        <v>1285.1530001000001</v>
      </c>
      <c r="D29" s="48">
        <v>1318.4090001</v>
      </c>
      <c r="E29" s="48">
        <v>1207.3500001</v>
      </c>
      <c r="F29" s="48">
        <v>1131.6805001</v>
      </c>
      <c r="G29" s="48">
        <v>1111.2875001</v>
      </c>
      <c r="H29" s="48">
        <v>1104.1250001000001</v>
      </c>
      <c r="I29" s="48">
        <v>1085.9140001000001</v>
      </c>
      <c r="J29" s="48">
        <v>1074.3140000999999</v>
      </c>
      <c r="K29" s="48">
        <v>1056.4190000999999</v>
      </c>
      <c r="L29" s="48">
        <v>1014.9500001</v>
      </c>
      <c r="M29" s="48">
        <v>973.06050010000001</v>
      </c>
      <c r="N29" s="48">
        <v>944.30550010000002</v>
      </c>
      <c r="O29" s="48">
        <v>941.84550009999998</v>
      </c>
      <c r="P29" s="48">
        <v>925.07650009999998</v>
      </c>
      <c r="Q29" s="48">
        <v>918.00950009999997</v>
      </c>
      <c r="R29" s="48">
        <v>916.06450010000003</v>
      </c>
      <c r="S29" s="48">
        <v>912.45950010000001</v>
      </c>
      <c r="T29" s="48">
        <v>902.05950010000004</v>
      </c>
      <c r="U29" s="48">
        <v>900.65750009999999</v>
      </c>
      <c r="V29" s="48">
        <v>894.27650010000002</v>
      </c>
      <c r="W29" s="48">
        <v>875.7390001</v>
      </c>
      <c r="X29" s="48">
        <v>868.37300010000001</v>
      </c>
      <c r="Y29" s="48">
        <v>849.54300000000001</v>
      </c>
      <c r="Z29" s="48">
        <v>839.23</v>
      </c>
      <c r="AA29" s="48">
        <v>799.30499999999995</v>
      </c>
      <c r="AB29" s="48">
        <v>791.673</v>
      </c>
      <c r="AC29" s="48">
        <v>757.70299999999997</v>
      </c>
      <c r="AD29" s="48">
        <v>945.2150001</v>
      </c>
      <c r="AE29" s="48">
        <v>960.01500009999995</v>
      </c>
      <c r="AF29" s="48">
        <v>775.57</v>
      </c>
      <c r="AG29" s="48">
        <v>795.76700000000005</v>
      </c>
      <c r="AH29" s="48">
        <v>814.06</v>
      </c>
      <c r="AI29" s="48">
        <v>825.01700000000005</v>
      </c>
      <c r="AJ29" s="48">
        <v>839.41300000000001</v>
      </c>
      <c r="AK29" s="48">
        <v>867.75699999999995</v>
      </c>
      <c r="AL29" s="48">
        <v>889.11800000000005</v>
      </c>
      <c r="AM29" s="48">
        <v>916.976</v>
      </c>
      <c r="AN29" s="48">
        <v>892.55799999999999</v>
      </c>
      <c r="AO29" s="48">
        <v>877.21199999999999</v>
      </c>
      <c r="AP29" s="48">
        <v>866.21199999999999</v>
      </c>
      <c r="AQ29" s="48">
        <v>855.01199999999994</v>
      </c>
      <c r="AR29" s="48">
        <v>897.95799999999997</v>
      </c>
      <c r="AS29" s="48">
        <v>1058.1260001000001</v>
      </c>
      <c r="AT29" s="48">
        <v>1131.1900000999999</v>
      </c>
      <c r="AU29" s="48">
        <v>1118.7105001</v>
      </c>
      <c r="AV29" s="48">
        <v>1114.7105001</v>
      </c>
      <c r="AW29" s="48">
        <v>1098.9105001</v>
      </c>
      <c r="AX29" s="48">
        <v>1083.5215000999999</v>
      </c>
      <c r="AY29" s="48">
        <v>1071.1005001000001</v>
      </c>
      <c r="AZ29" s="48">
        <v>1055.7215001</v>
      </c>
      <c r="BA29" s="48">
        <v>1046.3525001</v>
      </c>
      <c r="BB29" s="48">
        <v>1038.3775000000001</v>
      </c>
      <c r="BC29" s="48">
        <v>1022.6115</v>
      </c>
      <c r="BD29" s="48">
        <v>1020.6464999999999</v>
      </c>
      <c r="BE29" s="48">
        <v>1000.8475</v>
      </c>
      <c r="BF29" s="48">
        <v>980.19449999999995</v>
      </c>
      <c r="BG29" s="48">
        <v>971.5095</v>
      </c>
      <c r="BH29" s="48">
        <v>960.57849999999996</v>
      </c>
      <c r="BI29" s="48">
        <v>952.79349999999999</v>
      </c>
      <c r="BJ29" s="48">
        <v>938.86649999999997</v>
      </c>
      <c r="BK29" s="48">
        <v>934.81949999999995</v>
      </c>
      <c r="BL29" s="48">
        <v>917.37750000000005</v>
      </c>
      <c r="BM29" s="48">
        <v>906.74450000000002</v>
      </c>
      <c r="BN29" s="48">
        <v>899.12049999999999</v>
      </c>
      <c r="BO29" s="48">
        <v>876.15150000000006</v>
      </c>
      <c r="BP29" s="48">
        <v>889.2355</v>
      </c>
      <c r="BQ29" s="48">
        <v>904.2355</v>
      </c>
      <c r="BR29" s="48">
        <v>917.87249999999995</v>
      </c>
      <c r="BS29" s="48">
        <v>928.87249999999995</v>
      </c>
      <c r="BT29" s="48">
        <v>937.07650000000001</v>
      </c>
      <c r="BU29" s="48">
        <v>1192.3920000999999</v>
      </c>
      <c r="BV29" s="48">
        <v>959.16549999999995</v>
      </c>
      <c r="BW29" s="48">
        <v>1020.8605</v>
      </c>
      <c r="BX29" s="48">
        <v>1023.3545</v>
      </c>
      <c r="BY29" s="48">
        <v>963.9425</v>
      </c>
      <c r="BZ29" s="48">
        <v>967.34249999999997</v>
      </c>
      <c r="CA29" s="48">
        <v>981.99950000000001</v>
      </c>
      <c r="CB29" s="48">
        <v>998.41650000000004</v>
      </c>
      <c r="CC29" s="48">
        <v>1004.9265</v>
      </c>
      <c r="CD29" s="48">
        <v>981.77750000000003</v>
      </c>
      <c r="CE29" s="48">
        <v>1227.0430001</v>
      </c>
      <c r="CF29" s="48">
        <v>1168.7080000999999</v>
      </c>
      <c r="CG29" s="48">
        <v>1159.5340001</v>
      </c>
      <c r="CH29" s="48">
        <v>1154.4140001000001</v>
      </c>
      <c r="CI29" s="48">
        <v>1144.6350001000001</v>
      </c>
      <c r="CJ29" s="48">
        <v>1049.2625000999999</v>
      </c>
      <c r="CK29" s="48">
        <v>1124.3565000999999</v>
      </c>
      <c r="CL29" s="48">
        <v>1227.0420001</v>
      </c>
      <c r="CM29" s="48">
        <v>1106.0795000999999</v>
      </c>
      <c r="CN29" s="48">
        <v>1092.0095001</v>
      </c>
      <c r="CO29" s="48">
        <v>1077.1785001000001</v>
      </c>
      <c r="CP29" s="48">
        <v>1072.3295000999999</v>
      </c>
      <c r="CQ29" s="48">
        <v>1064.4075001000001</v>
      </c>
      <c r="CR29" s="48">
        <v>1062.7025001</v>
      </c>
      <c r="CS29" s="48">
        <v>1055.7925001000001</v>
      </c>
      <c r="CT29" s="48">
        <v>839.80050000000006</v>
      </c>
      <c r="CU29" s="48">
        <v>806.24749999999995</v>
      </c>
      <c r="CV29" s="48">
        <v>797.80349999999999</v>
      </c>
      <c r="CW29" s="48">
        <v>763.60050000000001</v>
      </c>
      <c r="CX29" s="48">
        <v>754.40949999999998</v>
      </c>
      <c r="CY29" s="48">
        <v>712.60350000000005</v>
      </c>
      <c r="CZ29" s="48">
        <v>657.0385</v>
      </c>
      <c r="DA29" s="48">
        <v>582.48950000000002</v>
      </c>
      <c r="DB29" s="48">
        <v>567.63750000000005</v>
      </c>
      <c r="DC29" s="48">
        <v>556.52149999999995</v>
      </c>
      <c r="DD29" s="48">
        <v>549.72500000000002</v>
      </c>
      <c r="DE29" s="48">
        <v>544.11199999999997</v>
      </c>
      <c r="DF29" s="48">
        <v>986.69050000000004</v>
      </c>
      <c r="DG29" s="48">
        <v>994.03750000000002</v>
      </c>
      <c r="DH29" s="48">
        <v>1213.7500001000001</v>
      </c>
      <c r="DI29" s="48">
        <v>964.01500009999995</v>
      </c>
      <c r="DJ29" s="48">
        <v>961.2150001</v>
      </c>
      <c r="DK29" s="48">
        <v>879.63900009999998</v>
      </c>
      <c r="DL29" s="48">
        <v>882.25350000000003</v>
      </c>
      <c r="DM29" s="48">
        <v>893.89649999999995</v>
      </c>
      <c r="DN29" s="48">
        <v>932.04549999999995</v>
      </c>
      <c r="DO29" s="48">
        <v>943.34749999999997</v>
      </c>
      <c r="DP29" s="48">
        <v>946.44749999999999</v>
      </c>
      <c r="DQ29" s="48">
        <v>1066.7695000000001</v>
      </c>
      <c r="DR29" s="48">
        <v>1037.7555</v>
      </c>
      <c r="DS29" s="48">
        <v>1050.4135000000001</v>
      </c>
      <c r="DT29" s="48">
        <v>1056.9635000000001</v>
      </c>
      <c r="DU29" s="48">
        <v>1010.2800001000001</v>
      </c>
      <c r="DV29" s="48">
        <v>932.65750000000003</v>
      </c>
      <c r="DW29" s="48">
        <v>937.5335</v>
      </c>
      <c r="DX29" s="48">
        <v>984.81550000000004</v>
      </c>
      <c r="DY29" s="48">
        <v>955.3075</v>
      </c>
      <c r="DZ29" s="48">
        <v>473.90800000000002</v>
      </c>
      <c r="EA29" s="48">
        <v>471.95600000000002</v>
      </c>
      <c r="EB29" s="48">
        <v>396.10300000000001</v>
      </c>
      <c r="EC29" s="48">
        <v>388.55</v>
      </c>
      <c r="ED29" s="48">
        <v>377.64800000000002</v>
      </c>
      <c r="EE29" s="48">
        <v>373.14800000000002</v>
      </c>
      <c r="EF29" s="48">
        <v>302.99400000000003</v>
      </c>
      <c r="EG29" s="48">
        <v>260.88499999999999</v>
      </c>
      <c r="EH29" s="48">
        <v>235.714</v>
      </c>
      <c r="EI29" s="48">
        <v>351.07100000000003</v>
      </c>
      <c r="EJ29" s="48">
        <v>389.24599999999998</v>
      </c>
      <c r="EK29" s="48">
        <v>405.13799999999998</v>
      </c>
      <c r="EL29" s="48">
        <v>471.33800000000002</v>
      </c>
      <c r="EM29" s="48">
        <v>492.89299999999997</v>
      </c>
      <c r="EN29" s="48">
        <v>496.81</v>
      </c>
      <c r="EO29" s="48">
        <v>504.14400000000001</v>
      </c>
      <c r="EP29" s="48">
        <v>516.35599999999999</v>
      </c>
      <c r="EQ29" s="48">
        <v>524.45600000000002</v>
      </c>
      <c r="ER29" s="48">
        <v>534.25599999999997</v>
      </c>
      <c r="ES29" s="48">
        <v>1002.1435</v>
      </c>
      <c r="ET29" s="48">
        <v>992.70550000000003</v>
      </c>
      <c r="EU29" s="48">
        <v>942.89850000000001</v>
      </c>
      <c r="EV29" s="48">
        <v>902.95799999999997</v>
      </c>
      <c r="EW29" s="48">
        <v>1021.4140001</v>
      </c>
      <c r="EX29" s="48">
        <v>1055.5330001</v>
      </c>
      <c r="EY29" s="48">
        <v>1100.9580000999999</v>
      </c>
      <c r="EZ29" s="48">
        <v>1193.0060000999999</v>
      </c>
      <c r="FA29" s="48">
        <v>1253.0090001000001</v>
      </c>
      <c r="FB29" s="48">
        <v>1284.2370000999999</v>
      </c>
      <c r="FC29" s="48">
        <v>1300.5730000999999</v>
      </c>
      <c r="FD29" s="48">
        <v>1313.3290001</v>
      </c>
      <c r="FE29" s="48">
        <v>1346.6610000999999</v>
      </c>
      <c r="FF29" s="48">
        <v>1363.7000000999999</v>
      </c>
      <c r="FG29" s="48">
        <v>1379.2400001000001</v>
      </c>
      <c r="FH29" s="48">
        <v>1392.2700001000001</v>
      </c>
      <c r="FI29" s="48">
        <v>1416.0250000999999</v>
      </c>
      <c r="FJ29" s="48">
        <v>1435.6480001</v>
      </c>
      <c r="FK29" s="48">
        <v>1454.3250000999999</v>
      </c>
      <c r="FL29" s="48">
        <v>613.79750000000001</v>
      </c>
      <c r="FM29" s="48">
        <v>34.11</v>
      </c>
      <c r="FN29" s="48">
        <v>29.9</v>
      </c>
      <c r="FO29" s="48">
        <v>91</v>
      </c>
      <c r="FP29" s="48">
        <v>133.89500000000001</v>
      </c>
      <c r="FQ29" s="48">
        <v>160.405</v>
      </c>
      <c r="FR29" s="48">
        <v>174.137</v>
      </c>
      <c r="FS29" s="48">
        <v>216.364</v>
      </c>
      <c r="FT29" s="48">
        <v>408.70699999999999</v>
      </c>
      <c r="FU29" s="48">
        <v>424.40699999999998</v>
      </c>
      <c r="FV29" s="48">
        <v>454.30700000000002</v>
      </c>
      <c r="FW29" s="48">
        <v>471.70699999999999</v>
      </c>
      <c r="FX29" s="48">
        <v>492.20699999999999</v>
      </c>
      <c r="FY29" s="48">
        <v>537.49800000000005</v>
      </c>
      <c r="FZ29" s="48">
        <v>554.12300000000005</v>
      </c>
      <c r="GA29" s="48">
        <v>597.79899999999998</v>
      </c>
      <c r="GB29" s="48">
        <v>627.00400000000002</v>
      </c>
      <c r="GC29" s="48">
        <v>647.827</v>
      </c>
      <c r="GD29" s="48">
        <v>702.81700000000001</v>
      </c>
      <c r="GE29" s="48">
        <v>521.70699999999999</v>
      </c>
      <c r="GF29" s="48">
        <v>567.10699999999997</v>
      </c>
      <c r="GG29" s="48">
        <v>584.37199999999996</v>
      </c>
      <c r="GH29" s="48">
        <v>941.93899999999996</v>
      </c>
      <c r="GI29" s="48">
        <v>739.81</v>
      </c>
      <c r="GJ29" s="48">
        <v>424.25299999999999</v>
      </c>
      <c r="GK29" s="48">
        <v>448.2630001</v>
      </c>
      <c r="GL29" s="48">
        <v>471.7630001</v>
      </c>
      <c r="GM29" s="48">
        <v>486.30300010000002</v>
      </c>
      <c r="GN29" s="48">
        <v>998.62900009999998</v>
      </c>
      <c r="GO29" s="48">
        <v>981.10400010000001</v>
      </c>
      <c r="GP29" s="48">
        <v>974.30700009999998</v>
      </c>
      <c r="GQ29" s="48">
        <v>918.7100001</v>
      </c>
      <c r="GR29" s="48">
        <v>889.20500010000001</v>
      </c>
      <c r="GS29" s="48">
        <v>859.3110001</v>
      </c>
      <c r="GT29" s="48">
        <v>819.80500010000003</v>
      </c>
      <c r="GU29" s="48">
        <v>766.20500010000001</v>
      </c>
      <c r="GV29" s="48">
        <v>741.07600009999999</v>
      </c>
      <c r="GW29" s="48">
        <v>699.33100009999998</v>
      </c>
      <c r="GX29" s="48">
        <v>686.45600009999998</v>
      </c>
      <c r="GY29" s="48">
        <v>653.02300009999999</v>
      </c>
      <c r="GZ29" s="48">
        <v>633.06000010000002</v>
      </c>
      <c r="HA29" s="48">
        <v>580.78400009999996</v>
      </c>
      <c r="HB29" s="48">
        <v>449.8230001</v>
      </c>
      <c r="HC29" s="48">
        <v>788.77600010000003</v>
      </c>
      <c r="HD29" s="48">
        <v>814.12149999999997</v>
      </c>
      <c r="HE29" s="48">
        <v>797.82050000000004</v>
      </c>
      <c r="HF29" s="48">
        <v>782.80349999999999</v>
      </c>
      <c r="HG29" s="48">
        <v>747.44349999999997</v>
      </c>
      <c r="HH29" s="48">
        <v>1078.7140001</v>
      </c>
      <c r="HI29" s="48">
        <v>821.43299999999999</v>
      </c>
      <c r="HJ29" s="48">
        <v>868.51199999999994</v>
      </c>
      <c r="HK29" s="48">
        <v>959.70349999999996</v>
      </c>
      <c r="HL29" s="48">
        <v>972.84749999999997</v>
      </c>
      <c r="HM29" s="48">
        <v>1004.8345</v>
      </c>
      <c r="HN29" s="48">
        <v>1026.8160001000001</v>
      </c>
      <c r="HO29" s="48">
        <v>1081.4830001</v>
      </c>
      <c r="HP29" s="48">
        <v>1119.9300000999999</v>
      </c>
      <c r="HQ29" s="48">
        <v>14.66</v>
      </c>
      <c r="HR29" s="48">
        <v>0</v>
      </c>
      <c r="HS29" s="48">
        <v>341.60700000000003</v>
      </c>
      <c r="HT29" s="48">
        <v>840.101</v>
      </c>
      <c r="HU29" s="48">
        <v>963.64500009999995</v>
      </c>
      <c r="HV29" s="48">
        <v>508.61700009999998</v>
      </c>
      <c r="HW29" s="48">
        <v>975.02250000000004</v>
      </c>
      <c r="HX29" s="48">
        <v>1067.5205000000001</v>
      </c>
      <c r="HY29" s="48">
        <v>832.24749999999995</v>
      </c>
      <c r="HZ29" s="48">
        <v>1213.7650001</v>
      </c>
      <c r="IA29" s="48">
        <v>903.95799999999997</v>
      </c>
      <c r="IB29" s="48">
        <v>473.94799999999998</v>
      </c>
      <c r="IC29" s="48">
        <v>1015.3964999999999</v>
      </c>
      <c r="ID29" s="48">
        <v>883.83900010000002</v>
      </c>
      <c r="IE29" s="48">
        <v>1318.5480001000001</v>
      </c>
      <c r="IF29" s="48">
        <v>41.95</v>
      </c>
      <c r="IG29" s="48">
        <v>1070.5205000000001</v>
      </c>
      <c r="IH29" s="48">
        <v>1055.5564999999999</v>
      </c>
      <c r="II29" s="48">
        <v>486.3040001</v>
      </c>
      <c r="IJ29" s="48">
        <v>1465.0760001000001</v>
      </c>
      <c r="IK29" s="48">
        <v>1170.9155000999999</v>
      </c>
      <c r="IL29" s="48">
        <v>999.38049999999998</v>
      </c>
      <c r="IM29" s="48">
        <v>669.39750000000004</v>
      </c>
      <c r="IN29" s="60">
        <v>432.62700000000001</v>
      </c>
    </row>
    <row r="30" spans="1:248" s="5" customFormat="1" ht="15" customHeight="1" x14ac:dyDescent="0.45">
      <c r="A30" s="42" t="str">
        <f>'Entry capacity'!A30</f>
        <v>28A</v>
      </c>
      <c r="B30" s="47">
        <v>781.70600000000002</v>
      </c>
      <c r="C30" s="48">
        <v>758.32</v>
      </c>
      <c r="D30" s="48">
        <v>791.57600000000002</v>
      </c>
      <c r="E30" s="48">
        <v>400.15100009999998</v>
      </c>
      <c r="F30" s="48">
        <v>324.48150010000001</v>
      </c>
      <c r="G30" s="48">
        <v>304.08850009999998</v>
      </c>
      <c r="H30" s="48">
        <v>296.92600010000001</v>
      </c>
      <c r="I30" s="48">
        <v>278.7150001</v>
      </c>
      <c r="J30" s="48">
        <v>267.11500009999997</v>
      </c>
      <c r="K30" s="48">
        <v>249.22000009999999</v>
      </c>
      <c r="L30" s="48">
        <v>290.68900009999999</v>
      </c>
      <c r="M30" s="48">
        <v>332.57850009999999</v>
      </c>
      <c r="N30" s="48">
        <v>361.33350009999998</v>
      </c>
      <c r="O30" s="48">
        <v>363.79350010000002</v>
      </c>
      <c r="P30" s="48">
        <v>380.56250010000002</v>
      </c>
      <c r="Q30" s="48">
        <v>387.62950009999997</v>
      </c>
      <c r="R30" s="48">
        <v>389.57450010000002</v>
      </c>
      <c r="S30" s="48">
        <v>393.17950009999998</v>
      </c>
      <c r="T30" s="48">
        <v>403.57950010000002</v>
      </c>
      <c r="U30" s="48">
        <v>404.98150010000001</v>
      </c>
      <c r="V30" s="48">
        <v>411.36250009999998</v>
      </c>
      <c r="W30" s="48">
        <v>429.9000001</v>
      </c>
      <c r="X30" s="48">
        <v>437.26600009999999</v>
      </c>
      <c r="Y30" s="48">
        <v>456.09600019999999</v>
      </c>
      <c r="Z30" s="48">
        <v>466.40900019999998</v>
      </c>
      <c r="AA30" s="48">
        <v>506.33400019999999</v>
      </c>
      <c r="AB30" s="48">
        <v>513.96600020000005</v>
      </c>
      <c r="AC30" s="48">
        <v>547.93600019999997</v>
      </c>
      <c r="AD30" s="48">
        <v>735.44800029999999</v>
      </c>
      <c r="AE30" s="48">
        <v>750.24800029999994</v>
      </c>
      <c r="AF30" s="48">
        <v>565.80500019999999</v>
      </c>
      <c r="AG30" s="48">
        <v>586.0020002</v>
      </c>
      <c r="AH30" s="48">
        <v>604.2950002</v>
      </c>
      <c r="AI30" s="48">
        <v>615.2520002</v>
      </c>
      <c r="AJ30" s="48">
        <v>629.64800019999996</v>
      </c>
      <c r="AK30" s="48">
        <v>657.99200020000001</v>
      </c>
      <c r="AL30" s="48">
        <v>679.3530002</v>
      </c>
      <c r="AM30" s="48">
        <v>711.85600020000004</v>
      </c>
      <c r="AN30" s="48">
        <v>736.27400020000005</v>
      </c>
      <c r="AO30" s="48">
        <v>751.62000020000005</v>
      </c>
      <c r="AP30" s="48">
        <v>762.62000020000005</v>
      </c>
      <c r="AQ30" s="48">
        <v>773.82000019999998</v>
      </c>
      <c r="AR30" s="48">
        <v>741.67400020000002</v>
      </c>
      <c r="AS30" s="48">
        <v>247.5130001</v>
      </c>
      <c r="AT30" s="48">
        <v>174.44900010000001</v>
      </c>
      <c r="AU30" s="48">
        <v>158.1320001</v>
      </c>
      <c r="AV30" s="48">
        <v>154.1320001</v>
      </c>
      <c r="AW30" s="48">
        <v>138.33200009999999</v>
      </c>
      <c r="AX30" s="48">
        <v>122.94300010000001</v>
      </c>
      <c r="AY30" s="48">
        <v>110.5220001</v>
      </c>
      <c r="AZ30" s="48">
        <v>95.143000099999995</v>
      </c>
      <c r="BA30" s="48">
        <v>85.774000099999995</v>
      </c>
      <c r="BB30" s="48">
        <v>77.799000000000007</v>
      </c>
      <c r="BC30" s="48">
        <v>62.033000000000001</v>
      </c>
      <c r="BD30" s="48">
        <v>60.067999999999998</v>
      </c>
      <c r="BE30" s="48">
        <v>40.268999999999998</v>
      </c>
      <c r="BF30" s="48">
        <v>19.616</v>
      </c>
      <c r="BG30" s="48">
        <v>10.930999999999999</v>
      </c>
      <c r="BH30" s="48">
        <v>0</v>
      </c>
      <c r="BI30" s="48">
        <v>7.7850000000000001</v>
      </c>
      <c r="BJ30" s="48">
        <v>21.712</v>
      </c>
      <c r="BK30" s="48">
        <v>57.027999999999999</v>
      </c>
      <c r="BL30" s="48">
        <v>74.47</v>
      </c>
      <c r="BM30" s="48">
        <v>85.102999999999994</v>
      </c>
      <c r="BN30" s="48">
        <v>92.727000000000004</v>
      </c>
      <c r="BO30" s="48">
        <v>115.69799999999999</v>
      </c>
      <c r="BP30" s="48">
        <v>128.78200000000001</v>
      </c>
      <c r="BQ30" s="48">
        <v>143.78200000000001</v>
      </c>
      <c r="BR30" s="48">
        <v>157.41900000000001</v>
      </c>
      <c r="BS30" s="48">
        <v>168.41900000000001</v>
      </c>
      <c r="BT30" s="48">
        <v>176.62299999999999</v>
      </c>
      <c r="BU30" s="48">
        <v>385.19300010000001</v>
      </c>
      <c r="BV30" s="48">
        <v>198.71199999999999</v>
      </c>
      <c r="BW30" s="48">
        <v>260.40699999999998</v>
      </c>
      <c r="BX30" s="48">
        <v>262.90100000000001</v>
      </c>
      <c r="BY30" s="48">
        <v>203.489</v>
      </c>
      <c r="BZ30" s="48">
        <v>206.88900000000001</v>
      </c>
      <c r="CA30" s="48">
        <v>221.54599999999999</v>
      </c>
      <c r="CB30" s="48">
        <v>237.96299999999999</v>
      </c>
      <c r="CC30" s="48">
        <v>244.47300000000001</v>
      </c>
      <c r="CD30" s="48">
        <v>221.32400000000001</v>
      </c>
      <c r="CE30" s="48">
        <v>419.84400010000002</v>
      </c>
      <c r="CF30" s="48">
        <v>361.50900009999998</v>
      </c>
      <c r="CG30" s="48">
        <v>352.3350001</v>
      </c>
      <c r="CH30" s="48">
        <v>347.2150001</v>
      </c>
      <c r="CI30" s="48">
        <v>337.4360001</v>
      </c>
      <c r="CJ30" s="48">
        <v>88.684000100000006</v>
      </c>
      <c r="CK30" s="48">
        <v>163.77800010000001</v>
      </c>
      <c r="CL30" s="48">
        <v>419.84300009999998</v>
      </c>
      <c r="CM30" s="48">
        <v>145.5010001</v>
      </c>
      <c r="CN30" s="48">
        <v>131.43100010000001</v>
      </c>
      <c r="CO30" s="48">
        <v>116.6000001</v>
      </c>
      <c r="CP30" s="48">
        <v>111.7510001</v>
      </c>
      <c r="CQ30" s="48">
        <v>103.8290001</v>
      </c>
      <c r="CR30" s="48">
        <v>102.1240001</v>
      </c>
      <c r="CS30" s="48">
        <v>95.214000100000007</v>
      </c>
      <c r="CT30" s="48">
        <v>152.047</v>
      </c>
      <c r="CU30" s="48">
        <v>185.6</v>
      </c>
      <c r="CV30" s="48">
        <v>194.04400000000001</v>
      </c>
      <c r="CW30" s="48">
        <v>228.24700000000001</v>
      </c>
      <c r="CX30" s="48">
        <v>237.43799999999999</v>
      </c>
      <c r="CY30" s="48">
        <v>279.24400000000003</v>
      </c>
      <c r="CZ30" s="48">
        <v>334.80900000000003</v>
      </c>
      <c r="DA30" s="48">
        <v>378.089</v>
      </c>
      <c r="DB30" s="48">
        <v>392.94099999999997</v>
      </c>
      <c r="DC30" s="48">
        <v>404.05700000000002</v>
      </c>
      <c r="DD30" s="48">
        <v>410.8535</v>
      </c>
      <c r="DE30" s="48">
        <v>416.4665</v>
      </c>
      <c r="DF30" s="48">
        <v>226.23699999999999</v>
      </c>
      <c r="DG30" s="48">
        <v>233.584</v>
      </c>
      <c r="DH30" s="48">
        <v>406.55100010000001</v>
      </c>
      <c r="DI30" s="48">
        <v>754.24800029999994</v>
      </c>
      <c r="DJ30" s="48">
        <v>751.44800029999999</v>
      </c>
      <c r="DK30" s="48">
        <v>433.80000009999998</v>
      </c>
      <c r="DL30" s="48">
        <v>261.60599999999999</v>
      </c>
      <c r="DM30" s="48">
        <v>273.24900000000002</v>
      </c>
      <c r="DN30" s="48">
        <v>311.39800000000002</v>
      </c>
      <c r="DO30" s="48">
        <v>322.7</v>
      </c>
      <c r="DP30" s="48">
        <v>325.8</v>
      </c>
      <c r="DQ30" s="48">
        <v>306.31599999999997</v>
      </c>
      <c r="DR30" s="48">
        <v>417.108</v>
      </c>
      <c r="DS30" s="48">
        <v>429.76600000000002</v>
      </c>
      <c r="DT30" s="48">
        <v>436.31599999999997</v>
      </c>
      <c r="DU30" s="48">
        <v>483.44499999999999</v>
      </c>
      <c r="DV30" s="48">
        <v>33.540999999999997</v>
      </c>
      <c r="DW30" s="48">
        <v>38.417000000000002</v>
      </c>
      <c r="DX30" s="48">
        <v>85.698999999999998</v>
      </c>
      <c r="DY30" s="48">
        <v>56.191000000000003</v>
      </c>
      <c r="DZ30" s="48">
        <v>963.06050000000005</v>
      </c>
      <c r="EA30" s="48">
        <v>961.10850000000005</v>
      </c>
      <c r="EB30" s="48">
        <v>885.25549999999998</v>
      </c>
      <c r="EC30" s="48">
        <v>877.70249999999999</v>
      </c>
      <c r="ED30" s="48">
        <v>866.80050000000006</v>
      </c>
      <c r="EE30" s="48">
        <v>862.30050000000006</v>
      </c>
      <c r="EF30" s="48">
        <v>792.14649999999995</v>
      </c>
      <c r="EG30" s="48">
        <v>750.03750000000002</v>
      </c>
      <c r="EH30" s="48">
        <v>724.86649999999997</v>
      </c>
      <c r="EI30" s="48">
        <v>609.50750000000005</v>
      </c>
      <c r="EJ30" s="48">
        <v>571.33249999999998</v>
      </c>
      <c r="EK30" s="48">
        <v>555.44050000000004</v>
      </c>
      <c r="EL30" s="48">
        <v>489.2405</v>
      </c>
      <c r="EM30" s="48">
        <v>467.68549999999999</v>
      </c>
      <c r="EN30" s="48">
        <v>463.76850000000002</v>
      </c>
      <c r="EO30" s="48">
        <v>456.43450000000001</v>
      </c>
      <c r="EP30" s="48">
        <v>444.22250000000003</v>
      </c>
      <c r="EQ30" s="48">
        <v>436.1225</v>
      </c>
      <c r="ER30" s="48">
        <v>426.32249999999999</v>
      </c>
      <c r="ES30" s="48">
        <v>103.027</v>
      </c>
      <c r="ET30" s="48">
        <v>93.588999999999999</v>
      </c>
      <c r="EU30" s="48">
        <v>61.954000000000001</v>
      </c>
      <c r="EV30" s="48">
        <v>746.67400020000002</v>
      </c>
      <c r="EW30" s="48">
        <v>494.58100000000002</v>
      </c>
      <c r="EX30" s="48">
        <v>528.70000000000005</v>
      </c>
      <c r="EY30" s="48">
        <v>574.125</v>
      </c>
      <c r="EZ30" s="48">
        <v>666.173</v>
      </c>
      <c r="FA30" s="48">
        <v>726.17600000000004</v>
      </c>
      <c r="FB30" s="48">
        <v>757.404</v>
      </c>
      <c r="FC30" s="48">
        <v>773.74</v>
      </c>
      <c r="FD30" s="48">
        <v>786.49599999999998</v>
      </c>
      <c r="FE30" s="48">
        <v>819.82799999999997</v>
      </c>
      <c r="FF30" s="48">
        <v>836.86699999999996</v>
      </c>
      <c r="FG30" s="48">
        <v>852.40700000000004</v>
      </c>
      <c r="FH30" s="48">
        <v>865.43700000000001</v>
      </c>
      <c r="FI30" s="48">
        <v>889.19200000000001</v>
      </c>
      <c r="FJ30" s="48">
        <v>908.81500000000005</v>
      </c>
      <c r="FK30" s="48">
        <v>927.49199999999996</v>
      </c>
      <c r="FL30" s="48">
        <v>346.78100000000001</v>
      </c>
      <c r="FM30" s="48">
        <v>994.68849999999998</v>
      </c>
      <c r="FN30" s="48">
        <v>930.67849999999999</v>
      </c>
      <c r="FO30" s="48">
        <v>869.57849999999996</v>
      </c>
      <c r="FP30" s="48">
        <v>826.68349999999998</v>
      </c>
      <c r="FQ30" s="48">
        <v>800.17349999999999</v>
      </c>
      <c r="FR30" s="48">
        <v>786.44150000000002</v>
      </c>
      <c r="FS30" s="48">
        <v>744.21450000000004</v>
      </c>
      <c r="FT30" s="48">
        <v>556.42899999999997</v>
      </c>
      <c r="FU30" s="48">
        <v>540.72900000000004</v>
      </c>
      <c r="FV30" s="48">
        <v>510.82900000000001</v>
      </c>
      <c r="FW30" s="48">
        <v>493.42899999999997</v>
      </c>
      <c r="FX30" s="48">
        <v>472.92899999999997</v>
      </c>
      <c r="FY30" s="48">
        <v>518.22</v>
      </c>
      <c r="FZ30" s="48">
        <v>534.84500000000003</v>
      </c>
      <c r="GA30" s="48">
        <v>578.52099999999996</v>
      </c>
      <c r="GB30" s="48">
        <v>607.726</v>
      </c>
      <c r="GC30" s="48">
        <v>628.54899999999998</v>
      </c>
      <c r="GD30" s="48">
        <v>602.82200020000005</v>
      </c>
      <c r="GE30" s="48">
        <v>443.42899999999997</v>
      </c>
      <c r="GF30" s="48">
        <v>398.029</v>
      </c>
      <c r="GG30" s="48">
        <v>419.24900000000002</v>
      </c>
      <c r="GH30" s="48">
        <v>922.66099999999994</v>
      </c>
      <c r="GI30" s="48">
        <v>720.53200000000004</v>
      </c>
      <c r="GJ30" s="48">
        <v>913.40549999999996</v>
      </c>
      <c r="GK30" s="48">
        <v>809.22699999999998</v>
      </c>
      <c r="GL30" s="48">
        <v>832.72699999999998</v>
      </c>
      <c r="GM30" s="48">
        <v>847.26700000000005</v>
      </c>
      <c r="GN30" s="48">
        <v>495.096</v>
      </c>
      <c r="GO30" s="48">
        <v>512.62099999999998</v>
      </c>
      <c r="GP30" s="48">
        <v>519.41800000000001</v>
      </c>
      <c r="GQ30" s="48">
        <v>575.01499999999999</v>
      </c>
      <c r="GR30" s="48">
        <v>566.26499999999999</v>
      </c>
      <c r="GS30" s="48">
        <v>536.37099999999998</v>
      </c>
      <c r="GT30" s="48">
        <v>496.86500000000001</v>
      </c>
      <c r="GU30" s="48">
        <v>443.26499999999999</v>
      </c>
      <c r="GV30" s="48">
        <v>468.39400000000001</v>
      </c>
      <c r="GW30" s="48">
        <v>510.13900000000001</v>
      </c>
      <c r="GX30" s="48">
        <v>523.01400000000001</v>
      </c>
      <c r="GY30" s="48">
        <v>556.447</v>
      </c>
      <c r="GZ30" s="48">
        <v>576.41</v>
      </c>
      <c r="HA30" s="48">
        <v>628.68600000000004</v>
      </c>
      <c r="HB30" s="48">
        <v>759.64700000000005</v>
      </c>
      <c r="HC30" s="48">
        <v>420.69400000000002</v>
      </c>
      <c r="HD30" s="48">
        <v>380.762</v>
      </c>
      <c r="HE30" s="48">
        <v>364.46100000000001</v>
      </c>
      <c r="HF30" s="48">
        <v>349.44400000000002</v>
      </c>
      <c r="HG30" s="48">
        <v>314.084</v>
      </c>
      <c r="HH30" s="48">
        <v>271.51500010000001</v>
      </c>
      <c r="HI30" s="48">
        <v>611.66600019999998</v>
      </c>
      <c r="HJ30" s="48">
        <v>760.32000019999998</v>
      </c>
      <c r="HK30" s="48">
        <v>339.05599999999998</v>
      </c>
      <c r="HL30" s="48">
        <v>352.2</v>
      </c>
      <c r="HM30" s="48">
        <v>384.18700000000001</v>
      </c>
      <c r="HN30" s="48">
        <v>466.90899999999999</v>
      </c>
      <c r="HO30" s="48">
        <v>554.65</v>
      </c>
      <c r="HP30" s="48">
        <v>593.09699999999998</v>
      </c>
      <c r="HQ30" s="48">
        <v>975.23850000000004</v>
      </c>
      <c r="HR30" s="48">
        <v>960.57849999999996</v>
      </c>
      <c r="HS30" s="48">
        <v>623.529</v>
      </c>
      <c r="HT30" s="48">
        <v>820.82299999999998</v>
      </c>
      <c r="HU30" s="48">
        <v>530.08000000000004</v>
      </c>
      <c r="HV30" s="48">
        <v>700.85299999999995</v>
      </c>
      <c r="HW30" s="48">
        <v>214.56899999999999</v>
      </c>
      <c r="HX30" s="48">
        <v>307.06700000000001</v>
      </c>
      <c r="HY30" s="48">
        <v>211.6</v>
      </c>
      <c r="HZ30" s="48">
        <v>406.5660001</v>
      </c>
      <c r="IA30" s="48">
        <v>747.67400020000002</v>
      </c>
      <c r="IB30" s="48">
        <v>963.10050000000001</v>
      </c>
      <c r="IC30" s="48">
        <v>254.94300000000001</v>
      </c>
      <c r="ID30" s="48">
        <v>438.00000010000002</v>
      </c>
      <c r="IE30" s="48">
        <v>791.71500000000003</v>
      </c>
      <c r="IF30" s="48">
        <v>1002.5285</v>
      </c>
      <c r="IG30" s="48">
        <v>310.06700000000001</v>
      </c>
      <c r="IH30" s="48">
        <v>156.44</v>
      </c>
      <c r="II30" s="48">
        <v>847.26800000000003</v>
      </c>
      <c r="IJ30" s="48">
        <v>938.24300000000005</v>
      </c>
      <c r="IK30" s="48">
        <v>210.33700010000001</v>
      </c>
      <c r="IL30" s="48">
        <v>238.92699999999999</v>
      </c>
      <c r="IM30" s="48">
        <v>291.18099999999998</v>
      </c>
      <c r="IN30" s="60">
        <v>921.77949999999998</v>
      </c>
    </row>
    <row r="31" spans="1:248" s="5" customFormat="1" ht="15" customHeight="1" x14ac:dyDescent="0.45">
      <c r="A31" s="42" t="str">
        <f>'Entry capacity'!A31</f>
        <v>F25</v>
      </c>
      <c r="B31" s="47">
        <v>931.01549999999997</v>
      </c>
      <c r="C31" s="48">
        <v>907.62950000000001</v>
      </c>
      <c r="D31" s="48">
        <v>940.88549999999998</v>
      </c>
      <c r="E31" s="48">
        <v>889.39150010000003</v>
      </c>
      <c r="F31" s="48">
        <v>813.72200009999995</v>
      </c>
      <c r="G31" s="48">
        <v>793.32900010000003</v>
      </c>
      <c r="H31" s="48">
        <v>786.16650010000001</v>
      </c>
      <c r="I31" s="48">
        <v>767.95550009999999</v>
      </c>
      <c r="J31" s="48">
        <v>756.35550009999997</v>
      </c>
      <c r="K31" s="48">
        <v>738.46050009999999</v>
      </c>
      <c r="L31" s="48">
        <v>731.89700010000001</v>
      </c>
      <c r="M31" s="48">
        <v>690.00750010000002</v>
      </c>
      <c r="N31" s="48">
        <v>661.25250010000002</v>
      </c>
      <c r="O31" s="48">
        <v>658.79250009999998</v>
      </c>
      <c r="P31" s="48">
        <v>642.02350009999998</v>
      </c>
      <c r="Q31" s="48">
        <v>634.95650009999997</v>
      </c>
      <c r="R31" s="48">
        <v>633.01150010000003</v>
      </c>
      <c r="S31" s="48">
        <v>629.40650010000002</v>
      </c>
      <c r="T31" s="48">
        <v>619.00650010000004</v>
      </c>
      <c r="U31" s="48">
        <v>617.6045001</v>
      </c>
      <c r="V31" s="48">
        <v>611.22350010000002</v>
      </c>
      <c r="W31" s="48">
        <v>592.6860001</v>
      </c>
      <c r="X31" s="48">
        <v>585.32000010000002</v>
      </c>
      <c r="Y31" s="48">
        <v>566.49</v>
      </c>
      <c r="Z31" s="48">
        <v>556.17700000000002</v>
      </c>
      <c r="AA31" s="48">
        <v>516.25199999999995</v>
      </c>
      <c r="AB31" s="48">
        <v>508.62</v>
      </c>
      <c r="AC31" s="48">
        <v>474.65</v>
      </c>
      <c r="AD31" s="48">
        <v>662.1620001</v>
      </c>
      <c r="AE31" s="48">
        <v>676.96200009999995</v>
      </c>
      <c r="AF31" s="48">
        <v>492.517</v>
      </c>
      <c r="AG31" s="48">
        <v>512.71400000000006</v>
      </c>
      <c r="AH31" s="48">
        <v>531.00699999999995</v>
      </c>
      <c r="AI31" s="48">
        <v>541.96400000000006</v>
      </c>
      <c r="AJ31" s="48">
        <v>556.36</v>
      </c>
      <c r="AK31" s="48">
        <v>584.70399999999995</v>
      </c>
      <c r="AL31" s="48">
        <v>606.06500000000005</v>
      </c>
      <c r="AM31" s="48">
        <v>633.923</v>
      </c>
      <c r="AN31" s="48">
        <v>609.505</v>
      </c>
      <c r="AO31" s="48">
        <v>594.15899999999999</v>
      </c>
      <c r="AP31" s="48">
        <v>583.15899999999999</v>
      </c>
      <c r="AQ31" s="48">
        <v>571.95899999999995</v>
      </c>
      <c r="AR31" s="48">
        <v>614.90499999999997</v>
      </c>
      <c r="AS31" s="48">
        <v>736.7535001</v>
      </c>
      <c r="AT31" s="48">
        <v>663.68950010000003</v>
      </c>
      <c r="AU31" s="48">
        <v>647.37250010000002</v>
      </c>
      <c r="AV31" s="48">
        <v>643.37250010000002</v>
      </c>
      <c r="AW31" s="48">
        <v>627.57250009999996</v>
      </c>
      <c r="AX31" s="48">
        <v>612.18350009999995</v>
      </c>
      <c r="AY31" s="48">
        <v>599.76250010000001</v>
      </c>
      <c r="AZ31" s="48">
        <v>584.38350009999999</v>
      </c>
      <c r="BA31" s="48">
        <v>575.01450009999996</v>
      </c>
      <c r="BB31" s="48">
        <v>567.03949999999998</v>
      </c>
      <c r="BC31" s="48">
        <v>551.27350000000001</v>
      </c>
      <c r="BD31" s="48">
        <v>549.30849999999998</v>
      </c>
      <c r="BE31" s="48">
        <v>529.5095</v>
      </c>
      <c r="BF31" s="48">
        <v>508.85649999999998</v>
      </c>
      <c r="BG31" s="48">
        <v>500.17149999999998</v>
      </c>
      <c r="BH31" s="48">
        <v>489.2405</v>
      </c>
      <c r="BI31" s="48">
        <v>481.45549999999997</v>
      </c>
      <c r="BJ31" s="48">
        <v>467.52850000000001</v>
      </c>
      <c r="BK31" s="48">
        <v>463.48149999999998</v>
      </c>
      <c r="BL31" s="48">
        <v>446.03949999999998</v>
      </c>
      <c r="BM31" s="48">
        <v>435.40649999999999</v>
      </c>
      <c r="BN31" s="48">
        <v>427.78250000000003</v>
      </c>
      <c r="BO31" s="48">
        <v>404.81349999999998</v>
      </c>
      <c r="BP31" s="48">
        <v>417.89749999999998</v>
      </c>
      <c r="BQ31" s="48">
        <v>432.89749999999998</v>
      </c>
      <c r="BR31" s="48">
        <v>446.53449999999998</v>
      </c>
      <c r="BS31" s="48">
        <v>457.53449999999998</v>
      </c>
      <c r="BT31" s="48">
        <v>465.73849999999999</v>
      </c>
      <c r="BU31" s="48">
        <v>874.43350009999995</v>
      </c>
      <c r="BV31" s="48">
        <v>487.82749999999999</v>
      </c>
      <c r="BW31" s="48">
        <v>549.52250000000004</v>
      </c>
      <c r="BX31" s="48">
        <v>552.01649999999995</v>
      </c>
      <c r="BY31" s="48">
        <v>492.60449999999997</v>
      </c>
      <c r="BZ31" s="48">
        <v>496.00450000000001</v>
      </c>
      <c r="CA31" s="48">
        <v>510.66149999999999</v>
      </c>
      <c r="CB31" s="48">
        <v>527.07849999999996</v>
      </c>
      <c r="CC31" s="48">
        <v>533.58849999999995</v>
      </c>
      <c r="CD31" s="48">
        <v>510.43950000000001</v>
      </c>
      <c r="CE31" s="48">
        <v>909.08450010000001</v>
      </c>
      <c r="CF31" s="48">
        <v>850.74950009999998</v>
      </c>
      <c r="CG31" s="48">
        <v>841.5755001</v>
      </c>
      <c r="CH31" s="48">
        <v>836.45550009999999</v>
      </c>
      <c r="CI31" s="48">
        <v>826.6765001</v>
      </c>
      <c r="CJ31" s="48">
        <v>577.92450010000005</v>
      </c>
      <c r="CK31" s="48">
        <v>653.01850009999998</v>
      </c>
      <c r="CL31" s="48">
        <v>909.08350010000004</v>
      </c>
      <c r="CM31" s="48">
        <v>634.74150010000005</v>
      </c>
      <c r="CN31" s="48">
        <v>620.6715001</v>
      </c>
      <c r="CO31" s="48">
        <v>605.84050009999999</v>
      </c>
      <c r="CP31" s="48">
        <v>600.99150010000005</v>
      </c>
      <c r="CQ31" s="48">
        <v>593.06950010000003</v>
      </c>
      <c r="CR31" s="48">
        <v>591.36450009999999</v>
      </c>
      <c r="CS31" s="48">
        <v>584.45450010000002</v>
      </c>
      <c r="CT31" s="48">
        <v>368.46249999999998</v>
      </c>
      <c r="CU31" s="48">
        <v>334.90949999999998</v>
      </c>
      <c r="CV31" s="48">
        <v>326.46550000000002</v>
      </c>
      <c r="CW31" s="48">
        <v>292.26249999999999</v>
      </c>
      <c r="CX31" s="48">
        <v>283.07150000000001</v>
      </c>
      <c r="CY31" s="48">
        <v>241.2655</v>
      </c>
      <c r="CZ31" s="48">
        <v>185.70050000000001</v>
      </c>
      <c r="DA31" s="48">
        <v>111.1515</v>
      </c>
      <c r="DB31" s="48">
        <v>96.299499999999995</v>
      </c>
      <c r="DC31" s="48">
        <v>85.183499999999995</v>
      </c>
      <c r="DD31" s="48">
        <v>78.387</v>
      </c>
      <c r="DE31" s="48">
        <v>72.774000000000001</v>
      </c>
      <c r="DF31" s="48">
        <v>515.35249999999996</v>
      </c>
      <c r="DG31" s="48">
        <v>522.69949999999994</v>
      </c>
      <c r="DH31" s="48">
        <v>895.79150010000001</v>
      </c>
      <c r="DI31" s="48">
        <v>680.96200009999995</v>
      </c>
      <c r="DJ31" s="48">
        <v>678.1620001</v>
      </c>
      <c r="DK31" s="48">
        <v>596.58600009999998</v>
      </c>
      <c r="DL31" s="48">
        <v>410.91550000000001</v>
      </c>
      <c r="DM31" s="48">
        <v>422.55849999999998</v>
      </c>
      <c r="DN31" s="48">
        <v>460.70749999999998</v>
      </c>
      <c r="DO31" s="48">
        <v>472.0095</v>
      </c>
      <c r="DP31" s="48">
        <v>475.10950000000003</v>
      </c>
      <c r="DQ31" s="48">
        <v>595.43150000000003</v>
      </c>
      <c r="DR31" s="48">
        <v>566.41750000000002</v>
      </c>
      <c r="DS31" s="48">
        <v>579.07550000000003</v>
      </c>
      <c r="DT31" s="48">
        <v>585.62549999999999</v>
      </c>
      <c r="DU31" s="48">
        <v>632.75450000000001</v>
      </c>
      <c r="DV31" s="48">
        <v>461.31950000000001</v>
      </c>
      <c r="DW31" s="48">
        <v>466.19549999999998</v>
      </c>
      <c r="DX31" s="48">
        <v>513.47749999999996</v>
      </c>
      <c r="DY31" s="48">
        <v>483.96949999999998</v>
      </c>
      <c r="DZ31" s="48">
        <v>473.82</v>
      </c>
      <c r="EA31" s="48">
        <v>471.86799999999999</v>
      </c>
      <c r="EB31" s="48">
        <v>396.01499999999999</v>
      </c>
      <c r="EC31" s="48">
        <v>388.46199999999999</v>
      </c>
      <c r="ED31" s="48">
        <v>377.56</v>
      </c>
      <c r="EE31" s="48">
        <v>373.06</v>
      </c>
      <c r="EF31" s="48">
        <v>302.90600000000001</v>
      </c>
      <c r="EG31" s="48">
        <v>260.79700000000003</v>
      </c>
      <c r="EH31" s="48">
        <v>235.626</v>
      </c>
      <c r="EI31" s="48">
        <v>120.267</v>
      </c>
      <c r="EJ31" s="48">
        <v>82.091999999999999</v>
      </c>
      <c r="EK31" s="48">
        <v>66.2</v>
      </c>
      <c r="EL31" s="48">
        <v>0</v>
      </c>
      <c r="EM31" s="48">
        <v>21.555</v>
      </c>
      <c r="EN31" s="48">
        <v>25.472000000000001</v>
      </c>
      <c r="EO31" s="48">
        <v>32.805999999999997</v>
      </c>
      <c r="EP31" s="48">
        <v>45.018000000000001</v>
      </c>
      <c r="EQ31" s="48">
        <v>53.118000000000002</v>
      </c>
      <c r="ER31" s="48">
        <v>62.917999999999999</v>
      </c>
      <c r="ES31" s="48">
        <v>530.80550000000005</v>
      </c>
      <c r="ET31" s="48">
        <v>521.36749999999995</v>
      </c>
      <c r="EU31" s="48">
        <v>471.56049999999999</v>
      </c>
      <c r="EV31" s="48">
        <v>619.90499999999997</v>
      </c>
      <c r="EW31" s="48">
        <v>643.89049999999997</v>
      </c>
      <c r="EX31" s="48">
        <v>678.0095</v>
      </c>
      <c r="EY31" s="48">
        <v>723.43449999999996</v>
      </c>
      <c r="EZ31" s="48">
        <v>815.48249999999996</v>
      </c>
      <c r="FA31" s="48">
        <v>875.4855</v>
      </c>
      <c r="FB31" s="48">
        <v>906.71349999999995</v>
      </c>
      <c r="FC31" s="48">
        <v>923.04949999999997</v>
      </c>
      <c r="FD31" s="48">
        <v>935.80550000000005</v>
      </c>
      <c r="FE31" s="48">
        <v>969.13750000000005</v>
      </c>
      <c r="FF31" s="48">
        <v>986.17650000000003</v>
      </c>
      <c r="FG31" s="48">
        <v>1001.7165</v>
      </c>
      <c r="FH31" s="48">
        <v>1014.7465</v>
      </c>
      <c r="FI31" s="48">
        <v>1038.5015000000001</v>
      </c>
      <c r="FJ31" s="48">
        <v>1058.1244999999999</v>
      </c>
      <c r="FK31" s="48">
        <v>1076.8015</v>
      </c>
      <c r="FL31" s="48">
        <v>142.45949999999999</v>
      </c>
      <c r="FM31" s="48">
        <v>505.44799999999998</v>
      </c>
      <c r="FN31" s="48">
        <v>441.43799999999999</v>
      </c>
      <c r="FO31" s="48">
        <v>380.33800000000002</v>
      </c>
      <c r="FP31" s="48">
        <v>337.44299999999998</v>
      </c>
      <c r="FQ31" s="48">
        <v>310.93299999999999</v>
      </c>
      <c r="FR31" s="48">
        <v>297.20100000000002</v>
      </c>
      <c r="FS31" s="48">
        <v>254.97399999999999</v>
      </c>
      <c r="FT31" s="48">
        <v>292.654</v>
      </c>
      <c r="FU31" s="48">
        <v>276.95400000000001</v>
      </c>
      <c r="FV31" s="48">
        <v>247.054</v>
      </c>
      <c r="FW31" s="48">
        <v>229.654</v>
      </c>
      <c r="FX31" s="48">
        <v>209.154</v>
      </c>
      <c r="FY31" s="48">
        <v>254.44499999999999</v>
      </c>
      <c r="FZ31" s="48">
        <v>271.07</v>
      </c>
      <c r="GA31" s="48">
        <v>314.74599999999998</v>
      </c>
      <c r="GB31" s="48">
        <v>343.95100000000002</v>
      </c>
      <c r="GC31" s="48">
        <v>364.774</v>
      </c>
      <c r="GD31" s="48">
        <v>419.76400000000001</v>
      </c>
      <c r="GE31" s="48">
        <v>179.654</v>
      </c>
      <c r="GF31" s="48">
        <v>134.25399999999999</v>
      </c>
      <c r="GG31" s="48">
        <v>113.03400000000001</v>
      </c>
      <c r="GH31" s="48">
        <v>658.88599999999997</v>
      </c>
      <c r="GI31" s="48">
        <v>456.75700000000001</v>
      </c>
      <c r="GJ31" s="48">
        <v>424.16500000000002</v>
      </c>
      <c r="GK31" s="48">
        <v>448.17500009999998</v>
      </c>
      <c r="GL31" s="48">
        <v>471.67500009999998</v>
      </c>
      <c r="GM31" s="48">
        <v>486.2150001</v>
      </c>
      <c r="GN31" s="48">
        <v>637.71050000000002</v>
      </c>
      <c r="GO31" s="48">
        <v>620.18550000000005</v>
      </c>
      <c r="GP31" s="48">
        <v>613.38850000000002</v>
      </c>
      <c r="GQ31" s="48">
        <v>557.79150000000004</v>
      </c>
      <c r="GR31" s="48">
        <v>528.28650000000005</v>
      </c>
      <c r="GS31" s="48">
        <v>498.39249999999998</v>
      </c>
      <c r="GT31" s="48">
        <v>458.88650000000001</v>
      </c>
      <c r="GU31" s="48">
        <v>405.28649999999999</v>
      </c>
      <c r="GV31" s="48">
        <v>430.41550000000001</v>
      </c>
      <c r="GW31" s="48">
        <v>472.16050000000001</v>
      </c>
      <c r="GX31" s="48">
        <v>485.03550000000001</v>
      </c>
      <c r="GY31" s="48">
        <v>518.46849999999995</v>
      </c>
      <c r="GZ31" s="48">
        <v>538.43150000000003</v>
      </c>
      <c r="HA31" s="48">
        <v>580.69600009999999</v>
      </c>
      <c r="HB31" s="48">
        <v>449.73500009999998</v>
      </c>
      <c r="HC31" s="48">
        <v>382.71550000000002</v>
      </c>
      <c r="HD31" s="48">
        <v>342.7835</v>
      </c>
      <c r="HE31" s="48">
        <v>326.48250000000002</v>
      </c>
      <c r="HF31" s="48">
        <v>311.46550000000002</v>
      </c>
      <c r="HG31" s="48">
        <v>276.10550000000001</v>
      </c>
      <c r="HH31" s="48">
        <v>760.75550009999995</v>
      </c>
      <c r="HI31" s="48">
        <v>538.38</v>
      </c>
      <c r="HJ31" s="48">
        <v>585.45899999999995</v>
      </c>
      <c r="HK31" s="48">
        <v>488.3655</v>
      </c>
      <c r="HL31" s="48">
        <v>501.5095</v>
      </c>
      <c r="HM31" s="48">
        <v>533.49649999999997</v>
      </c>
      <c r="HN31" s="48">
        <v>616.21849999999995</v>
      </c>
      <c r="HO31" s="48">
        <v>703.95950000000005</v>
      </c>
      <c r="HP31" s="48">
        <v>742.40650000000005</v>
      </c>
      <c r="HQ31" s="48">
        <v>485.99799999999999</v>
      </c>
      <c r="HR31" s="48">
        <v>471.33800000000002</v>
      </c>
      <c r="HS31" s="48">
        <v>341.51900000000001</v>
      </c>
      <c r="HT31" s="48">
        <v>557.048</v>
      </c>
      <c r="HU31" s="48">
        <v>602.72649999999999</v>
      </c>
      <c r="HV31" s="48">
        <v>508.52900010000002</v>
      </c>
      <c r="HW31" s="48">
        <v>503.68450000000001</v>
      </c>
      <c r="HX31" s="48">
        <v>596.1825</v>
      </c>
      <c r="HY31" s="48">
        <v>360.90949999999998</v>
      </c>
      <c r="HZ31" s="48">
        <v>895.80650009999999</v>
      </c>
      <c r="IA31" s="48">
        <v>620.90499999999997</v>
      </c>
      <c r="IB31" s="48">
        <v>473.86</v>
      </c>
      <c r="IC31" s="48">
        <v>544.05849999999998</v>
      </c>
      <c r="ID31" s="48">
        <v>600.78600010000002</v>
      </c>
      <c r="IE31" s="48">
        <v>941.02449999999999</v>
      </c>
      <c r="IF31" s="48">
        <v>513.28800000000001</v>
      </c>
      <c r="IG31" s="48">
        <v>599.1825</v>
      </c>
      <c r="IH31" s="48">
        <v>584.21849999999995</v>
      </c>
      <c r="II31" s="48">
        <v>486.21600009999997</v>
      </c>
      <c r="IJ31" s="48">
        <v>1087.5525</v>
      </c>
      <c r="IK31" s="48">
        <v>699.57750009999995</v>
      </c>
      <c r="IL31" s="48">
        <v>528.04250000000002</v>
      </c>
      <c r="IM31" s="48">
        <v>198.05950000000001</v>
      </c>
      <c r="IN31" s="60">
        <v>432.53899999999999</v>
      </c>
    </row>
    <row r="32" spans="1:248" s="5" customFormat="1" ht="15" customHeight="1" x14ac:dyDescent="0.45">
      <c r="A32" s="42" t="str">
        <f>'Entry capacity'!A32</f>
        <v>15.11</v>
      </c>
      <c r="B32" s="47">
        <v>1211.6060001000001</v>
      </c>
      <c r="C32" s="48">
        <v>1188.2200001000001</v>
      </c>
      <c r="D32" s="48">
        <v>1221.4760001</v>
      </c>
      <c r="E32" s="48">
        <v>331.61099999999999</v>
      </c>
      <c r="F32" s="48">
        <v>255.94149999999999</v>
      </c>
      <c r="G32" s="48">
        <v>235.54849999999999</v>
      </c>
      <c r="H32" s="48">
        <v>228.386</v>
      </c>
      <c r="I32" s="48">
        <v>210.17500000000001</v>
      </c>
      <c r="J32" s="48">
        <v>198.57499999999999</v>
      </c>
      <c r="K32" s="48">
        <v>180.68</v>
      </c>
      <c r="L32" s="48">
        <v>139.21100000000001</v>
      </c>
      <c r="M32" s="48">
        <v>97.3215</v>
      </c>
      <c r="N32" s="48">
        <v>68.566500000000005</v>
      </c>
      <c r="O32" s="48">
        <v>66.106499999999997</v>
      </c>
      <c r="P32" s="48">
        <v>49.337499999999999</v>
      </c>
      <c r="Q32" s="48">
        <v>42.270499999999998</v>
      </c>
      <c r="R32" s="48">
        <v>40.325499999999998</v>
      </c>
      <c r="S32" s="48">
        <v>36.720500000000001</v>
      </c>
      <c r="T32" s="48">
        <v>26.320499999999999</v>
      </c>
      <c r="U32" s="48">
        <v>24.918500000000002</v>
      </c>
      <c r="V32" s="48">
        <v>18.537500000000001</v>
      </c>
      <c r="W32" s="48">
        <v>0</v>
      </c>
      <c r="X32" s="48">
        <v>7.3659999999999997</v>
      </c>
      <c r="Y32" s="48">
        <v>26.196000099999999</v>
      </c>
      <c r="Z32" s="48">
        <v>36.509000100000002</v>
      </c>
      <c r="AA32" s="48">
        <v>76.434000100000006</v>
      </c>
      <c r="AB32" s="48">
        <v>84.066000099999997</v>
      </c>
      <c r="AC32" s="48">
        <v>118.0360001</v>
      </c>
      <c r="AD32" s="48">
        <v>305.54800019999999</v>
      </c>
      <c r="AE32" s="48">
        <v>320.3480002</v>
      </c>
      <c r="AF32" s="48">
        <v>135.9050001</v>
      </c>
      <c r="AG32" s="48">
        <v>156.1020001</v>
      </c>
      <c r="AH32" s="48">
        <v>174.3950001</v>
      </c>
      <c r="AI32" s="48">
        <v>185.3520001</v>
      </c>
      <c r="AJ32" s="48">
        <v>199.74800010000001</v>
      </c>
      <c r="AK32" s="48">
        <v>228.09200010000001</v>
      </c>
      <c r="AL32" s="48">
        <v>249.4530001</v>
      </c>
      <c r="AM32" s="48">
        <v>281.95600009999998</v>
      </c>
      <c r="AN32" s="48">
        <v>306.37400009999999</v>
      </c>
      <c r="AO32" s="48">
        <v>321.72000009999999</v>
      </c>
      <c r="AP32" s="48">
        <v>332.72000009999999</v>
      </c>
      <c r="AQ32" s="48">
        <v>343.92000009999998</v>
      </c>
      <c r="AR32" s="48">
        <v>311.77400010000002</v>
      </c>
      <c r="AS32" s="48">
        <v>182.387</v>
      </c>
      <c r="AT32" s="48">
        <v>255.45099999999999</v>
      </c>
      <c r="AU32" s="48">
        <v>271.76799999999997</v>
      </c>
      <c r="AV32" s="48">
        <v>275.76799999999997</v>
      </c>
      <c r="AW32" s="48">
        <v>291.56799999999998</v>
      </c>
      <c r="AX32" s="48">
        <v>306.95699999999999</v>
      </c>
      <c r="AY32" s="48">
        <v>319.37799999999999</v>
      </c>
      <c r="AZ32" s="48">
        <v>334.75700000000001</v>
      </c>
      <c r="BA32" s="48">
        <v>344.12599999999998</v>
      </c>
      <c r="BB32" s="48">
        <v>352.10100010000002</v>
      </c>
      <c r="BC32" s="48">
        <v>367.86700009999998</v>
      </c>
      <c r="BD32" s="48">
        <v>369.83200010000002</v>
      </c>
      <c r="BE32" s="48">
        <v>389.63100009999999</v>
      </c>
      <c r="BF32" s="48">
        <v>410.28400010000001</v>
      </c>
      <c r="BG32" s="48">
        <v>418.96900010000002</v>
      </c>
      <c r="BH32" s="48">
        <v>429.9000001</v>
      </c>
      <c r="BI32" s="48">
        <v>437.68500010000002</v>
      </c>
      <c r="BJ32" s="48">
        <v>451.61200009999999</v>
      </c>
      <c r="BK32" s="48">
        <v>486.92800010000002</v>
      </c>
      <c r="BL32" s="48">
        <v>504.37000010000003</v>
      </c>
      <c r="BM32" s="48">
        <v>515.00300010000001</v>
      </c>
      <c r="BN32" s="48">
        <v>522.62700010000003</v>
      </c>
      <c r="BO32" s="48">
        <v>545.59800010000004</v>
      </c>
      <c r="BP32" s="48">
        <v>558.68200009999998</v>
      </c>
      <c r="BQ32" s="48">
        <v>573.68200009999998</v>
      </c>
      <c r="BR32" s="48">
        <v>587.31900010000004</v>
      </c>
      <c r="BS32" s="48">
        <v>598.31900010000004</v>
      </c>
      <c r="BT32" s="48">
        <v>606.52300009999999</v>
      </c>
      <c r="BU32" s="48">
        <v>316.65300000000002</v>
      </c>
      <c r="BV32" s="48">
        <v>628.61200010000005</v>
      </c>
      <c r="BW32" s="48">
        <v>690.30700009999998</v>
      </c>
      <c r="BX32" s="48">
        <v>692.80100010000001</v>
      </c>
      <c r="BY32" s="48">
        <v>633.38900009999998</v>
      </c>
      <c r="BZ32" s="48">
        <v>636.78900009999995</v>
      </c>
      <c r="CA32" s="48">
        <v>651.44600009999999</v>
      </c>
      <c r="CB32" s="48">
        <v>667.86300010000002</v>
      </c>
      <c r="CC32" s="48">
        <v>674.37300010000001</v>
      </c>
      <c r="CD32" s="48">
        <v>651.22400010000001</v>
      </c>
      <c r="CE32" s="48">
        <v>351.30399999999997</v>
      </c>
      <c r="CF32" s="48">
        <v>292.96899999999999</v>
      </c>
      <c r="CG32" s="48">
        <v>283.79500000000002</v>
      </c>
      <c r="CH32" s="48">
        <v>278.67500000000001</v>
      </c>
      <c r="CI32" s="48">
        <v>268.89600000000002</v>
      </c>
      <c r="CJ32" s="48">
        <v>347.036</v>
      </c>
      <c r="CK32" s="48">
        <v>422.13</v>
      </c>
      <c r="CL32" s="48">
        <v>351.303</v>
      </c>
      <c r="CM32" s="48">
        <v>403.85300000000001</v>
      </c>
      <c r="CN32" s="48">
        <v>389.78300000000002</v>
      </c>
      <c r="CO32" s="48">
        <v>374.952</v>
      </c>
      <c r="CP32" s="48">
        <v>370.10300000000001</v>
      </c>
      <c r="CQ32" s="48">
        <v>362.18099999999998</v>
      </c>
      <c r="CR32" s="48">
        <v>360.476</v>
      </c>
      <c r="CS32" s="48">
        <v>353.56599999999997</v>
      </c>
      <c r="CT32" s="48">
        <v>581.94700009999997</v>
      </c>
      <c r="CU32" s="48">
        <v>615.50000009999997</v>
      </c>
      <c r="CV32" s="48">
        <v>623.94400010000004</v>
      </c>
      <c r="CW32" s="48">
        <v>658.14700010000001</v>
      </c>
      <c r="CX32" s="48">
        <v>667.33800010000004</v>
      </c>
      <c r="CY32" s="48">
        <v>688.40350009999997</v>
      </c>
      <c r="CZ32" s="48">
        <v>632.83850010000003</v>
      </c>
      <c r="DA32" s="48">
        <v>558.28950010000005</v>
      </c>
      <c r="DB32" s="48">
        <v>543.43750009999997</v>
      </c>
      <c r="DC32" s="48">
        <v>532.32150009999998</v>
      </c>
      <c r="DD32" s="48">
        <v>525.52500010000006</v>
      </c>
      <c r="DE32" s="48">
        <v>519.9120001</v>
      </c>
      <c r="DF32" s="48">
        <v>656.13700010000002</v>
      </c>
      <c r="DG32" s="48">
        <v>663.4840001</v>
      </c>
      <c r="DH32" s="48">
        <v>338.01100000000002</v>
      </c>
      <c r="DI32" s="48">
        <v>324.3480002</v>
      </c>
      <c r="DJ32" s="48">
        <v>321.54800019999999</v>
      </c>
      <c r="DK32" s="48">
        <v>3.9</v>
      </c>
      <c r="DL32" s="48">
        <v>691.50600010000005</v>
      </c>
      <c r="DM32" s="48">
        <v>703.14900009999997</v>
      </c>
      <c r="DN32" s="48">
        <v>741.29800009999997</v>
      </c>
      <c r="DO32" s="48">
        <v>752.60000009999999</v>
      </c>
      <c r="DP32" s="48">
        <v>755.70000010000001</v>
      </c>
      <c r="DQ32" s="48">
        <v>736.21600009999997</v>
      </c>
      <c r="DR32" s="48">
        <v>847.0080001</v>
      </c>
      <c r="DS32" s="48">
        <v>859.66600010000002</v>
      </c>
      <c r="DT32" s="48">
        <v>866.21600009999997</v>
      </c>
      <c r="DU32" s="48">
        <v>913.34500009999999</v>
      </c>
      <c r="DV32" s="48">
        <v>463.4410001</v>
      </c>
      <c r="DW32" s="48">
        <v>468.31700009999997</v>
      </c>
      <c r="DX32" s="48">
        <v>515.59900010000001</v>
      </c>
      <c r="DY32" s="48">
        <v>486.09100009999997</v>
      </c>
      <c r="DZ32" s="48">
        <v>878.22100009999997</v>
      </c>
      <c r="EA32" s="48">
        <v>876.26900009999997</v>
      </c>
      <c r="EB32" s="48">
        <v>800.41600010000002</v>
      </c>
      <c r="EC32" s="48">
        <v>792.86300010000002</v>
      </c>
      <c r="ED32" s="48">
        <v>781.96100009999998</v>
      </c>
      <c r="EE32" s="48">
        <v>777.46100009999998</v>
      </c>
      <c r="EF32" s="48">
        <v>707.30700009999998</v>
      </c>
      <c r="EG32" s="48">
        <v>665.19800009999994</v>
      </c>
      <c r="EH32" s="48">
        <v>640.02700010000001</v>
      </c>
      <c r="EI32" s="48">
        <v>712.95300010000005</v>
      </c>
      <c r="EJ32" s="48">
        <v>674.77800009999999</v>
      </c>
      <c r="EK32" s="48">
        <v>658.88600010000005</v>
      </c>
      <c r="EL32" s="48">
        <v>592.6860001</v>
      </c>
      <c r="EM32" s="48">
        <v>571.13100010000005</v>
      </c>
      <c r="EN32" s="48">
        <v>567.21400010000002</v>
      </c>
      <c r="EO32" s="48">
        <v>559.88000009999996</v>
      </c>
      <c r="EP32" s="48">
        <v>547.66800009999997</v>
      </c>
      <c r="EQ32" s="48">
        <v>539.56800009999995</v>
      </c>
      <c r="ER32" s="48">
        <v>529.76800009999999</v>
      </c>
      <c r="ES32" s="48">
        <v>532.92700009999999</v>
      </c>
      <c r="ET32" s="48">
        <v>523.4890001</v>
      </c>
      <c r="EU32" s="48">
        <v>491.85400010000001</v>
      </c>
      <c r="EV32" s="48">
        <v>316.77400010000002</v>
      </c>
      <c r="EW32" s="48">
        <v>924.48100009999996</v>
      </c>
      <c r="EX32" s="48">
        <v>958.60000009999999</v>
      </c>
      <c r="EY32" s="48">
        <v>1004.0250001000001</v>
      </c>
      <c r="EZ32" s="48">
        <v>1096.0730000999999</v>
      </c>
      <c r="FA32" s="48">
        <v>1156.0760001000001</v>
      </c>
      <c r="FB32" s="48">
        <v>1187.3040000999999</v>
      </c>
      <c r="FC32" s="48">
        <v>1203.6400001</v>
      </c>
      <c r="FD32" s="48">
        <v>1216.3960001</v>
      </c>
      <c r="FE32" s="48">
        <v>1249.7280000999999</v>
      </c>
      <c r="FF32" s="48">
        <v>1266.7670000999999</v>
      </c>
      <c r="FG32" s="48">
        <v>1282.3070001000001</v>
      </c>
      <c r="FH32" s="48">
        <v>1295.3370001000001</v>
      </c>
      <c r="FI32" s="48">
        <v>1319.0920001</v>
      </c>
      <c r="FJ32" s="48">
        <v>1338.7150001</v>
      </c>
      <c r="FK32" s="48">
        <v>1357.3920000999999</v>
      </c>
      <c r="FL32" s="48">
        <v>589.59750010000005</v>
      </c>
      <c r="FM32" s="48">
        <v>909.84900010000001</v>
      </c>
      <c r="FN32" s="48">
        <v>845.83900010000002</v>
      </c>
      <c r="FO32" s="48">
        <v>784.7390001</v>
      </c>
      <c r="FP32" s="48">
        <v>741.84400010000002</v>
      </c>
      <c r="FQ32" s="48">
        <v>715.33400010000003</v>
      </c>
      <c r="FR32" s="48">
        <v>701.60200010000005</v>
      </c>
      <c r="FS32" s="48">
        <v>659.37500009999997</v>
      </c>
      <c r="FT32" s="48">
        <v>467.0320001</v>
      </c>
      <c r="FU32" s="48">
        <v>451.33200010000002</v>
      </c>
      <c r="FV32" s="48">
        <v>421.43200009999998</v>
      </c>
      <c r="FW32" s="48">
        <v>404.0320001</v>
      </c>
      <c r="FX32" s="48">
        <v>383.5320001</v>
      </c>
      <c r="FY32" s="48">
        <v>338.24100010000001</v>
      </c>
      <c r="FZ32" s="48">
        <v>321.61600010000001</v>
      </c>
      <c r="GA32" s="48">
        <v>277.94000010000002</v>
      </c>
      <c r="GB32" s="48">
        <v>248.73500010000001</v>
      </c>
      <c r="GC32" s="48">
        <v>227.9120001</v>
      </c>
      <c r="GD32" s="48">
        <v>172.92200009999999</v>
      </c>
      <c r="GE32" s="48">
        <v>413.0320001</v>
      </c>
      <c r="GF32" s="48">
        <v>458.43200009999998</v>
      </c>
      <c r="GG32" s="48">
        <v>479.65200010000001</v>
      </c>
      <c r="GH32" s="48">
        <v>511.89300009999999</v>
      </c>
      <c r="GI32" s="48">
        <v>319.8950001</v>
      </c>
      <c r="GJ32" s="48">
        <v>828.5660001</v>
      </c>
      <c r="GK32" s="48">
        <v>852.57600019999995</v>
      </c>
      <c r="GL32" s="48">
        <v>876.07600019999995</v>
      </c>
      <c r="GM32" s="48">
        <v>890.61600020000003</v>
      </c>
      <c r="GN32" s="48">
        <v>924.99600009999995</v>
      </c>
      <c r="GO32" s="48">
        <v>942.52100010000004</v>
      </c>
      <c r="GP32" s="48">
        <v>949.31800009999995</v>
      </c>
      <c r="GQ32" s="48">
        <v>1004.9150001</v>
      </c>
      <c r="GR32" s="48">
        <v>975.42450010000005</v>
      </c>
      <c r="GS32" s="48">
        <v>945.53050010000004</v>
      </c>
      <c r="GT32" s="48">
        <v>906.02450009999995</v>
      </c>
      <c r="GU32" s="48">
        <v>852.42450010000005</v>
      </c>
      <c r="GV32" s="48">
        <v>877.55350009999995</v>
      </c>
      <c r="GW32" s="48">
        <v>919.29850009999996</v>
      </c>
      <c r="GX32" s="48">
        <v>932.17350009999996</v>
      </c>
      <c r="GY32" s="48">
        <v>965.60650009999995</v>
      </c>
      <c r="GZ32" s="48">
        <v>985.56950010000003</v>
      </c>
      <c r="HA32" s="48">
        <v>985.09700020000002</v>
      </c>
      <c r="HB32" s="48">
        <v>854.13600020000001</v>
      </c>
      <c r="HC32" s="48">
        <v>829.85350010000002</v>
      </c>
      <c r="HD32" s="48">
        <v>789.9215001</v>
      </c>
      <c r="HE32" s="48">
        <v>773.62050009999996</v>
      </c>
      <c r="HF32" s="48">
        <v>758.60350010000002</v>
      </c>
      <c r="HG32" s="48">
        <v>723.24350010000001</v>
      </c>
      <c r="HH32" s="48">
        <v>202.97499999999999</v>
      </c>
      <c r="HI32" s="48">
        <v>181.76600010000001</v>
      </c>
      <c r="HJ32" s="48">
        <v>330.42000009999998</v>
      </c>
      <c r="HK32" s="48">
        <v>768.95600009999998</v>
      </c>
      <c r="HL32" s="48">
        <v>782.10000009999999</v>
      </c>
      <c r="HM32" s="48">
        <v>814.08700009999995</v>
      </c>
      <c r="HN32" s="48">
        <v>896.80900010000005</v>
      </c>
      <c r="HO32" s="48">
        <v>984.55000010000003</v>
      </c>
      <c r="HP32" s="48">
        <v>1022.9970001</v>
      </c>
      <c r="HQ32" s="48">
        <v>890.39900009999997</v>
      </c>
      <c r="HR32" s="48">
        <v>875.7390001</v>
      </c>
      <c r="HS32" s="48">
        <v>534.13200010000003</v>
      </c>
      <c r="HT32" s="48">
        <v>410.05500009999997</v>
      </c>
      <c r="HU32" s="48">
        <v>959.98000009999998</v>
      </c>
      <c r="HV32" s="48">
        <v>912.93000019999999</v>
      </c>
      <c r="HW32" s="48">
        <v>644.46900010000002</v>
      </c>
      <c r="HX32" s="48">
        <v>736.96700009999995</v>
      </c>
      <c r="HY32" s="48">
        <v>641.50000009999997</v>
      </c>
      <c r="HZ32" s="48">
        <v>338.02600000000001</v>
      </c>
      <c r="IA32" s="48">
        <v>317.77400010000002</v>
      </c>
      <c r="IB32" s="48">
        <v>878.26100010000005</v>
      </c>
      <c r="IC32" s="48">
        <v>684.84300010000004</v>
      </c>
      <c r="ID32" s="48">
        <v>8.1</v>
      </c>
      <c r="IE32" s="48">
        <v>1221.6150001000001</v>
      </c>
      <c r="IF32" s="48">
        <v>917.68900010000004</v>
      </c>
      <c r="IG32" s="48">
        <v>739.96700009999995</v>
      </c>
      <c r="IH32" s="48">
        <v>586.3400001</v>
      </c>
      <c r="II32" s="48">
        <v>890.61700020000001</v>
      </c>
      <c r="IJ32" s="48">
        <v>1368.1430001000001</v>
      </c>
      <c r="IK32" s="48">
        <v>468.68900000000002</v>
      </c>
      <c r="IL32" s="48">
        <v>668.82700009999996</v>
      </c>
      <c r="IM32" s="48">
        <v>565.28000010000005</v>
      </c>
      <c r="IN32" s="60">
        <v>836.94000010000002</v>
      </c>
    </row>
    <row r="33" spans="1:248" s="5" customFormat="1" ht="15" customHeight="1" x14ac:dyDescent="0.45">
      <c r="A33" s="42" t="str">
        <f>'Entry capacity'!A33</f>
        <v>F07</v>
      </c>
      <c r="B33" s="47">
        <v>1225.6630001000001</v>
      </c>
      <c r="C33" s="48">
        <v>1202.2770000999999</v>
      </c>
      <c r="D33" s="48">
        <v>1235.5330001</v>
      </c>
      <c r="E33" s="48">
        <v>1124.4740001</v>
      </c>
      <c r="F33" s="48">
        <v>1048.8045001</v>
      </c>
      <c r="G33" s="48">
        <v>1028.4115001</v>
      </c>
      <c r="H33" s="48">
        <v>1021.2490001</v>
      </c>
      <c r="I33" s="48">
        <v>1003.0380001</v>
      </c>
      <c r="J33" s="48">
        <v>991.43800009999995</v>
      </c>
      <c r="K33" s="48">
        <v>973.54300009999997</v>
      </c>
      <c r="L33" s="48">
        <v>932.07400010000003</v>
      </c>
      <c r="M33" s="48">
        <v>890.18450010000004</v>
      </c>
      <c r="N33" s="48">
        <v>861.42950010000004</v>
      </c>
      <c r="O33" s="48">
        <v>858.9695001</v>
      </c>
      <c r="P33" s="48">
        <v>842.2005001</v>
      </c>
      <c r="Q33" s="48">
        <v>835.13350009999999</v>
      </c>
      <c r="R33" s="48">
        <v>833.18850010000006</v>
      </c>
      <c r="S33" s="48">
        <v>829.58350010000004</v>
      </c>
      <c r="T33" s="48">
        <v>819.18350009999995</v>
      </c>
      <c r="U33" s="48">
        <v>817.78150010000002</v>
      </c>
      <c r="V33" s="48">
        <v>811.40050010000004</v>
      </c>
      <c r="W33" s="48">
        <v>792.86300010000002</v>
      </c>
      <c r="X33" s="48">
        <v>785.49700010000004</v>
      </c>
      <c r="Y33" s="48">
        <v>766.66700000000003</v>
      </c>
      <c r="Z33" s="48">
        <v>756.35400000000004</v>
      </c>
      <c r="AA33" s="48">
        <v>716.42899999999997</v>
      </c>
      <c r="AB33" s="48">
        <v>708.79700000000003</v>
      </c>
      <c r="AC33" s="48">
        <v>674.827</v>
      </c>
      <c r="AD33" s="48">
        <v>862.33900010000002</v>
      </c>
      <c r="AE33" s="48">
        <v>877.13900009999998</v>
      </c>
      <c r="AF33" s="48">
        <v>692.69399999999996</v>
      </c>
      <c r="AG33" s="48">
        <v>712.89099999999996</v>
      </c>
      <c r="AH33" s="48">
        <v>731.18399999999997</v>
      </c>
      <c r="AI33" s="48">
        <v>742.14099999999996</v>
      </c>
      <c r="AJ33" s="48">
        <v>756.53700000000003</v>
      </c>
      <c r="AK33" s="48">
        <v>784.88099999999997</v>
      </c>
      <c r="AL33" s="48">
        <v>806.24199999999996</v>
      </c>
      <c r="AM33" s="48">
        <v>834.1</v>
      </c>
      <c r="AN33" s="48">
        <v>809.68200000000002</v>
      </c>
      <c r="AO33" s="48">
        <v>794.33600000000001</v>
      </c>
      <c r="AP33" s="48">
        <v>783.33600000000001</v>
      </c>
      <c r="AQ33" s="48">
        <v>772.13599999999997</v>
      </c>
      <c r="AR33" s="48">
        <v>815.08199999999999</v>
      </c>
      <c r="AS33" s="48">
        <v>975.25000009999997</v>
      </c>
      <c r="AT33" s="48">
        <v>1048.3140000999999</v>
      </c>
      <c r="AU33" s="48">
        <v>1035.8345001</v>
      </c>
      <c r="AV33" s="48">
        <v>1031.8345001</v>
      </c>
      <c r="AW33" s="48">
        <v>1016.0345000999999</v>
      </c>
      <c r="AX33" s="48">
        <v>1000.6455001</v>
      </c>
      <c r="AY33" s="48">
        <v>988.2245001</v>
      </c>
      <c r="AZ33" s="48">
        <v>972.84550009999998</v>
      </c>
      <c r="BA33" s="48">
        <v>963.47650009999995</v>
      </c>
      <c r="BB33" s="48">
        <v>955.50149999999996</v>
      </c>
      <c r="BC33" s="48">
        <v>939.7355</v>
      </c>
      <c r="BD33" s="48">
        <v>937.77049999999997</v>
      </c>
      <c r="BE33" s="48">
        <v>917.97149999999999</v>
      </c>
      <c r="BF33" s="48">
        <v>897.31849999999997</v>
      </c>
      <c r="BG33" s="48">
        <v>888.63350000000003</v>
      </c>
      <c r="BH33" s="48">
        <v>877.70249999999999</v>
      </c>
      <c r="BI33" s="48">
        <v>869.91750000000002</v>
      </c>
      <c r="BJ33" s="48">
        <v>855.9905</v>
      </c>
      <c r="BK33" s="48">
        <v>851.94349999999997</v>
      </c>
      <c r="BL33" s="48">
        <v>834.50149999999996</v>
      </c>
      <c r="BM33" s="48">
        <v>823.86850000000004</v>
      </c>
      <c r="BN33" s="48">
        <v>816.24450000000002</v>
      </c>
      <c r="BO33" s="48">
        <v>793.27549999999997</v>
      </c>
      <c r="BP33" s="48">
        <v>806.35950000000003</v>
      </c>
      <c r="BQ33" s="48">
        <v>821.35950000000003</v>
      </c>
      <c r="BR33" s="48">
        <v>834.99649999999997</v>
      </c>
      <c r="BS33" s="48">
        <v>845.99649999999997</v>
      </c>
      <c r="BT33" s="48">
        <v>854.20050000000003</v>
      </c>
      <c r="BU33" s="48">
        <v>1109.5160000999999</v>
      </c>
      <c r="BV33" s="48">
        <v>876.28949999999998</v>
      </c>
      <c r="BW33" s="48">
        <v>937.98450000000003</v>
      </c>
      <c r="BX33" s="48">
        <v>940.47850000000005</v>
      </c>
      <c r="BY33" s="48">
        <v>881.06650000000002</v>
      </c>
      <c r="BZ33" s="48">
        <v>884.4665</v>
      </c>
      <c r="CA33" s="48">
        <v>899.12350000000004</v>
      </c>
      <c r="CB33" s="48">
        <v>915.54049999999995</v>
      </c>
      <c r="CC33" s="48">
        <v>922.05050000000006</v>
      </c>
      <c r="CD33" s="48">
        <v>898.90150000000006</v>
      </c>
      <c r="CE33" s="48">
        <v>1144.1670001</v>
      </c>
      <c r="CF33" s="48">
        <v>1085.8320001</v>
      </c>
      <c r="CG33" s="48">
        <v>1076.6580001</v>
      </c>
      <c r="CH33" s="48">
        <v>1071.5380001000001</v>
      </c>
      <c r="CI33" s="48">
        <v>1061.7590001000001</v>
      </c>
      <c r="CJ33" s="48">
        <v>966.38650010000003</v>
      </c>
      <c r="CK33" s="48">
        <v>1041.4805001</v>
      </c>
      <c r="CL33" s="48">
        <v>1144.1660001</v>
      </c>
      <c r="CM33" s="48">
        <v>1023.2035001</v>
      </c>
      <c r="CN33" s="48">
        <v>1009.1335001</v>
      </c>
      <c r="CO33" s="48">
        <v>994.30250009999997</v>
      </c>
      <c r="CP33" s="48">
        <v>989.45350010000004</v>
      </c>
      <c r="CQ33" s="48">
        <v>981.53150010000002</v>
      </c>
      <c r="CR33" s="48">
        <v>979.82650009999998</v>
      </c>
      <c r="CS33" s="48">
        <v>972.91650010000001</v>
      </c>
      <c r="CT33" s="48">
        <v>756.92449999999997</v>
      </c>
      <c r="CU33" s="48">
        <v>723.37149999999997</v>
      </c>
      <c r="CV33" s="48">
        <v>714.92750000000001</v>
      </c>
      <c r="CW33" s="48">
        <v>680.72450000000003</v>
      </c>
      <c r="CX33" s="48">
        <v>671.5335</v>
      </c>
      <c r="CY33" s="48">
        <v>629.72749999999996</v>
      </c>
      <c r="CZ33" s="48">
        <v>574.16250000000002</v>
      </c>
      <c r="DA33" s="48">
        <v>499.61349999999999</v>
      </c>
      <c r="DB33" s="48">
        <v>484.76150000000001</v>
      </c>
      <c r="DC33" s="48">
        <v>473.64550000000003</v>
      </c>
      <c r="DD33" s="48">
        <v>466.84899999999999</v>
      </c>
      <c r="DE33" s="48">
        <v>461.23599999999999</v>
      </c>
      <c r="DF33" s="48">
        <v>903.81449999999995</v>
      </c>
      <c r="DG33" s="48">
        <v>911.16150000000005</v>
      </c>
      <c r="DH33" s="48">
        <v>1130.8740001000001</v>
      </c>
      <c r="DI33" s="48">
        <v>881.13900009999998</v>
      </c>
      <c r="DJ33" s="48">
        <v>878.33900010000002</v>
      </c>
      <c r="DK33" s="48">
        <v>796.7630001</v>
      </c>
      <c r="DL33" s="48">
        <v>799.37750000000005</v>
      </c>
      <c r="DM33" s="48">
        <v>811.02049999999997</v>
      </c>
      <c r="DN33" s="48">
        <v>849.16949999999997</v>
      </c>
      <c r="DO33" s="48">
        <v>860.47149999999999</v>
      </c>
      <c r="DP33" s="48">
        <v>863.57150000000001</v>
      </c>
      <c r="DQ33" s="48">
        <v>983.89350000000002</v>
      </c>
      <c r="DR33" s="48">
        <v>954.87950000000001</v>
      </c>
      <c r="DS33" s="48">
        <v>967.53750000000002</v>
      </c>
      <c r="DT33" s="48">
        <v>974.08749999999998</v>
      </c>
      <c r="DU33" s="48">
        <v>927.40400009999996</v>
      </c>
      <c r="DV33" s="48">
        <v>849.78150000000005</v>
      </c>
      <c r="DW33" s="48">
        <v>854.65750000000003</v>
      </c>
      <c r="DX33" s="48">
        <v>901.93949999999995</v>
      </c>
      <c r="DY33" s="48">
        <v>872.43150000000003</v>
      </c>
      <c r="DZ33" s="48">
        <v>85.358000000000004</v>
      </c>
      <c r="EA33" s="48">
        <v>83.406000000000006</v>
      </c>
      <c r="EB33" s="48">
        <v>7.5529999999999999</v>
      </c>
      <c r="EC33" s="48">
        <v>0</v>
      </c>
      <c r="ED33" s="48">
        <v>14.381</v>
      </c>
      <c r="EE33" s="48">
        <v>15.401999999999999</v>
      </c>
      <c r="EF33" s="48">
        <v>85.555999999999997</v>
      </c>
      <c r="EG33" s="48">
        <v>127.66500000000001</v>
      </c>
      <c r="EH33" s="48">
        <v>152.83799999999999</v>
      </c>
      <c r="EI33" s="48">
        <v>268.19499999999999</v>
      </c>
      <c r="EJ33" s="48">
        <v>306.37</v>
      </c>
      <c r="EK33" s="48">
        <v>322.262</v>
      </c>
      <c r="EL33" s="48">
        <v>388.46199999999999</v>
      </c>
      <c r="EM33" s="48">
        <v>410.017</v>
      </c>
      <c r="EN33" s="48">
        <v>413.93400000000003</v>
      </c>
      <c r="EO33" s="48">
        <v>421.26799999999997</v>
      </c>
      <c r="EP33" s="48">
        <v>433.48</v>
      </c>
      <c r="EQ33" s="48">
        <v>441.58</v>
      </c>
      <c r="ER33" s="48">
        <v>451.38</v>
      </c>
      <c r="ES33" s="48">
        <v>919.26750000000004</v>
      </c>
      <c r="ET33" s="48">
        <v>909.82950000000005</v>
      </c>
      <c r="EU33" s="48">
        <v>860.02250000000004</v>
      </c>
      <c r="EV33" s="48">
        <v>820.08199999999999</v>
      </c>
      <c r="EW33" s="48">
        <v>938.53800009999998</v>
      </c>
      <c r="EX33" s="48">
        <v>972.6570001</v>
      </c>
      <c r="EY33" s="48">
        <v>1018.0820001</v>
      </c>
      <c r="EZ33" s="48">
        <v>1110.1300001</v>
      </c>
      <c r="FA33" s="48">
        <v>1170.1330000999999</v>
      </c>
      <c r="FB33" s="48">
        <v>1201.3610001</v>
      </c>
      <c r="FC33" s="48">
        <v>1217.6970001</v>
      </c>
      <c r="FD33" s="48">
        <v>1230.4530001000001</v>
      </c>
      <c r="FE33" s="48">
        <v>1263.7850000999999</v>
      </c>
      <c r="FF33" s="48">
        <v>1280.8240000999999</v>
      </c>
      <c r="FG33" s="48">
        <v>1296.3640001000001</v>
      </c>
      <c r="FH33" s="48">
        <v>1309.3940001000001</v>
      </c>
      <c r="FI33" s="48">
        <v>1333.1490001</v>
      </c>
      <c r="FJ33" s="48">
        <v>1352.7720001</v>
      </c>
      <c r="FK33" s="48">
        <v>1371.4490000999999</v>
      </c>
      <c r="FL33" s="48">
        <v>530.92150000000004</v>
      </c>
      <c r="FM33" s="48">
        <v>422.66</v>
      </c>
      <c r="FN33" s="48">
        <v>358.65</v>
      </c>
      <c r="FO33" s="48">
        <v>297.55</v>
      </c>
      <c r="FP33" s="48">
        <v>254.655</v>
      </c>
      <c r="FQ33" s="48">
        <v>228.14500000000001</v>
      </c>
      <c r="FR33" s="48">
        <v>214.41300000000001</v>
      </c>
      <c r="FS33" s="48">
        <v>172.18600000000001</v>
      </c>
      <c r="FT33" s="48">
        <v>325.83100000000002</v>
      </c>
      <c r="FU33" s="48">
        <v>341.53100000000001</v>
      </c>
      <c r="FV33" s="48">
        <v>371.43099999999998</v>
      </c>
      <c r="FW33" s="48">
        <v>388.83100000000002</v>
      </c>
      <c r="FX33" s="48">
        <v>409.33100000000002</v>
      </c>
      <c r="FY33" s="48">
        <v>454.62200000000001</v>
      </c>
      <c r="FZ33" s="48">
        <v>471.24700000000001</v>
      </c>
      <c r="GA33" s="48">
        <v>514.923</v>
      </c>
      <c r="GB33" s="48">
        <v>544.12800000000004</v>
      </c>
      <c r="GC33" s="48">
        <v>564.95100000000002</v>
      </c>
      <c r="GD33" s="48">
        <v>619.94100000000003</v>
      </c>
      <c r="GE33" s="48">
        <v>438.83100000000002</v>
      </c>
      <c r="GF33" s="48">
        <v>484.23099999999999</v>
      </c>
      <c r="GG33" s="48">
        <v>501.49599999999998</v>
      </c>
      <c r="GH33" s="48">
        <v>859.06299999999999</v>
      </c>
      <c r="GI33" s="48">
        <v>656.93399999999997</v>
      </c>
      <c r="GJ33" s="48">
        <v>341.37700000000001</v>
      </c>
      <c r="GK33" s="48">
        <v>365.38700010000002</v>
      </c>
      <c r="GL33" s="48">
        <v>388.88700010000002</v>
      </c>
      <c r="GM33" s="48">
        <v>403.42700009999999</v>
      </c>
      <c r="GN33" s="48">
        <v>915.75300010000001</v>
      </c>
      <c r="GO33" s="48">
        <v>898.22800010000003</v>
      </c>
      <c r="GP33" s="48">
        <v>891.43100010000001</v>
      </c>
      <c r="GQ33" s="48">
        <v>835.83400010000003</v>
      </c>
      <c r="GR33" s="48">
        <v>806.32900010000003</v>
      </c>
      <c r="GS33" s="48">
        <v>776.43500010000002</v>
      </c>
      <c r="GT33" s="48">
        <v>736.92900010000005</v>
      </c>
      <c r="GU33" s="48">
        <v>683.32900010000003</v>
      </c>
      <c r="GV33" s="48">
        <v>658.20000010000001</v>
      </c>
      <c r="GW33" s="48">
        <v>616.45500010000001</v>
      </c>
      <c r="GX33" s="48">
        <v>603.58000010000001</v>
      </c>
      <c r="GY33" s="48">
        <v>570.14700010000001</v>
      </c>
      <c r="GZ33" s="48">
        <v>550.18400010000005</v>
      </c>
      <c r="HA33" s="48">
        <v>497.90800009999998</v>
      </c>
      <c r="HB33" s="48">
        <v>366.94700010000003</v>
      </c>
      <c r="HC33" s="48">
        <v>705.90000010000006</v>
      </c>
      <c r="HD33" s="48">
        <v>731.24549999999999</v>
      </c>
      <c r="HE33" s="48">
        <v>714.94449999999995</v>
      </c>
      <c r="HF33" s="48">
        <v>699.92750000000001</v>
      </c>
      <c r="HG33" s="48">
        <v>664.5675</v>
      </c>
      <c r="HH33" s="48">
        <v>995.83800010000004</v>
      </c>
      <c r="HI33" s="48">
        <v>738.55700000000002</v>
      </c>
      <c r="HJ33" s="48">
        <v>785.63599999999997</v>
      </c>
      <c r="HK33" s="48">
        <v>876.82749999999999</v>
      </c>
      <c r="HL33" s="48">
        <v>889.97149999999999</v>
      </c>
      <c r="HM33" s="48">
        <v>921.95849999999996</v>
      </c>
      <c r="HN33" s="48">
        <v>943.94000010000002</v>
      </c>
      <c r="HO33" s="48">
        <v>998.60700010000005</v>
      </c>
      <c r="HP33" s="48">
        <v>1037.0540000999999</v>
      </c>
      <c r="HQ33" s="48">
        <v>403.21</v>
      </c>
      <c r="HR33" s="48">
        <v>388.55</v>
      </c>
      <c r="HS33" s="48">
        <v>258.73099999999999</v>
      </c>
      <c r="HT33" s="48">
        <v>757.22500000000002</v>
      </c>
      <c r="HU33" s="48">
        <v>880.76900009999997</v>
      </c>
      <c r="HV33" s="48">
        <v>425.74100010000001</v>
      </c>
      <c r="HW33" s="48">
        <v>892.14649999999995</v>
      </c>
      <c r="HX33" s="48">
        <v>984.64449999999999</v>
      </c>
      <c r="HY33" s="48">
        <v>749.37149999999997</v>
      </c>
      <c r="HZ33" s="48">
        <v>1130.8890001</v>
      </c>
      <c r="IA33" s="48">
        <v>821.08199999999999</v>
      </c>
      <c r="IB33" s="48">
        <v>85.397999999999996</v>
      </c>
      <c r="IC33" s="48">
        <v>932.52049999999997</v>
      </c>
      <c r="ID33" s="48">
        <v>800.96300010000004</v>
      </c>
      <c r="IE33" s="48">
        <v>1235.6720001000001</v>
      </c>
      <c r="IF33" s="48">
        <v>430.5</v>
      </c>
      <c r="IG33" s="48">
        <v>987.64449999999999</v>
      </c>
      <c r="IH33" s="48">
        <v>972.68050000000005</v>
      </c>
      <c r="II33" s="48">
        <v>403.42800010000002</v>
      </c>
      <c r="IJ33" s="48">
        <v>1382.2000000999999</v>
      </c>
      <c r="IK33" s="48">
        <v>1088.0395000999999</v>
      </c>
      <c r="IL33" s="48">
        <v>916.50450000000001</v>
      </c>
      <c r="IM33" s="48">
        <v>586.52149999999995</v>
      </c>
      <c r="IN33" s="60">
        <v>44.076999999999998</v>
      </c>
    </row>
    <row r="34" spans="1:248" s="5" customFormat="1" ht="15" customHeight="1" x14ac:dyDescent="0.45">
      <c r="A34" s="42" t="str">
        <f>'Entry capacity'!A34</f>
        <v>AASS Serrablo</v>
      </c>
      <c r="B34" s="47">
        <v>992.04300009999997</v>
      </c>
      <c r="C34" s="48">
        <v>968.6570001</v>
      </c>
      <c r="D34" s="48">
        <v>1001.9130001</v>
      </c>
      <c r="E34" s="48">
        <v>438.94</v>
      </c>
      <c r="F34" s="48">
        <v>363.27050000000003</v>
      </c>
      <c r="G34" s="48">
        <v>342.8775</v>
      </c>
      <c r="H34" s="48">
        <v>335.71499999999997</v>
      </c>
      <c r="I34" s="48">
        <v>317.50400000000002</v>
      </c>
      <c r="J34" s="48">
        <v>305.904</v>
      </c>
      <c r="K34" s="48">
        <v>288.00900000000001</v>
      </c>
      <c r="L34" s="48">
        <v>329.47800000000001</v>
      </c>
      <c r="M34" s="48">
        <v>371.36750000000001</v>
      </c>
      <c r="N34" s="48">
        <v>400.1225</v>
      </c>
      <c r="O34" s="48">
        <v>402.58249999999998</v>
      </c>
      <c r="P34" s="48">
        <v>419.35149999999999</v>
      </c>
      <c r="Q34" s="48">
        <v>426.41849999999999</v>
      </c>
      <c r="R34" s="48">
        <v>428.36349999999999</v>
      </c>
      <c r="S34" s="48">
        <v>431.96850000000001</v>
      </c>
      <c r="T34" s="48">
        <v>442.36849999999998</v>
      </c>
      <c r="U34" s="48">
        <v>443.77050000000003</v>
      </c>
      <c r="V34" s="48">
        <v>450.1515</v>
      </c>
      <c r="W34" s="48">
        <v>468.68900000000002</v>
      </c>
      <c r="X34" s="48">
        <v>476.05500000000001</v>
      </c>
      <c r="Y34" s="48">
        <v>494.88500010000001</v>
      </c>
      <c r="Z34" s="48">
        <v>505.1980001</v>
      </c>
      <c r="AA34" s="48">
        <v>545.12300010000001</v>
      </c>
      <c r="AB34" s="48">
        <v>552.75500009999996</v>
      </c>
      <c r="AC34" s="48">
        <v>586.72500009999999</v>
      </c>
      <c r="AD34" s="48">
        <v>774.23700020000001</v>
      </c>
      <c r="AE34" s="48">
        <v>789.03700019999997</v>
      </c>
      <c r="AF34" s="48">
        <v>604.59400010000002</v>
      </c>
      <c r="AG34" s="48">
        <v>624.79100010000002</v>
      </c>
      <c r="AH34" s="48">
        <v>643.08400010000003</v>
      </c>
      <c r="AI34" s="48">
        <v>654.04100010000002</v>
      </c>
      <c r="AJ34" s="48">
        <v>668.43700009999998</v>
      </c>
      <c r="AK34" s="48">
        <v>696.78100010000003</v>
      </c>
      <c r="AL34" s="48">
        <v>718.14200010000002</v>
      </c>
      <c r="AM34" s="48">
        <v>750.64500009999995</v>
      </c>
      <c r="AN34" s="48">
        <v>775.06300009999995</v>
      </c>
      <c r="AO34" s="48">
        <v>790.40900009999996</v>
      </c>
      <c r="AP34" s="48">
        <v>801.40900009999996</v>
      </c>
      <c r="AQ34" s="48">
        <v>812.6090001</v>
      </c>
      <c r="AR34" s="48">
        <v>780.46300010000004</v>
      </c>
      <c r="AS34" s="48">
        <v>286.30200000000002</v>
      </c>
      <c r="AT34" s="48">
        <v>213.238</v>
      </c>
      <c r="AU34" s="48">
        <v>196.92099999999999</v>
      </c>
      <c r="AV34" s="48">
        <v>192.92099999999999</v>
      </c>
      <c r="AW34" s="48">
        <v>177.12100000000001</v>
      </c>
      <c r="AX34" s="48">
        <v>161.732</v>
      </c>
      <c r="AY34" s="48">
        <v>149.31100000000001</v>
      </c>
      <c r="AZ34" s="48">
        <v>133.93199999999999</v>
      </c>
      <c r="BA34" s="48">
        <v>124.563</v>
      </c>
      <c r="BB34" s="48">
        <v>132.5380001</v>
      </c>
      <c r="BC34" s="48">
        <v>148.3040001</v>
      </c>
      <c r="BD34" s="48">
        <v>150.2690001</v>
      </c>
      <c r="BE34" s="48">
        <v>170.06800010000001</v>
      </c>
      <c r="BF34" s="48">
        <v>190.7210001</v>
      </c>
      <c r="BG34" s="48">
        <v>199.4060001</v>
      </c>
      <c r="BH34" s="48">
        <v>210.33700010000001</v>
      </c>
      <c r="BI34" s="48">
        <v>218.12200010000001</v>
      </c>
      <c r="BJ34" s="48">
        <v>232.0490001</v>
      </c>
      <c r="BK34" s="48">
        <v>267.36500009999997</v>
      </c>
      <c r="BL34" s="48">
        <v>284.80700009999998</v>
      </c>
      <c r="BM34" s="48">
        <v>295.44000010000002</v>
      </c>
      <c r="BN34" s="48">
        <v>303.06400009999999</v>
      </c>
      <c r="BO34" s="48">
        <v>326.03500009999999</v>
      </c>
      <c r="BP34" s="48">
        <v>339.11900009999999</v>
      </c>
      <c r="BQ34" s="48">
        <v>354.11900009999999</v>
      </c>
      <c r="BR34" s="48">
        <v>367.75600009999999</v>
      </c>
      <c r="BS34" s="48">
        <v>378.75600009999999</v>
      </c>
      <c r="BT34" s="48">
        <v>386.9600001</v>
      </c>
      <c r="BU34" s="48">
        <v>423.98200000000003</v>
      </c>
      <c r="BV34" s="48">
        <v>409.0490001</v>
      </c>
      <c r="BW34" s="48">
        <v>470.74400009999999</v>
      </c>
      <c r="BX34" s="48">
        <v>473.23800010000002</v>
      </c>
      <c r="BY34" s="48">
        <v>413.82600009999999</v>
      </c>
      <c r="BZ34" s="48">
        <v>417.22600010000002</v>
      </c>
      <c r="CA34" s="48">
        <v>431.8830001</v>
      </c>
      <c r="CB34" s="48">
        <v>448.30000009999998</v>
      </c>
      <c r="CC34" s="48">
        <v>454.81000010000002</v>
      </c>
      <c r="CD34" s="48">
        <v>431.66100010000002</v>
      </c>
      <c r="CE34" s="48">
        <v>458.63299999999998</v>
      </c>
      <c r="CF34" s="48">
        <v>400.298</v>
      </c>
      <c r="CG34" s="48">
        <v>391.12400000000002</v>
      </c>
      <c r="CH34" s="48">
        <v>386.00400000000002</v>
      </c>
      <c r="CI34" s="48">
        <v>376.22500000000002</v>
      </c>
      <c r="CJ34" s="48">
        <v>121.65300000000001</v>
      </c>
      <c r="CK34" s="48">
        <v>46.558999999999997</v>
      </c>
      <c r="CL34" s="48">
        <v>458.63200000000001</v>
      </c>
      <c r="CM34" s="48">
        <v>64.835999999999999</v>
      </c>
      <c r="CN34" s="48">
        <v>78.906000000000006</v>
      </c>
      <c r="CO34" s="48">
        <v>93.736999999999995</v>
      </c>
      <c r="CP34" s="48">
        <v>98.585999999999999</v>
      </c>
      <c r="CQ34" s="48">
        <v>106.508</v>
      </c>
      <c r="CR34" s="48">
        <v>108.21299999999999</v>
      </c>
      <c r="CS34" s="48">
        <v>115.123</v>
      </c>
      <c r="CT34" s="48">
        <v>362.38400009999998</v>
      </c>
      <c r="CU34" s="48">
        <v>395.93700009999998</v>
      </c>
      <c r="CV34" s="48">
        <v>404.38100009999999</v>
      </c>
      <c r="CW34" s="48">
        <v>438.58400010000003</v>
      </c>
      <c r="CX34" s="48">
        <v>447.7750001</v>
      </c>
      <c r="CY34" s="48">
        <v>489.58100009999998</v>
      </c>
      <c r="CZ34" s="48">
        <v>545.14600010000004</v>
      </c>
      <c r="DA34" s="48">
        <v>588.42600010000001</v>
      </c>
      <c r="DB34" s="48">
        <v>603.27800009999999</v>
      </c>
      <c r="DC34" s="48">
        <v>614.39400009999997</v>
      </c>
      <c r="DD34" s="48">
        <v>621.19050010000001</v>
      </c>
      <c r="DE34" s="48">
        <v>626.80350009999995</v>
      </c>
      <c r="DF34" s="48">
        <v>436.57400009999998</v>
      </c>
      <c r="DG34" s="48">
        <v>443.92100010000001</v>
      </c>
      <c r="DH34" s="48">
        <v>445.34</v>
      </c>
      <c r="DI34" s="48">
        <v>793.03700019999997</v>
      </c>
      <c r="DJ34" s="48">
        <v>790.23700020000001</v>
      </c>
      <c r="DK34" s="48">
        <v>472.589</v>
      </c>
      <c r="DL34" s="48">
        <v>471.94300010000001</v>
      </c>
      <c r="DM34" s="48">
        <v>483.58600009999998</v>
      </c>
      <c r="DN34" s="48">
        <v>521.73500009999998</v>
      </c>
      <c r="DO34" s="48">
        <v>533.0370001</v>
      </c>
      <c r="DP34" s="48">
        <v>536.13700010000002</v>
      </c>
      <c r="DQ34" s="48">
        <v>516.65300009999999</v>
      </c>
      <c r="DR34" s="48">
        <v>627.44500010000002</v>
      </c>
      <c r="DS34" s="48">
        <v>640.10300010000003</v>
      </c>
      <c r="DT34" s="48">
        <v>646.65300009999999</v>
      </c>
      <c r="DU34" s="48">
        <v>693.7820001</v>
      </c>
      <c r="DV34" s="48">
        <v>243.87800010000001</v>
      </c>
      <c r="DW34" s="48">
        <v>248.75400010000001</v>
      </c>
      <c r="DX34" s="48">
        <v>296.03600010000002</v>
      </c>
      <c r="DY34" s="48">
        <v>266.52800009999999</v>
      </c>
      <c r="DZ34" s="48">
        <v>1173.3975000999999</v>
      </c>
      <c r="EA34" s="48">
        <v>1171.4455000999999</v>
      </c>
      <c r="EB34" s="48">
        <v>1095.5925001000001</v>
      </c>
      <c r="EC34" s="48">
        <v>1088.0395000999999</v>
      </c>
      <c r="ED34" s="48">
        <v>1077.1375000999999</v>
      </c>
      <c r="EE34" s="48">
        <v>1072.6375000999999</v>
      </c>
      <c r="EF34" s="48">
        <v>1002.4835001</v>
      </c>
      <c r="EG34" s="48">
        <v>960.37450009999998</v>
      </c>
      <c r="EH34" s="48">
        <v>935.20350010000004</v>
      </c>
      <c r="EI34" s="48">
        <v>819.8445001</v>
      </c>
      <c r="EJ34" s="48">
        <v>781.66950010000005</v>
      </c>
      <c r="EK34" s="48">
        <v>765.7775001</v>
      </c>
      <c r="EL34" s="48">
        <v>699.57750009999995</v>
      </c>
      <c r="EM34" s="48">
        <v>678.0225001</v>
      </c>
      <c r="EN34" s="48">
        <v>674.10550009999997</v>
      </c>
      <c r="EO34" s="48">
        <v>666.77150010000003</v>
      </c>
      <c r="EP34" s="48">
        <v>654.55950010000004</v>
      </c>
      <c r="EQ34" s="48">
        <v>646.45950010000001</v>
      </c>
      <c r="ER34" s="48">
        <v>636.65950009999995</v>
      </c>
      <c r="ES34" s="48">
        <v>313.3640001</v>
      </c>
      <c r="ET34" s="48">
        <v>303.92600010000001</v>
      </c>
      <c r="EU34" s="48">
        <v>272.29100010000002</v>
      </c>
      <c r="EV34" s="48">
        <v>785.46300010000004</v>
      </c>
      <c r="EW34" s="48">
        <v>704.91800009999997</v>
      </c>
      <c r="EX34" s="48">
        <v>739.0370001</v>
      </c>
      <c r="EY34" s="48">
        <v>784.46200009999995</v>
      </c>
      <c r="EZ34" s="48">
        <v>876.51000009999996</v>
      </c>
      <c r="FA34" s="48">
        <v>936.5130001</v>
      </c>
      <c r="FB34" s="48">
        <v>967.74100009999995</v>
      </c>
      <c r="FC34" s="48">
        <v>984.07700009999996</v>
      </c>
      <c r="FD34" s="48">
        <v>996.83300010000005</v>
      </c>
      <c r="FE34" s="48">
        <v>1030.1650001</v>
      </c>
      <c r="FF34" s="48">
        <v>1047.2040001</v>
      </c>
      <c r="FG34" s="48">
        <v>1062.7440001</v>
      </c>
      <c r="FH34" s="48">
        <v>1075.7740001</v>
      </c>
      <c r="FI34" s="48">
        <v>1099.5290001000001</v>
      </c>
      <c r="FJ34" s="48">
        <v>1119.1520000999999</v>
      </c>
      <c r="FK34" s="48">
        <v>1137.8290001</v>
      </c>
      <c r="FL34" s="48">
        <v>557.11800010000002</v>
      </c>
      <c r="FM34" s="48">
        <v>1205.0255001</v>
      </c>
      <c r="FN34" s="48">
        <v>1141.0155001000001</v>
      </c>
      <c r="FO34" s="48">
        <v>1079.9155000999999</v>
      </c>
      <c r="FP34" s="48">
        <v>1037.0205000999999</v>
      </c>
      <c r="FQ34" s="48">
        <v>1010.5105000999999</v>
      </c>
      <c r="FR34" s="48">
        <v>996.77850009999997</v>
      </c>
      <c r="FS34" s="48">
        <v>954.5515001</v>
      </c>
      <c r="FT34" s="48">
        <v>766.76600010000004</v>
      </c>
      <c r="FU34" s="48">
        <v>751.0660001</v>
      </c>
      <c r="FV34" s="48">
        <v>721.16600010000002</v>
      </c>
      <c r="FW34" s="48">
        <v>703.76600010000004</v>
      </c>
      <c r="FX34" s="48">
        <v>683.26600010000004</v>
      </c>
      <c r="FY34" s="48">
        <v>728.55700009999998</v>
      </c>
      <c r="FZ34" s="48">
        <v>745.18200009999998</v>
      </c>
      <c r="GA34" s="48">
        <v>746.62900009999998</v>
      </c>
      <c r="GB34" s="48">
        <v>717.42400009999994</v>
      </c>
      <c r="GC34" s="48">
        <v>696.60100009999996</v>
      </c>
      <c r="GD34" s="48">
        <v>641.61100009999996</v>
      </c>
      <c r="GE34" s="48">
        <v>653.76600010000004</v>
      </c>
      <c r="GF34" s="48">
        <v>608.36600009999995</v>
      </c>
      <c r="GG34" s="48">
        <v>629.58600009999998</v>
      </c>
      <c r="GH34" s="48">
        <v>980.58200009999996</v>
      </c>
      <c r="GI34" s="48">
        <v>788.58400010000003</v>
      </c>
      <c r="GJ34" s="48">
        <v>1123.7425000999999</v>
      </c>
      <c r="GK34" s="48">
        <v>1019.5640001</v>
      </c>
      <c r="GL34" s="48">
        <v>1043.0640000999999</v>
      </c>
      <c r="GM34" s="48">
        <v>1057.6040000999999</v>
      </c>
      <c r="GN34" s="48">
        <v>705.43300009999996</v>
      </c>
      <c r="GO34" s="48">
        <v>722.95800010000005</v>
      </c>
      <c r="GP34" s="48">
        <v>729.75500009999996</v>
      </c>
      <c r="GQ34" s="48">
        <v>785.35200010000005</v>
      </c>
      <c r="GR34" s="48">
        <v>776.60200010000005</v>
      </c>
      <c r="GS34" s="48">
        <v>746.70800010000005</v>
      </c>
      <c r="GT34" s="48">
        <v>707.20200009999996</v>
      </c>
      <c r="GU34" s="48">
        <v>653.60200010000005</v>
      </c>
      <c r="GV34" s="48">
        <v>678.73100009999996</v>
      </c>
      <c r="GW34" s="48">
        <v>720.47600009999996</v>
      </c>
      <c r="GX34" s="48">
        <v>733.35100009999996</v>
      </c>
      <c r="GY34" s="48">
        <v>766.78400009999996</v>
      </c>
      <c r="GZ34" s="48">
        <v>786.74700010000004</v>
      </c>
      <c r="HA34" s="48">
        <v>839.02300009999999</v>
      </c>
      <c r="HB34" s="48">
        <v>969.9840001</v>
      </c>
      <c r="HC34" s="48">
        <v>631.03100010000003</v>
      </c>
      <c r="HD34" s="48">
        <v>591.09900010000001</v>
      </c>
      <c r="HE34" s="48">
        <v>574.79800009999997</v>
      </c>
      <c r="HF34" s="48">
        <v>559.78100010000003</v>
      </c>
      <c r="HG34" s="48">
        <v>524.42100010000001</v>
      </c>
      <c r="HH34" s="48">
        <v>310.30399999999997</v>
      </c>
      <c r="HI34" s="48">
        <v>650.45500010000001</v>
      </c>
      <c r="HJ34" s="48">
        <v>799.1090001</v>
      </c>
      <c r="HK34" s="48">
        <v>549.39300009999999</v>
      </c>
      <c r="HL34" s="48">
        <v>562.5370001</v>
      </c>
      <c r="HM34" s="48">
        <v>594.52400009999997</v>
      </c>
      <c r="HN34" s="48">
        <v>677.24600009999995</v>
      </c>
      <c r="HO34" s="48">
        <v>764.98700010000005</v>
      </c>
      <c r="HP34" s="48">
        <v>803.43400010000005</v>
      </c>
      <c r="HQ34" s="48">
        <v>1185.5755001</v>
      </c>
      <c r="HR34" s="48">
        <v>1170.9155000999999</v>
      </c>
      <c r="HS34" s="48">
        <v>833.86600009999995</v>
      </c>
      <c r="HT34" s="48">
        <v>878.74400009999999</v>
      </c>
      <c r="HU34" s="48">
        <v>740.4170001</v>
      </c>
      <c r="HV34" s="48">
        <v>911.19000010000002</v>
      </c>
      <c r="HW34" s="48">
        <v>424.90600010000003</v>
      </c>
      <c r="HX34" s="48">
        <v>517.40400009999996</v>
      </c>
      <c r="HY34" s="48">
        <v>421.93700009999998</v>
      </c>
      <c r="HZ34" s="48">
        <v>445.35500000000002</v>
      </c>
      <c r="IA34" s="48">
        <v>786.46300010000004</v>
      </c>
      <c r="IB34" s="48">
        <v>1173.4375001000001</v>
      </c>
      <c r="IC34" s="48">
        <v>465.2800001</v>
      </c>
      <c r="ID34" s="48">
        <v>476.78899999999999</v>
      </c>
      <c r="IE34" s="48">
        <v>1002.0520001</v>
      </c>
      <c r="IF34" s="48">
        <v>1212.8655001</v>
      </c>
      <c r="IG34" s="48">
        <v>520.40400009999996</v>
      </c>
      <c r="IH34" s="48">
        <v>366.77700010000001</v>
      </c>
      <c r="II34" s="48">
        <v>1057.6050001000001</v>
      </c>
      <c r="IJ34" s="48">
        <v>1148.5800001</v>
      </c>
      <c r="IK34" s="48">
        <v>0</v>
      </c>
      <c r="IL34" s="48">
        <v>449.26400009999998</v>
      </c>
      <c r="IM34" s="48">
        <v>501.51800009999999</v>
      </c>
      <c r="IN34" s="60">
        <v>1132.1165000999999</v>
      </c>
    </row>
    <row r="35" spans="1:248" s="5" customFormat="1" ht="15" customHeight="1" x14ac:dyDescent="0.45">
      <c r="A35" s="42" t="str">
        <f>'Entry capacity'!A35</f>
        <v>AASS Gaviota</v>
      </c>
      <c r="B35" s="47">
        <v>789.23900000000003</v>
      </c>
      <c r="C35" s="48">
        <v>765.85299999999995</v>
      </c>
      <c r="D35" s="48">
        <v>799.10900000000004</v>
      </c>
      <c r="E35" s="48">
        <v>639.07800010000005</v>
      </c>
      <c r="F35" s="48">
        <v>563.40850009999997</v>
      </c>
      <c r="G35" s="48">
        <v>543.01550010000005</v>
      </c>
      <c r="H35" s="48">
        <v>535.85300010000003</v>
      </c>
      <c r="I35" s="48">
        <v>517.64200010000002</v>
      </c>
      <c r="J35" s="48">
        <v>506.0420001</v>
      </c>
      <c r="K35" s="48">
        <v>488.14700010000001</v>
      </c>
      <c r="L35" s="48">
        <v>529.61600009999995</v>
      </c>
      <c r="M35" s="48">
        <v>571.50550009999995</v>
      </c>
      <c r="N35" s="48">
        <v>600.26050009999994</v>
      </c>
      <c r="O35" s="48">
        <v>602.72050009999998</v>
      </c>
      <c r="P35" s="48">
        <v>619.48950009999999</v>
      </c>
      <c r="Q35" s="48">
        <v>626.55650009999999</v>
      </c>
      <c r="R35" s="48">
        <v>628.50150010000004</v>
      </c>
      <c r="S35" s="48">
        <v>632.10650009999995</v>
      </c>
      <c r="T35" s="48">
        <v>642.50650010000004</v>
      </c>
      <c r="U35" s="48">
        <v>643.90850009999997</v>
      </c>
      <c r="V35" s="48">
        <v>650.28950010000005</v>
      </c>
      <c r="W35" s="48">
        <v>668.82700009999996</v>
      </c>
      <c r="X35" s="48">
        <v>676.19300009999995</v>
      </c>
      <c r="Y35" s="48">
        <v>695.02300019999996</v>
      </c>
      <c r="Z35" s="48">
        <v>705.33600019999994</v>
      </c>
      <c r="AA35" s="48">
        <v>745.26100020000001</v>
      </c>
      <c r="AB35" s="48">
        <v>752.89300019999996</v>
      </c>
      <c r="AC35" s="48">
        <v>786.86300019999999</v>
      </c>
      <c r="AD35" s="48">
        <v>974.37500030000001</v>
      </c>
      <c r="AE35" s="48">
        <v>989.17500029999997</v>
      </c>
      <c r="AF35" s="48">
        <v>804.73200020000002</v>
      </c>
      <c r="AG35" s="48">
        <v>824.92900020000002</v>
      </c>
      <c r="AH35" s="48">
        <v>843.22200020000002</v>
      </c>
      <c r="AI35" s="48">
        <v>854.17900020000002</v>
      </c>
      <c r="AJ35" s="48">
        <v>868.57500019999998</v>
      </c>
      <c r="AK35" s="48">
        <v>896.91900020000003</v>
      </c>
      <c r="AL35" s="48">
        <v>918.28000020000002</v>
      </c>
      <c r="AM35" s="48">
        <v>950.78300019999995</v>
      </c>
      <c r="AN35" s="48">
        <v>975.20100019999995</v>
      </c>
      <c r="AO35" s="48">
        <v>976.65350000000001</v>
      </c>
      <c r="AP35" s="48">
        <v>965.65350000000001</v>
      </c>
      <c r="AQ35" s="48">
        <v>954.45349999999996</v>
      </c>
      <c r="AR35" s="48">
        <v>980.60100020000004</v>
      </c>
      <c r="AS35" s="48">
        <v>486.44000010000002</v>
      </c>
      <c r="AT35" s="48">
        <v>413.3760001</v>
      </c>
      <c r="AU35" s="48">
        <v>397.05900009999999</v>
      </c>
      <c r="AV35" s="48">
        <v>393.05900009999999</v>
      </c>
      <c r="AW35" s="48">
        <v>377.25900009999998</v>
      </c>
      <c r="AX35" s="48">
        <v>361.87000010000003</v>
      </c>
      <c r="AY35" s="48">
        <v>349.44900009999998</v>
      </c>
      <c r="AZ35" s="48">
        <v>334.07000010000002</v>
      </c>
      <c r="BA35" s="48">
        <v>324.70100009999999</v>
      </c>
      <c r="BB35" s="48">
        <v>316.726</v>
      </c>
      <c r="BC35" s="48">
        <v>300.95999999999998</v>
      </c>
      <c r="BD35" s="48">
        <v>298.995</v>
      </c>
      <c r="BE35" s="48">
        <v>279.19600000000003</v>
      </c>
      <c r="BF35" s="48">
        <v>258.54300000000001</v>
      </c>
      <c r="BG35" s="48">
        <v>249.858</v>
      </c>
      <c r="BH35" s="48">
        <v>238.92699999999999</v>
      </c>
      <c r="BI35" s="48">
        <v>231.142</v>
      </c>
      <c r="BJ35" s="48">
        <v>217.215</v>
      </c>
      <c r="BK35" s="48">
        <v>181.899</v>
      </c>
      <c r="BL35" s="48">
        <v>164.45699999999999</v>
      </c>
      <c r="BM35" s="48">
        <v>153.82400000000001</v>
      </c>
      <c r="BN35" s="48">
        <v>146.19999999999999</v>
      </c>
      <c r="BO35" s="48">
        <v>123.229</v>
      </c>
      <c r="BP35" s="48">
        <v>136.31299999999999</v>
      </c>
      <c r="BQ35" s="48">
        <v>126.626</v>
      </c>
      <c r="BR35" s="48">
        <v>112.989</v>
      </c>
      <c r="BS35" s="48">
        <v>101.989</v>
      </c>
      <c r="BT35" s="48">
        <v>93.784999999999997</v>
      </c>
      <c r="BU35" s="48">
        <v>624.12000009999997</v>
      </c>
      <c r="BV35" s="48">
        <v>71.695999999999998</v>
      </c>
      <c r="BW35" s="48">
        <v>123.837</v>
      </c>
      <c r="BX35" s="48">
        <v>126.331</v>
      </c>
      <c r="BY35" s="48">
        <v>66.918999999999997</v>
      </c>
      <c r="BZ35" s="48">
        <v>32.037999999999997</v>
      </c>
      <c r="CA35" s="48">
        <v>46.695</v>
      </c>
      <c r="CB35" s="48">
        <v>63.112000000000002</v>
      </c>
      <c r="CC35" s="48">
        <v>69.622</v>
      </c>
      <c r="CD35" s="48">
        <v>46.472999999999999</v>
      </c>
      <c r="CE35" s="48">
        <v>658.77100010000004</v>
      </c>
      <c r="CF35" s="48">
        <v>600.4360001</v>
      </c>
      <c r="CG35" s="48">
        <v>591.26200010000002</v>
      </c>
      <c r="CH35" s="48">
        <v>586.14200010000002</v>
      </c>
      <c r="CI35" s="48">
        <v>576.36300010000002</v>
      </c>
      <c r="CJ35" s="48">
        <v>327.61100010000001</v>
      </c>
      <c r="CK35" s="48">
        <v>402.70500010000001</v>
      </c>
      <c r="CL35" s="48">
        <v>658.77000009999995</v>
      </c>
      <c r="CM35" s="48">
        <v>384.42800010000002</v>
      </c>
      <c r="CN35" s="48">
        <v>370.35800010000003</v>
      </c>
      <c r="CO35" s="48">
        <v>355.52700010000001</v>
      </c>
      <c r="CP35" s="48">
        <v>350.67800010000002</v>
      </c>
      <c r="CQ35" s="48">
        <v>342.75600009999999</v>
      </c>
      <c r="CR35" s="48">
        <v>341.05100010000001</v>
      </c>
      <c r="CS35" s="48">
        <v>334.14100009999999</v>
      </c>
      <c r="CT35" s="48">
        <v>159.58000000000001</v>
      </c>
      <c r="CU35" s="48">
        <v>193.13300000000001</v>
      </c>
      <c r="CV35" s="48">
        <v>201.577</v>
      </c>
      <c r="CW35" s="48">
        <v>235.78</v>
      </c>
      <c r="CX35" s="48">
        <v>244.971</v>
      </c>
      <c r="CY35" s="48">
        <v>286.77699999999999</v>
      </c>
      <c r="CZ35" s="48">
        <v>342.34199999999998</v>
      </c>
      <c r="DA35" s="48">
        <v>416.89100000000002</v>
      </c>
      <c r="DB35" s="48">
        <v>431.74299999999999</v>
      </c>
      <c r="DC35" s="48">
        <v>442.85899999999998</v>
      </c>
      <c r="DD35" s="48">
        <v>449.65550000000002</v>
      </c>
      <c r="DE35" s="48">
        <v>455.26850000000002</v>
      </c>
      <c r="DF35" s="48">
        <v>12.69</v>
      </c>
      <c r="DG35" s="48">
        <v>5.343</v>
      </c>
      <c r="DH35" s="48">
        <v>645.47800010000003</v>
      </c>
      <c r="DI35" s="48">
        <v>993.17500029999997</v>
      </c>
      <c r="DJ35" s="48">
        <v>990.37500030000001</v>
      </c>
      <c r="DK35" s="48">
        <v>672.72700010000005</v>
      </c>
      <c r="DL35" s="48">
        <v>269.13900000000001</v>
      </c>
      <c r="DM35" s="48">
        <v>280.78199999999998</v>
      </c>
      <c r="DN35" s="48">
        <v>318.93099999999998</v>
      </c>
      <c r="DO35" s="48">
        <v>330.233</v>
      </c>
      <c r="DP35" s="48">
        <v>333.33300000000003</v>
      </c>
      <c r="DQ35" s="48">
        <v>131.465</v>
      </c>
      <c r="DR35" s="48">
        <v>424.64100000000002</v>
      </c>
      <c r="DS35" s="48">
        <v>437.29899999999998</v>
      </c>
      <c r="DT35" s="48">
        <v>443.84899999999999</v>
      </c>
      <c r="DU35" s="48">
        <v>490.97800000000001</v>
      </c>
      <c r="DV35" s="48">
        <v>211.006</v>
      </c>
      <c r="DW35" s="48">
        <v>215.88200000000001</v>
      </c>
      <c r="DX35" s="48">
        <v>263.16399999999999</v>
      </c>
      <c r="DY35" s="48">
        <v>233.65600000000001</v>
      </c>
      <c r="DZ35" s="48">
        <v>1001.8625</v>
      </c>
      <c r="EA35" s="48">
        <v>999.91049999999996</v>
      </c>
      <c r="EB35" s="48">
        <v>924.0575</v>
      </c>
      <c r="EC35" s="48">
        <v>916.50450000000001</v>
      </c>
      <c r="ED35" s="48">
        <v>905.60249999999996</v>
      </c>
      <c r="EE35" s="48">
        <v>901.10249999999996</v>
      </c>
      <c r="EF35" s="48">
        <v>830.94849999999997</v>
      </c>
      <c r="EG35" s="48">
        <v>788.83950000000004</v>
      </c>
      <c r="EH35" s="48">
        <v>763.66849999999999</v>
      </c>
      <c r="EI35" s="48">
        <v>648.30949999999996</v>
      </c>
      <c r="EJ35" s="48">
        <v>610.1345</v>
      </c>
      <c r="EK35" s="48">
        <v>594.24249999999995</v>
      </c>
      <c r="EL35" s="48">
        <v>528.04250000000002</v>
      </c>
      <c r="EM35" s="48">
        <v>506.48750000000001</v>
      </c>
      <c r="EN35" s="48">
        <v>502.57049999999998</v>
      </c>
      <c r="EO35" s="48">
        <v>495.23649999999998</v>
      </c>
      <c r="EP35" s="48">
        <v>483.02449999999999</v>
      </c>
      <c r="EQ35" s="48">
        <v>474.92450000000002</v>
      </c>
      <c r="ER35" s="48">
        <v>465.12450000000001</v>
      </c>
      <c r="ES35" s="48">
        <v>280.49200000000002</v>
      </c>
      <c r="ET35" s="48">
        <v>271.05399999999997</v>
      </c>
      <c r="EU35" s="48">
        <v>221.24700000000001</v>
      </c>
      <c r="EV35" s="48">
        <v>985.60100020000004</v>
      </c>
      <c r="EW35" s="48">
        <v>502.11399999999998</v>
      </c>
      <c r="EX35" s="48">
        <v>536.23299999999995</v>
      </c>
      <c r="EY35" s="48">
        <v>581.65800000000002</v>
      </c>
      <c r="EZ35" s="48">
        <v>673.70600000000002</v>
      </c>
      <c r="FA35" s="48">
        <v>733.70899999999995</v>
      </c>
      <c r="FB35" s="48">
        <v>764.93700000000001</v>
      </c>
      <c r="FC35" s="48">
        <v>781.27300000000002</v>
      </c>
      <c r="FD35" s="48">
        <v>794.029</v>
      </c>
      <c r="FE35" s="48">
        <v>827.36099999999999</v>
      </c>
      <c r="FF35" s="48">
        <v>844.4</v>
      </c>
      <c r="FG35" s="48">
        <v>859.94</v>
      </c>
      <c r="FH35" s="48">
        <v>872.97</v>
      </c>
      <c r="FI35" s="48">
        <v>896.72500000000002</v>
      </c>
      <c r="FJ35" s="48">
        <v>916.34799999999996</v>
      </c>
      <c r="FK35" s="48">
        <v>935.02499999999998</v>
      </c>
      <c r="FL35" s="48">
        <v>448.19900000000001</v>
      </c>
      <c r="FM35" s="48">
        <v>1033.4905000000001</v>
      </c>
      <c r="FN35" s="48">
        <v>969.48050000000001</v>
      </c>
      <c r="FO35" s="48">
        <v>908.38049999999998</v>
      </c>
      <c r="FP35" s="48">
        <v>865.4855</v>
      </c>
      <c r="FQ35" s="48">
        <v>838.97550000000001</v>
      </c>
      <c r="FR35" s="48">
        <v>825.24350000000004</v>
      </c>
      <c r="FS35" s="48">
        <v>783.01649999999995</v>
      </c>
      <c r="FT35" s="48">
        <v>675.14850000000001</v>
      </c>
      <c r="FU35" s="48">
        <v>659.44849999999997</v>
      </c>
      <c r="FV35" s="48">
        <v>629.54849999999999</v>
      </c>
      <c r="FW35" s="48">
        <v>612.14850000000001</v>
      </c>
      <c r="FX35" s="48">
        <v>591.64850000000001</v>
      </c>
      <c r="FY35" s="48">
        <v>636.93949999999995</v>
      </c>
      <c r="FZ35" s="48">
        <v>653.56449999999995</v>
      </c>
      <c r="GA35" s="48">
        <v>697.2405</v>
      </c>
      <c r="GB35" s="48">
        <v>726.44550000000004</v>
      </c>
      <c r="GC35" s="48">
        <v>747.26850000000002</v>
      </c>
      <c r="GD35" s="48">
        <v>802.25850000000003</v>
      </c>
      <c r="GE35" s="48">
        <v>562.14850000000001</v>
      </c>
      <c r="GF35" s="48">
        <v>516.74850000000004</v>
      </c>
      <c r="GG35" s="48">
        <v>495.52850000000001</v>
      </c>
      <c r="GH35" s="48">
        <v>1041.3805</v>
      </c>
      <c r="GI35" s="48">
        <v>839.25149999999996</v>
      </c>
      <c r="GJ35" s="48">
        <v>952.20749999999998</v>
      </c>
      <c r="GK35" s="48">
        <v>816.76</v>
      </c>
      <c r="GL35" s="48">
        <v>840.26</v>
      </c>
      <c r="GM35" s="48">
        <v>854.8</v>
      </c>
      <c r="GN35" s="48">
        <v>502.62900000000002</v>
      </c>
      <c r="GO35" s="48">
        <v>520.154</v>
      </c>
      <c r="GP35" s="48">
        <v>526.95100000000002</v>
      </c>
      <c r="GQ35" s="48">
        <v>582.548</v>
      </c>
      <c r="GR35" s="48">
        <v>573.798</v>
      </c>
      <c r="GS35" s="48">
        <v>543.904</v>
      </c>
      <c r="GT35" s="48">
        <v>504.39800000000002</v>
      </c>
      <c r="GU35" s="48">
        <v>450.798</v>
      </c>
      <c r="GV35" s="48">
        <v>475.92700000000002</v>
      </c>
      <c r="GW35" s="48">
        <v>517.67200000000003</v>
      </c>
      <c r="GX35" s="48">
        <v>530.54700000000003</v>
      </c>
      <c r="GY35" s="48">
        <v>563.98</v>
      </c>
      <c r="GZ35" s="48">
        <v>583.94299999999998</v>
      </c>
      <c r="HA35" s="48">
        <v>636.21900000000005</v>
      </c>
      <c r="HB35" s="48">
        <v>767.18</v>
      </c>
      <c r="HC35" s="48">
        <v>428.22699999999998</v>
      </c>
      <c r="HD35" s="48">
        <v>388.29500000000002</v>
      </c>
      <c r="HE35" s="48">
        <v>371.99400000000003</v>
      </c>
      <c r="HF35" s="48">
        <v>356.97699999999998</v>
      </c>
      <c r="HG35" s="48">
        <v>321.61700000000002</v>
      </c>
      <c r="HH35" s="48">
        <v>510.44200009999997</v>
      </c>
      <c r="HI35" s="48">
        <v>850.59300020000001</v>
      </c>
      <c r="HJ35" s="48">
        <v>967.95349999999996</v>
      </c>
      <c r="HK35" s="48">
        <v>346.589</v>
      </c>
      <c r="HL35" s="48">
        <v>359.733</v>
      </c>
      <c r="HM35" s="48">
        <v>391.72</v>
      </c>
      <c r="HN35" s="48">
        <v>474.44200000000001</v>
      </c>
      <c r="HO35" s="48">
        <v>562.18299999999999</v>
      </c>
      <c r="HP35" s="48">
        <v>600.63</v>
      </c>
      <c r="HQ35" s="48">
        <v>1014.0405</v>
      </c>
      <c r="HR35" s="48">
        <v>999.38049999999998</v>
      </c>
      <c r="HS35" s="48">
        <v>742.24850000000004</v>
      </c>
      <c r="HT35" s="48">
        <v>939.54250000000002</v>
      </c>
      <c r="HU35" s="48">
        <v>537.61300000000006</v>
      </c>
      <c r="HV35" s="48">
        <v>708.38599999999997</v>
      </c>
      <c r="HW35" s="48">
        <v>77.998999999999995</v>
      </c>
      <c r="HX35" s="48">
        <v>170.49700000000001</v>
      </c>
      <c r="HY35" s="48">
        <v>219.13300000000001</v>
      </c>
      <c r="HZ35" s="48">
        <v>645.49300010000002</v>
      </c>
      <c r="IA35" s="48">
        <v>986.60100020000004</v>
      </c>
      <c r="IB35" s="48">
        <v>1001.9025</v>
      </c>
      <c r="IC35" s="48">
        <v>80.091999999999999</v>
      </c>
      <c r="ID35" s="48">
        <v>676.92700009999999</v>
      </c>
      <c r="IE35" s="48">
        <v>799.24800000000005</v>
      </c>
      <c r="IF35" s="48">
        <v>1041.3305</v>
      </c>
      <c r="IG35" s="48">
        <v>173.49700000000001</v>
      </c>
      <c r="IH35" s="48">
        <v>333.90499999999997</v>
      </c>
      <c r="II35" s="48">
        <v>854.80100000000004</v>
      </c>
      <c r="IJ35" s="48">
        <v>945.77599999999995</v>
      </c>
      <c r="IK35" s="48">
        <v>449.26400009999998</v>
      </c>
      <c r="IL35" s="48">
        <v>0</v>
      </c>
      <c r="IM35" s="48">
        <v>450.47399999999999</v>
      </c>
      <c r="IN35" s="60">
        <v>960.58150000000001</v>
      </c>
    </row>
    <row r="36" spans="1:248" s="5" customFormat="1" ht="15" customHeight="1" thickBot="1" x14ac:dyDescent="0.5">
      <c r="A36" s="28" t="str">
        <f>'Entry capacity'!A36</f>
        <v>AASS Yela</v>
      </c>
      <c r="B36" s="56">
        <v>906.77200000000005</v>
      </c>
      <c r="C36" s="56">
        <v>883.38599999999997</v>
      </c>
      <c r="D36" s="56">
        <v>916.64200000000005</v>
      </c>
      <c r="E36" s="56">
        <v>691.33200009999996</v>
      </c>
      <c r="F36" s="56">
        <v>615.66250009999999</v>
      </c>
      <c r="G36" s="56">
        <v>595.26950009999996</v>
      </c>
      <c r="H36" s="56">
        <v>588.10700010000005</v>
      </c>
      <c r="I36" s="56">
        <v>569.89600010000004</v>
      </c>
      <c r="J36" s="56">
        <v>558.29600010000001</v>
      </c>
      <c r="K36" s="56">
        <v>540.40100010000003</v>
      </c>
      <c r="L36" s="56">
        <v>581.87000009999997</v>
      </c>
      <c r="M36" s="56">
        <v>623.75950009999997</v>
      </c>
      <c r="N36" s="56">
        <v>633.84650009999996</v>
      </c>
      <c r="O36" s="56">
        <v>631.38650010000003</v>
      </c>
      <c r="P36" s="56">
        <v>614.61750010000003</v>
      </c>
      <c r="Q36" s="56">
        <v>607.55050010000002</v>
      </c>
      <c r="R36" s="56">
        <v>605.60550009999997</v>
      </c>
      <c r="S36" s="56">
        <v>602.00050009999995</v>
      </c>
      <c r="T36" s="56">
        <v>591.60050009999998</v>
      </c>
      <c r="U36" s="56">
        <v>590.19850010000005</v>
      </c>
      <c r="V36" s="56">
        <v>583.81750009999996</v>
      </c>
      <c r="W36" s="56">
        <v>565.28000010000005</v>
      </c>
      <c r="X36" s="56">
        <v>557.91400009999995</v>
      </c>
      <c r="Y36" s="56">
        <v>539.08399999999995</v>
      </c>
      <c r="Z36" s="56">
        <v>528.77099999999996</v>
      </c>
      <c r="AA36" s="56">
        <v>488.846</v>
      </c>
      <c r="AB36" s="56">
        <v>481.214</v>
      </c>
      <c r="AC36" s="56">
        <v>447.24400000000003</v>
      </c>
      <c r="AD36" s="56">
        <v>634.75600010000005</v>
      </c>
      <c r="AE36" s="56">
        <v>649.55600010000001</v>
      </c>
      <c r="AF36" s="56">
        <v>465.11099999999999</v>
      </c>
      <c r="AG36" s="56">
        <v>485.30799999999999</v>
      </c>
      <c r="AH36" s="56">
        <v>503.601</v>
      </c>
      <c r="AI36" s="56">
        <v>514.55799999999999</v>
      </c>
      <c r="AJ36" s="56">
        <v>528.95399999999995</v>
      </c>
      <c r="AK36" s="56">
        <v>557.298</v>
      </c>
      <c r="AL36" s="56">
        <v>578.65899999999999</v>
      </c>
      <c r="AM36" s="56">
        <v>606.51700000000005</v>
      </c>
      <c r="AN36" s="56">
        <v>582.09900000000005</v>
      </c>
      <c r="AO36" s="56">
        <v>566.75300000000004</v>
      </c>
      <c r="AP36" s="56">
        <v>555.75300000000004</v>
      </c>
      <c r="AQ36" s="56">
        <v>544.553</v>
      </c>
      <c r="AR36" s="56">
        <v>587.49900000000002</v>
      </c>
      <c r="AS36" s="56">
        <v>538.69400010000004</v>
      </c>
      <c r="AT36" s="56">
        <v>465.63000010000002</v>
      </c>
      <c r="AU36" s="56">
        <v>449.31300010000001</v>
      </c>
      <c r="AV36" s="56">
        <v>445.31300010000001</v>
      </c>
      <c r="AW36" s="56">
        <v>429.5130001</v>
      </c>
      <c r="AX36" s="56">
        <v>414.12400009999999</v>
      </c>
      <c r="AY36" s="56">
        <v>401.7030001</v>
      </c>
      <c r="AZ36" s="56">
        <v>386.32400009999998</v>
      </c>
      <c r="BA36" s="56">
        <v>376.95500010000001</v>
      </c>
      <c r="BB36" s="56">
        <v>368.98</v>
      </c>
      <c r="BC36" s="56">
        <v>353.214</v>
      </c>
      <c r="BD36" s="56">
        <v>351.24900000000002</v>
      </c>
      <c r="BE36" s="56">
        <v>331.45</v>
      </c>
      <c r="BF36" s="56">
        <v>310.79700000000003</v>
      </c>
      <c r="BG36" s="56">
        <v>302.11200000000002</v>
      </c>
      <c r="BH36" s="56">
        <v>291.18099999999998</v>
      </c>
      <c r="BI36" s="56">
        <v>283.39600000000002</v>
      </c>
      <c r="BJ36" s="56">
        <v>269.46899999999999</v>
      </c>
      <c r="BK36" s="56">
        <v>268.57499999999999</v>
      </c>
      <c r="BL36" s="56">
        <v>286.017</v>
      </c>
      <c r="BM36" s="56">
        <v>296.64999999999998</v>
      </c>
      <c r="BN36" s="56">
        <v>304.274</v>
      </c>
      <c r="BO36" s="56">
        <v>327.245</v>
      </c>
      <c r="BP36" s="56">
        <v>340.32900000000001</v>
      </c>
      <c r="BQ36" s="56">
        <v>355.32900000000001</v>
      </c>
      <c r="BR36" s="56">
        <v>368.96600000000001</v>
      </c>
      <c r="BS36" s="56">
        <v>379.96600000000001</v>
      </c>
      <c r="BT36" s="56">
        <v>388.17</v>
      </c>
      <c r="BU36" s="56">
        <v>676.37400009999999</v>
      </c>
      <c r="BV36" s="56">
        <v>410.25900000000001</v>
      </c>
      <c r="BW36" s="56">
        <v>471.95400000000001</v>
      </c>
      <c r="BX36" s="56">
        <v>474.44799999999998</v>
      </c>
      <c r="BY36" s="56">
        <v>415.036</v>
      </c>
      <c r="BZ36" s="56">
        <v>418.43599999999998</v>
      </c>
      <c r="CA36" s="56">
        <v>433.09300000000002</v>
      </c>
      <c r="CB36" s="56">
        <v>449.51</v>
      </c>
      <c r="CC36" s="56">
        <v>456.02</v>
      </c>
      <c r="CD36" s="56">
        <v>432.87099999999998</v>
      </c>
      <c r="CE36" s="56">
        <v>711.02500010000006</v>
      </c>
      <c r="CF36" s="56">
        <v>652.69000010000002</v>
      </c>
      <c r="CG36" s="56">
        <v>643.51600010000004</v>
      </c>
      <c r="CH36" s="56">
        <v>638.39600010000004</v>
      </c>
      <c r="CI36" s="56">
        <v>628.61700010000004</v>
      </c>
      <c r="CJ36" s="56">
        <v>379.86500009999997</v>
      </c>
      <c r="CK36" s="56">
        <v>454.95900010000003</v>
      </c>
      <c r="CL36" s="56">
        <v>711.02400009999997</v>
      </c>
      <c r="CM36" s="56">
        <v>436.68200009999998</v>
      </c>
      <c r="CN36" s="56">
        <v>422.61200009999999</v>
      </c>
      <c r="CO36" s="56">
        <v>407.78100010000003</v>
      </c>
      <c r="CP36" s="56">
        <v>402.93200009999998</v>
      </c>
      <c r="CQ36" s="56">
        <v>395.01000010000001</v>
      </c>
      <c r="CR36" s="56">
        <v>393.30500009999997</v>
      </c>
      <c r="CS36" s="56">
        <v>386.3950001</v>
      </c>
      <c r="CT36" s="56">
        <v>344.21899999999999</v>
      </c>
      <c r="CU36" s="56">
        <v>310.666</v>
      </c>
      <c r="CV36" s="56">
        <v>302.22199999999998</v>
      </c>
      <c r="CW36" s="56">
        <v>268.01900000000001</v>
      </c>
      <c r="CX36" s="56">
        <v>258.82799999999997</v>
      </c>
      <c r="CY36" s="56">
        <v>217.02199999999999</v>
      </c>
      <c r="CZ36" s="56">
        <v>161.45699999999999</v>
      </c>
      <c r="DA36" s="56">
        <v>86.908000000000001</v>
      </c>
      <c r="DB36" s="56">
        <v>101.76</v>
      </c>
      <c r="DC36" s="56">
        <v>112.876</v>
      </c>
      <c r="DD36" s="56">
        <v>119.6725</v>
      </c>
      <c r="DE36" s="56">
        <v>125.2855</v>
      </c>
      <c r="DF36" s="56">
        <v>437.78399999999999</v>
      </c>
      <c r="DG36" s="56">
        <v>445.13099999999997</v>
      </c>
      <c r="DH36" s="56">
        <v>697.73200010000005</v>
      </c>
      <c r="DI36" s="56">
        <v>653.55600010000001</v>
      </c>
      <c r="DJ36" s="56">
        <v>650.75600010000005</v>
      </c>
      <c r="DK36" s="56">
        <v>569.18000010000003</v>
      </c>
      <c r="DL36" s="56">
        <v>386.67200000000003</v>
      </c>
      <c r="DM36" s="56">
        <v>398.315</v>
      </c>
      <c r="DN36" s="56">
        <v>436.464</v>
      </c>
      <c r="DO36" s="56">
        <v>447.76600000000002</v>
      </c>
      <c r="DP36" s="56">
        <v>450.86599999999999</v>
      </c>
      <c r="DQ36" s="56">
        <v>517.86300000000006</v>
      </c>
      <c r="DR36" s="56">
        <v>542.17399999999998</v>
      </c>
      <c r="DS36" s="56">
        <v>554.83199999999999</v>
      </c>
      <c r="DT36" s="56">
        <v>561.38199999999995</v>
      </c>
      <c r="DU36" s="56">
        <v>608.51099999999997</v>
      </c>
      <c r="DV36" s="56">
        <v>263.26</v>
      </c>
      <c r="DW36" s="56">
        <v>268.13600000000002</v>
      </c>
      <c r="DX36" s="56">
        <v>315.41800000000001</v>
      </c>
      <c r="DY36" s="56">
        <v>285.91000000000003</v>
      </c>
      <c r="DZ36" s="56">
        <v>671.87950000000001</v>
      </c>
      <c r="EA36" s="56">
        <v>669.92750000000001</v>
      </c>
      <c r="EB36" s="56">
        <v>594.07449999999994</v>
      </c>
      <c r="EC36" s="56">
        <v>586.52149999999995</v>
      </c>
      <c r="ED36" s="56">
        <v>575.61950000000002</v>
      </c>
      <c r="EE36" s="56">
        <v>571.11950000000002</v>
      </c>
      <c r="EF36" s="56">
        <v>500.96550000000002</v>
      </c>
      <c r="EG36" s="56">
        <v>458.85649999999998</v>
      </c>
      <c r="EH36" s="56">
        <v>433.68549999999999</v>
      </c>
      <c r="EI36" s="56">
        <v>318.32650000000001</v>
      </c>
      <c r="EJ36" s="56">
        <v>280.1515</v>
      </c>
      <c r="EK36" s="56">
        <v>264.2595</v>
      </c>
      <c r="EL36" s="56">
        <v>198.05950000000001</v>
      </c>
      <c r="EM36" s="56">
        <v>176.50450000000001</v>
      </c>
      <c r="EN36" s="56">
        <v>172.58750000000001</v>
      </c>
      <c r="EO36" s="56">
        <v>165.2535</v>
      </c>
      <c r="EP36" s="56">
        <v>153.04150000000001</v>
      </c>
      <c r="EQ36" s="56">
        <v>144.94149999999999</v>
      </c>
      <c r="ER36" s="56">
        <v>135.14150000000001</v>
      </c>
      <c r="ES36" s="56">
        <v>332.74599999999998</v>
      </c>
      <c r="ET36" s="56">
        <v>323.30799999999999</v>
      </c>
      <c r="EU36" s="56">
        <v>273.50099999999998</v>
      </c>
      <c r="EV36" s="56">
        <v>592.49900000000002</v>
      </c>
      <c r="EW36" s="56">
        <v>619.64700000000005</v>
      </c>
      <c r="EX36" s="56">
        <v>653.76599999999996</v>
      </c>
      <c r="EY36" s="56">
        <v>699.19100000000003</v>
      </c>
      <c r="EZ36" s="56">
        <v>791.23900000000003</v>
      </c>
      <c r="FA36" s="56">
        <v>851.24199999999996</v>
      </c>
      <c r="FB36" s="56">
        <v>882.47</v>
      </c>
      <c r="FC36" s="56">
        <v>898.80600000000004</v>
      </c>
      <c r="FD36" s="56">
        <v>911.56200000000001</v>
      </c>
      <c r="FE36" s="56">
        <v>944.89400000000001</v>
      </c>
      <c r="FF36" s="56">
        <v>961.93299999999999</v>
      </c>
      <c r="FG36" s="56">
        <v>977.47299999999996</v>
      </c>
      <c r="FH36" s="56">
        <v>990.50300000000004</v>
      </c>
      <c r="FI36" s="56">
        <v>1014.258</v>
      </c>
      <c r="FJ36" s="56">
        <v>1033.8810000000001</v>
      </c>
      <c r="FK36" s="56">
        <v>1052.558</v>
      </c>
      <c r="FL36" s="56">
        <v>55.6</v>
      </c>
      <c r="FM36" s="56">
        <v>703.50750000000005</v>
      </c>
      <c r="FN36" s="56">
        <v>639.49749999999995</v>
      </c>
      <c r="FO36" s="56">
        <v>578.39750000000004</v>
      </c>
      <c r="FP36" s="56">
        <v>535.50250000000005</v>
      </c>
      <c r="FQ36" s="56">
        <v>508.99250000000001</v>
      </c>
      <c r="FR36" s="56">
        <v>495.26049999999998</v>
      </c>
      <c r="FS36" s="56">
        <v>453.0335</v>
      </c>
      <c r="FT36" s="56">
        <v>265.24799999999999</v>
      </c>
      <c r="FU36" s="56">
        <v>249.548</v>
      </c>
      <c r="FV36" s="56">
        <v>219.648</v>
      </c>
      <c r="FW36" s="56">
        <v>202.24799999999999</v>
      </c>
      <c r="FX36" s="56">
        <v>181.74799999999999</v>
      </c>
      <c r="FY36" s="56">
        <v>227.03899999999999</v>
      </c>
      <c r="FZ36" s="56">
        <v>243.66399999999999</v>
      </c>
      <c r="GA36" s="56">
        <v>287.33999999999997</v>
      </c>
      <c r="GB36" s="56">
        <v>316.54500000000002</v>
      </c>
      <c r="GC36" s="56">
        <v>337.36799999999999</v>
      </c>
      <c r="GD36" s="56">
        <v>392.358</v>
      </c>
      <c r="GE36" s="56">
        <v>152.24799999999999</v>
      </c>
      <c r="GF36" s="56">
        <v>106.848</v>
      </c>
      <c r="GG36" s="56">
        <v>128.06800000000001</v>
      </c>
      <c r="GH36" s="56">
        <v>631.48</v>
      </c>
      <c r="GI36" s="56">
        <v>429.351</v>
      </c>
      <c r="GJ36" s="56">
        <v>622.22450000000003</v>
      </c>
      <c r="GK36" s="56">
        <v>646.23450009999999</v>
      </c>
      <c r="GL36" s="56">
        <v>669.73450009999999</v>
      </c>
      <c r="GM36" s="56">
        <v>684.27450009999995</v>
      </c>
      <c r="GN36" s="56">
        <v>613.46699999999998</v>
      </c>
      <c r="GO36" s="56">
        <v>595.94200000000001</v>
      </c>
      <c r="GP36" s="56">
        <v>589.14499999999998</v>
      </c>
      <c r="GQ36" s="56">
        <v>533.548</v>
      </c>
      <c r="GR36" s="56">
        <v>504.04300000000001</v>
      </c>
      <c r="GS36" s="56">
        <v>474.149</v>
      </c>
      <c r="GT36" s="56">
        <v>434.64299999999997</v>
      </c>
      <c r="GU36" s="56">
        <v>381.04300000000001</v>
      </c>
      <c r="GV36" s="56">
        <v>406.17200000000003</v>
      </c>
      <c r="GW36" s="56">
        <v>447.91699999999997</v>
      </c>
      <c r="GX36" s="56">
        <v>460.79199999999997</v>
      </c>
      <c r="GY36" s="56">
        <v>494.22500000000002</v>
      </c>
      <c r="GZ36" s="56">
        <v>514.18799999999999</v>
      </c>
      <c r="HA36" s="56">
        <v>566.46400000000006</v>
      </c>
      <c r="HB36" s="56">
        <v>647.79450010000005</v>
      </c>
      <c r="HC36" s="56">
        <v>358.47199999999998</v>
      </c>
      <c r="HD36" s="56">
        <v>318.54000000000002</v>
      </c>
      <c r="HE36" s="56">
        <v>302.23899999999998</v>
      </c>
      <c r="HF36" s="56">
        <v>287.22199999999998</v>
      </c>
      <c r="HG36" s="56">
        <v>251.86199999999999</v>
      </c>
      <c r="HH36" s="56">
        <v>562.69600009999999</v>
      </c>
      <c r="HI36" s="56">
        <v>510.97399999999999</v>
      </c>
      <c r="HJ36" s="56">
        <v>558.053</v>
      </c>
      <c r="HK36" s="56">
        <v>464.12200000000001</v>
      </c>
      <c r="HL36" s="56">
        <v>477.26600000000002</v>
      </c>
      <c r="HM36" s="56">
        <v>509.25299999999999</v>
      </c>
      <c r="HN36" s="56">
        <v>591.97500000000002</v>
      </c>
      <c r="HO36" s="56">
        <v>679.71600000000001</v>
      </c>
      <c r="HP36" s="56">
        <v>718.16300000000001</v>
      </c>
      <c r="HQ36" s="56">
        <v>684.0575</v>
      </c>
      <c r="HR36" s="56">
        <v>669.39750000000004</v>
      </c>
      <c r="HS36" s="56">
        <v>332.34800000000001</v>
      </c>
      <c r="HT36" s="56">
        <v>529.64200000000005</v>
      </c>
      <c r="HU36" s="56">
        <v>578.48299999999995</v>
      </c>
      <c r="HV36" s="56">
        <v>638.63099999999997</v>
      </c>
      <c r="HW36" s="56">
        <v>426.11599999999999</v>
      </c>
      <c r="HX36" s="56">
        <v>518.61400000000003</v>
      </c>
      <c r="HY36" s="56">
        <v>336.666</v>
      </c>
      <c r="HZ36" s="56">
        <v>697.74700010000004</v>
      </c>
      <c r="IA36" s="56">
        <v>593.49900000000002</v>
      </c>
      <c r="IB36" s="56">
        <v>671.91949999999997</v>
      </c>
      <c r="IC36" s="56">
        <v>466.49</v>
      </c>
      <c r="ID36" s="56">
        <v>573.38000009999996</v>
      </c>
      <c r="IE36" s="56">
        <v>916.78099999999995</v>
      </c>
      <c r="IF36" s="56">
        <v>711.34749999999997</v>
      </c>
      <c r="IG36" s="56">
        <v>521.61400000000003</v>
      </c>
      <c r="IH36" s="56">
        <v>386.15899999999999</v>
      </c>
      <c r="II36" s="56">
        <v>684.27550010000004</v>
      </c>
      <c r="IJ36" s="56">
        <v>1063.309</v>
      </c>
      <c r="IK36" s="56">
        <v>501.51800009999999</v>
      </c>
      <c r="IL36" s="56">
        <v>450.47399999999999</v>
      </c>
      <c r="IM36" s="56">
        <v>0</v>
      </c>
      <c r="IN36" s="95">
        <v>630.59849999999994</v>
      </c>
    </row>
    <row r="37" spans="1:248" ht="9" customHeight="1" x14ac:dyDescent="0.45">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59"/>
      <c r="DD37" s="59"/>
      <c r="DE37" s="59"/>
      <c r="DF37" s="59"/>
      <c r="DG37" s="59"/>
      <c r="DH37" s="59"/>
      <c r="DI37" s="59"/>
      <c r="DJ37" s="59"/>
      <c r="DK37" s="59"/>
      <c r="DL37" s="59"/>
      <c r="DM37" s="59"/>
      <c r="DN37" s="59"/>
      <c r="DO37" s="59"/>
      <c r="DP37" s="59"/>
      <c r="DQ37" s="59"/>
      <c r="DR37" s="59"/>
      <c r="DS37" s="59"/>
      <c r="DT37" s="59"/>
      <c r="DU37" s="59"/>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59"/>
      <c r="FC37" s="59"/>
      <c r="FD37" s="59"/>
      <c r="FE37" s="59"/>
      <c r="FF37" s="59"/>
      <c r="FG37" s="59"/>
      <c r="FH37" s="59"/>
      <c r="FI37" s="59"/>
      <c r="FJ37" s="59"/>
      <c r="FK37" s="59"/>
      <c r="FL37" s="59"/>
      <c r="FM37" s="59"/>
      <c r="FN37" s="59"/>
      <c r="FO37" s="59"/>
      <c r="FP37" s="59"/>
      <c r="FQ37" s="59"/>
      <c r="FR37" s="59"/>
      <c r="FS37" s="59"/>
      <c r="FT37" s="59"/>
      <c r="FU37" s="59"/>
      <c r="FV37" s="59"/>
      <c r="FW37" s="59"/>
      <c r="FX37" s="59"/>
      <c r="FY37" s="59"/>
      <c r="FZ37" s="59"/>
      <c r="GA37" s="59"/>
      <c r="GB37" s="59"/>
      <c r="GC37" s="59"/>
      <c r="GD37" s="59"/>
      <c r="GE37" s="59"/>
      <c r="GF37" s="59"/>
      <c r="GG37" s="59"/>
      <c r="GH37" s="59"/>
      <c r="GI37" s="59"/>
      <c r="GJ37" s="59"/>
      <c r="GK37" s="59"/>
      <c r="GL37" s="59"/>
      <c r="GM37" s="59"/>
      <c r="GN37" s="59"/>
      <c r="GO37" s="59"/>
      <c r="GP37" s="59"/>
      <c r="GQ37" s="59"/>
      <c r="GR37" s="59"/>
      <c r="GS37" s="59"/>
      <c r="GT37" s="59"/>
      <c r="GU37" s="59"/>
      <c r="GV37" s="59"/>
      <c r="GW37" s="59"/>
      <c r="GX37" s="59"/>
      <c r="GY37" s="59"/>
      <c r="GZ37" s="59"/>
      <c r="HA37" s="59"/>
      <c r="HB37" s="59"/>
      <c r="HC37" s="59"/>
      <c r="HD37" s="59"/>
      <c r="HE37" s="59"/>
      <c r="HF37" s="59"/>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59"/>
      <c r="IF37" s="59"/>
      <c r="IG37" s="59"/>
      <c r="IH37" s="59"/>
      <c r="II37" s="59"/>
      <c r="IJ37" s="59"/>
      <c r="IK37" s="59"/>
      <c r="IL37" s="59"/>
      <c r="IM37" s="59"/>
      <c r="IN37" s="59"/>
    </row>
  </sheetData>
  <mergeCells count="2">
    <mergeCell ref="A10:A11"/>
    <mergeCell ref="A6:IN6"/>
  </mergeCells>
  <printOptions horizontalCentered="1"/>
  <pageMargins left="0.23622047244094491" right="0.23622047244094491" top="0.74803149606299213" bottom="0.74803149606299213" header="0.31496062992125984" footer="0.31496062992125984"/>
  <pageSetup paperSize="9" scale="85" fitToHeight="0" orientation="landscape" verticalDpi="0" r:id="rId1"/>
  <headerFooter>
    <oddFooter>&amp;L&amp;D&amp;RPágina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Z259"/>
  <sheetViews>
    <sheetView showGridLines="0" zoomScaleNormal="100" workbookViewId="0">
      <pane xSplit="1" ySplit="11" topLeftCell="B12" activePane="bottomRight" state="frozen"/>
      <selection pane="topRight" activeCell="B1" sqref="B1"/>
      <selection pane="bottomLeft" activeCell="A12" sqref="A12"/>
      <selection pane="bottomRight" activeCell="B5" sqref="B5"/>
    </sheetView>
  </sheetViews>
  <sheetFormatPr baseColWidth="10" defaultColWidth="11.46484375" defaultRowHeight="14.25" x14ac:dyDescent="0.45"/>
  <cols>
    <col min="1" max="1" width="26.33203125" style="1" customWidth="1"/>
    <col min="2" max="2" width="14.53125" style="5" bestFit="1" customWidth="1"/>
    <col min="3" max="21" width="14.53125" style="5" customWidth="1"/>
    <col min="22" max="26" width="14.53125" style="5" bestFit="1" customWidth="1"/>
    <col min="27" max="16384" width="11.46484375" style="1"/>
  </cols>
  <sheetData>
    <row r="1" spans="1:26" ht="5.0999999999999996" customHeight="1" x14ac:dyDescent="0.45">
      <c r="A1" s="18"/>
      <c r="B1" s="108"/>
      <c r="C1" s="108"/>
      <c r="D1" s="108"/>
      <c r="E1" s="108"/>
      <c r="F1" s="108"/>
      <c r="G1" s="108"/>
      <c r="H1" s="108"/>
      <c r="I1" s="108"/>
      <c r="J1" s="108"/>
      <c r="K1" s="108"/>
      <c r="L1" s="108"/>
      <c r="M1" s="108"/>
      <c r="N1" s="108"/>
      <c r="O1" s="108"/>
      <c r="P1" s="108"/>
      <c r="Q1" s="108"/>
      <c r="R1" s="108"/>
      <c r="S1" s="108"/>
      <c r="T1" s="108"/>
      <c r="U1" s="108"/>
      <c r="V1" s="108"/>
      <c r="W1" s="108"/>
      <c r="X1" s="108"/>
      <c r="Y1" s="108"/>
      <c r="Z1" s="108"/>
    </row>
    <row r="2" spans="1:26" x14ac:dyDescent="0.45">
      <c r="A2" s="18"/>
      <c r="B2" s="108"/>
      <c r="C2" s="108"/>
      <c r="D2" s="108"/>
      <c r="E2" s="108"/>
      <c r="F2" s="108"/>
      <c r="G2" s="108"/>
      <c r="H2" s="108"/>
      <c r="I2" s="108"/>
      <c r="J2" s="108"/>
      <c r="K2" s="108"/>
      <c r="L2" s="108"/>
      <c r="M2" s="108"/>
      <c r="N2" s="108"/>
      <c r="O2" s="108"/>
      <c r="P2" s="108"/>
      <c r="Q2" s="108"/>
      <c r="R2" s="108"/>
      <c r="S2" s="108"/>
      <c r="T2" s="108"/>
      <c r="U2" s="108"/>
      <c r="V2" s="108"/>
      <c r="W2" s="108"/>
      <c r="X2" s="108"/>
      <c r="Y2" s="108"/>
      <c r="Z2" s="108"/>
    </row>
    <row r="3" spans="1:26" x14ac:dyDescent="0.45">
      <c r="A3" s="18"/>
      <c r="B3" s="108"/>
      <c r="C3" s="108"/>
      <c r="D3" s="108"/>
      <c r="E3" s="108"/>
      <c r="F3" s="108"/>
      <c r="G3" s="108"/>
      <c r="H3" s="108"/>
      <c r="I3" s="108"/>
      <c r="J3" s="108"/>
      <c r="K3" s="108"/>
      <c r="L3" s="108"/>
      <c r="M3" s="108"/>
      <c r="N3" s="108"/>
      <c r="O3" s="108"/>
      <c r="P3" s="108"/>
      <c r="Q3" s="108"/>
      <c r="R3" s="108"/>
      <c r="S3" s="108"/>
      <c r="T3" s="108"/>
      <c r="U3" s="108"/>
      <c r="V3" s="108"/>
      <c r="W3" s="108"/>
      <c r="X3" s="108"/>
      <c r="Y3" s="108"/>
      <c r="Z3" s="108"/>
    </row>
    <row r="4" spans="1:26" x14ac:dyDescent="0.45">
      <c r="A4" s="18"/>
      <c r="B4" s="108"/>
      <c r="C4" s="108"/>
      <c r="D4" s="108"/>
      <c r="E4" s="108"/>
      <c r="F4" s="108"/>
      <c r="G4" s="108"/>
      <c r="H4" s="108"/>
      <c r="I4" s="108"/>
      <c r="J4" s="108"/>
      <c r="K4" s="108"/>
      <c r="L4" s="108"/>
      <c r="M4" s="108"/>
      <c r="N4" s="108"/>
      <c r="O4" s="108"/>
      <c r="P4" s="108"/>
      <c r="Q4" s="108"/>
      <c r="R4" s="108"/>
      <c r="S4" s="108"/>
      <c r="T4" s="108"/>
      <c r="U4" s="108"/>
      <c r="V4" s="108"/>
      <c r="W4" s="108"/>
      <c r="X4" s="108"/>
      <c r="Y4" s="108"/>
      <c r="Z4" s="108"/>
    </row>
    <row r="5" spans="1:26" ht="5.0999999999999996" customHeight="1" thickBot="1" x14ac:dyDescent="0.5">
      <c r="A5" s="18"/>
      <c r="B5" s="108"/>
      <c r="C5" s="108"/>
      <c r="D5" s="108"/>
      <c r="E5" s="108"/>
      <c r="F5" s="108"/>
      <c r="G5" s="108"/>
      <c r="H5" s="108"/>
      <c r="I5" s="108"/>
      <c r="J5" s="108"/>
      <c r="K5" s="108"/>
      <c r="L5" s="108"/>
      <c r="M5" s="108"/>
      <c r="N5" s="108"/>
      <c r="O5" s="108"/>
      <c r="P5" s="108"/>
      <c r="Q5" s="108"/>
      <c r="R5" s="108"/>
      <c r="S5" s="108"/>
      <c r="T5" s="108"/>
      <c r="U5" s="108"/>
      <c r="V5" s="108"/>
      <c r="W5" s="108"/>
      <c r="X5" s="108"/>
      <c r="Y5" s="108"/>
      <c r="Z5" s="108"/>
    </row>
    <row r="6" spans="1:26" ht="51.75" customHeight="1" thickBot="1" x14ac:dyDescent="0.5">
      <c r="A6" s="33" t="s">
        <v>87</v>
      </c>
      <c r="B6" s="35"/>
      <c r="C6" s="35"/>
      <c r="D6" s="35"/>
      <c r="E6" s="35"/>
      <c r="F6" s="35"/>
      <c r="G6" s="35"/>
      <c r="H6" s="35"/>
      <c r="I6" s="35"/>
      <c r="J6" s="35"/>
      <c r="K6" s="35"/>
      <c r="L6" s="35"/>
      <c r="M6" s="35"/>
      <c r="N6" s="35"/>
      <c r="O6" s="35"/>
      <c r="P6" s="35"/>
      <c r="Q6" s="35"/>
      <c r="R6" s="35"/>
      <c r="S6" s="35"/>
      <c r="T6" s="35"/>
      <c r="U6" s="35"/>
      <c r="V6" s="35"/>
      <c r="W6" s="35"/>
      <c r="X6" s="35"/>
      <c r="Y6" s="35"/>
      <c r="Z6" s="36"/>
    </row>
    <row r="7" spans="1:26" ht="5.0999999999999996" customHeight="1" thickBot="1" x14ac:dyDescent="0.5"/>
    <row r="8" spans="1:26" ht="27.75" customHeight="1" thickBot="1" x14ac:dyDescent="0.5">
      <c r="A8" s="93" t="s">
        <v>144</v>
      </c>
      <c r="B8" s="57"/>
      <c r="C8" s="57"/>
      <c r="D8" s="57"/>
      <c r="E8" s="57"/>
      <c r="F8" s="57"/>
      <c r="G8" s="57"/>
      <c r="H8" s="57"/>
      <c r="I8" s="57"/>
      <c r="J8" s="57"/>
      <c r="K8" s="57"/>
      <c r="L8" s="57"/>
      <c r="M8" s="57"/>
      <c r="N8" s="57"/>
      <c r="O8" s="57"/>
      <c r="P8" s="57"/>
      <c r="Q8" s="57"/>
      <c r="R8" s="57"/>
      <c r="S8" s="57"/>
      <c r="T8" s="57"/>
      <c r="U8" s="57"/>
      <c r="V8" s="57"/>
      <c r="W8" s="57"/>
      <c r="X8" s="57"/>
      <c r="Y8" s="57"/>
      <c r="Z8" s="58"/>
    </row>
    <row r="9" spans="1:26" ht="5.0999999999999996" customHeight="1" thickBot="1" x14ac:dyDescent="0.5"/>
    <row r="10" spans="1:26" ht="15" customHeight="1" x14ac:dyDescent="0.45">
      <c r="A10" s="199" t="s">
        <v>37</v>
      </c>
      <c r="B10" s="23" t="s">
        <v>67</v>
      </c>
      <c r="C10" s="53"/>
      <c r="D10" s="53"/>
      <c r="E10" s="53"/>
      <c r="F10" s="53"/>
      <c r="G10" s="53"/>
      <c r="H10" s="53"/>
      <c r="I10" s="53"/>
      <c r="J10" s="53"/>
      <c r="K10" s="53"/>
      <c r="L10" s="53"/>
      <c r="M10" s="53"/>
      <c r="N10" s="53"/>
      <c r="O10" s="53"/>
      <c r="P10" s="53"/>
      <c r="Q10" s="53"/>
      <c r="R10" s="53"/>
      <c r="S10" s="53"/>
      <c r="T10" s="53"/>
      <c r="U10" s="53"/>
      <c r="V10" s="24"/>
      <c r="W10" s="24"/>
      <c r="X10" s="24"/>
      <c r="Y10" s="24"/>
      <c r="Z10" s="25"/>
    </row>
    <row r="11" spans="1:26" ht="33" customHeight="1" x14ac:dyDescent="0.45">
      <c r="A11" s="200"/>
      <c r="B11" s="21" t="str">
        <f>'Entry capacity'!$A$12</f>
        <v>CI Tarifa</v>
      </c>
      <c r="C11" s="21" t="str">
        <f>'Entry capacity'!$A$13</f>
        <v>CI Almería</v>
      </c>
      <c r="D11" s="21" t="str">
        <f>'Entry capacity'!$A$14</f>
        <v>Irún</v>
      </c>
      <c r="E11" s="21" t="str">
        <f>'Entry capacity'!$A$15</f>
        <v>Larrau</v>
      </c>
      <c r="F11" s="21" t="str">
        <f>'Entry capacity'!$A$16</f>
        <v>Badajoz</v>
      </c>
      <c r="G11" s="21" t="str">
        <f>'Entry capacity'!$A$17</f>
        <v>Tuy</v>
      </c>
      <c r="H11" s="21" t="str">
        <f>'Entry capacity'!$A$18</f>
        <v>PR Barcelona</v>
      </c>
      <c r="I11" s="21" t="str">
        <f>'Entry capacity'!$A$19</f>
        <v>PR Cartagena</v>
      </c>
      <c r="J11" s="21" t="str">
        <f>'Entry capacity'!$A$20</f>
        <v>PR Huelva</v>
      </c>
      <c r="K11" s="21" t="str">
        <f>'Entry capacity'!$A$21</f>
        <v>PR Bilbao</v>
      </c>
      <c r="L11" s="21" t="str">
        <f>'Entry capacity'!$A$22</f>
        <v>PR Sagunto</v>
      </c>
      <c r="M11" s="21" t="str">
        <f>'Entry capacity'!$A$23</f>
        <v>PR Mugardos</v>
      </c>
      <c r="N11" s="21" t="str">
        <f>'Entry capacity'!$A$24</f>
        <v>YAC/AS Marismas</v>
      </c>
      <c r="O11" s="21" t="str">
        <f>'Entry capacity'!$A$25</f>
        <v>YAC Poseidon</v>
      </c>
      <c r="P11" s="21" t="str">
        <f>'Entry capacity'!$A$26</f>
        <v>YAC Viura</v>
      </c>
      <c r="Q11" s="21" t="str">
        <f>'Entry capacity'!$A$27</f>
        <v>B21</v>
      </c>
      <c r="R11" s="21" t="str">
        <f>'Entry capacity'!$A$28</f>
        <v>15.03A</v>
      </c>
      <c r="S11" s="21" t="str">
        <f>'Entry capacity'!$A$29</f>
        <v>K07</v>
      </c>
      <c r="T11" s="21" t="str">
        <f>'Entry capacity'!$A$30</f>
        <v>28A</v>
      </c>
      <c r="U11" s="21" t="str">
        <f>'Entry capacity'!$A$31</f>
        <v>F25</v>
      </c>
      <c r="V11" s="22" t="str">
        <f>'Entry capacity'!$A$32</f>
        <v>15.11</v>
      </c>
      <c r="W11" s="22" t="str">
        <f>'Entry capacity'!$A$33</f>
        <v>F07</v>
      </c>
      <c r="X11" s="22" t="str">
        <f>'Entry capacity'!$A$34</f>
        <v>AASS Serrablo</v>
      </c>
      <c r="Y11" s="22" t="str">
        <f>'Entry capacity'!$A$35</f>
        <v>AASS Gaviota</v>
      </c>
      <c r="Z11" s="26" t="str">
        <f>'Entry capacity'!$A$36</f>
        <v>AASS Yela</v>
      </c>
    </row>
    <row r="12" spans="1:26" s="5" customFormat="1" ht="15" customHeight="1" x14ac:dyDescent="0.45">
      <c r="A12" s="49" t="str">
        <f>'Exit Capacity'!A12</f>
        <v>01.1A</v>
      </c>
      <c r="B12" s="47">
        <v>1350.4890001000001</v>
      </c>
      <c r="C12" s="47">
        <v>1444.3544999999999</v>
      </c>
      <c r="D12" s="47">
        <v>860.37900000000002</v>
      </c>
      <c r="E12" s="47">
        <v>876.68399999999997</v>
      </c>
      <c r="F12" s="47">
        <v>946.33699999999999</v>
      </c>
      <c r="G12" s="47">
        <v>192.97399999999999</v>
      </c>
      <c r="H12" s="47">
        <v>1188.2720001</v>
      </c>
      <c r="I12" s="47">
        <v>1406.3724999999999</v>
      </c>
      <c r="J12" s="47">
        <v>1311.0610001</v>
      </c>
      <c r="K12" s="47">
        <v>805.255</v>
      </c>
      <c r="L12" s="47">
        <v>1219.7060001</v>
      </c>
      <c r="M12" s="47">
        <v>10.009</v>
      </c>
      <c r="N12" s="47">
        <v>1269.7400001000001</v>
      </c>
      <c r="O12" s="47">
        <v>1297.8390001</v>
      </c>
      <c r="P12" s="47">
        <v>696.60400000000004</v>
      </c>
      <c r="Q12" s="47">
        <v>852.62850000000003</v>
      </c>
      <c r="R12" s="47">
        <v>1114.2845001000001</v>
      </c>
      <c r="S12" s="47">
        <v>1308.5390001000001</v>
      </c>
      <c r="T12" s="47">
        <v>781.70600000000002</v>
      </c>
      <c r="U12" s="47">
        <v>931.01549999999997</v>
      </c>
      <c r="V12" s="47">
        <v>1211.6060001000001</v>
      </c>
      <c r="W12" s="47">
        <v>1225.6630001000001</v>
      </c>
      <c r="X12" s="47">
        <v>992.04300009999997</v>
      </c>
      <c r="Y12" s="47">
        <v>789.23900000000003</v>
      </c>
      <c r="Z12" s="52">
        <v>906.77200000000005</v>
      </c>
    </row>
    <row r="13" spans="1:26" s="5" customFormat="1" ht="15" customHeight="1" x14ac:dyDescent="0.45">
      <c r="A13" s="42" t="str">
        <f>'Exit Capacity'!A13</f>
        <v>03A</v>
      </c>
      <c r="B13" s="47">
        <v>1327.1030000999999</v>
      </c>
      <c r="C13" s="48">
        <v>1420.9684999999999</v>
      </c>
      <c r="D13" s="48">
        <v>836.99300000000005</v>
      </c>
      <c r="E13" s="48">
        <v>853.298</v>
      </c>
      <c r="F13" s="48">
        <v>922.95100000000002</v>
      </c>
      <c r="G13" s="48">
        <v>216.36</v>
      </c>
      <c r="H13" s="48">
        <v>1164.8860001</v>
      </c>
      <c r="I13" s="48">
        <v>1382.9865</v>
      </c>
      <c r="J13" s="48">
        <v>1287.6750001</v>
      </c>
      <c r="K13" s="48">
        <v>781.86900000000003</v>
      </c>
      <c r="L13" s="48">
        <v>1196.3200001</v>
      </c>
      <c r="M13" s="48">
        <v>33.395000000000003</v>
      </c>
      <c r="N13" s="48">
        <v>1246.3540000999999</v>
      </c>
      <c r="O13" s="48">
        <v>1274.4530001000001</v>
      </c>
      <c r="P13" s="48">
        <v>673.21799999999996</v>
      </c>
      <c r="Q13" s="48">
        <v>829.24249999999995</v>
      </c>
      <c r="R13" s="48">
        <v>1090.8985001000001</v>
      </c>
      <c r="S13" s="48">
        <v>1285.1530001000001</v>
      </c>
      <c r="T13" s="48">
        <v>758.32</v>
      </c>
      <c r="U13" s="48">
        <v>907.62950000000001</v>
      </c>
      <c r="V13" s="48">
        <v>1188.2200001000001</v>
      </c>
      <c r="W13" s="48">
        <v>1202.2770000999999</v>
      </c>
      <c r="X13" s="48">
        <v>968.6570001</v>
      </c>
      <c r="Y13" s="48">
        <v>765.85299999999995</v>
      </c>
      <c r="Z13" s="60">
        <v>883.38599999999997</v>
      </c>
    </row>
    <row r="14" spans="1:26" s="5" customFormat="1" ht="15" customHeight="1" x14ac:dyDescent="0.45">
      <c r="A14" s="42" t="str">
        <f>'Exit Capacity'!A14</f>
        <v>03B</v>
      </c>
      <c r="B14" s="47">
        <v>1360.3590001</v>
      </c>
      <c r="C14" s="48">
        <v>1454.2245</v>
      </c>
      <c r="D14" s="48">
        <v>870.24900000000002</v>
      </c>
      <c r="E14" s="48">
        <v>886.55399999999997</v>
      </c>
      <c r="F14" s="48">
        <v>956.20699999999999</v>
      </c>
      <c r="G14" s="48">
        <v>183.10400000000001</v>
      </c>
      <c r="H14" s="48">
        <v>1198.1420000999999</v>
      </c>
      <c r="I14" s="48">
        <v>1416.2425000000001</v>
      </c>
      <c r="J14" s="48">
        <v>1320.9310000999999</v>
      </c>
      <c r="K14" s="48">
        <v>815.125</v>
      </c>
      <c r="L14" s="48">
        <v>1229.5760001000001</v>
      </c>
      <c r="M14" s="48">
        <v>19.879000000000001</v>
      </c>
      <c r="N14" s="48">
        <v>1279.6100001</v>
      </c>
      <c r="O14" s="48">
        <v>1307.7090000999999</v>
      </c>
      <c r="P14" s="48">
        <v>706.47400000000005</v>
      </c>
      <c r="Q14" s="48">
        <v>862.49850000000004</v>
      </c>
      <c r="R14" s="48">
        <v>1124.1545001</v>
      </c>
      <c r="S14" s="48">
        <v>1318.4090001</v>
      </c>
      <c r="T14" s="48">
        <v>791.57600000000002</v>
      </c>
      <c r="U14" s="48">
        <v>940.88549999999998</v>
      </c>
      <c r="V14" s="48">
        <v>1221.4760001</v>
      </c>
      <c r="W14" s="48">
        <v>1235.5330001</v>
      </c>
      <c r="X14" s="48">
        <v>1001.9130001</v>
      </c>
      <c r="Y14" s="48">
        <v>799.10900000000004</v>
      </c>
      <c r="Z14" s="60">
        <v>916.64200000000005</v>
      </c>
    </row>
    <row r="15" spans="1:26" s="5" customFormat="1" ht="15" customHeight="1" x14ac:dyDescent="0.45">
      <c r="A15" s="42" t="str">
        <f>'Exit Capacity'!A15</f>
        <v>1.01</v>
      </c>
      <c r="B15" s="47">
        <v>1249.3000001</v>
      </c>
      <c r="C15" s="48">
        <v>843.50500009999996</v>
      </c>
      <c r="D15" s="48">
        <v>710.21800010000004</v>
      </c>
      <c r="E15" s="48">
        <v>556.59100009999997</v>
      </c>
      <c r="F15" s="48">
        <v>1247.4190000999999</v>
      </c>
      <c r="G15" s="48">
        <v>1338.3940001000001</v>
      </c>
      <c r="H15" s="48">
        <v>6.415</v>
      </c>
      <c r="I15" s="48">
        <v>649.38500009999996</v>
      </c>
      <c r="J15" s="48">
        <v>1209.8720000999999</v>
      </c>
      <c r="K15" s="48">
        <v>655.09400010000002</v>
      </c>
      <c r="L15" s="48">
        <v>339.71100000000001</v>
      </c>
      <c r="M15" s="48">
        <v>1191.8660001000001</v>
      </c>
      <c r="N15" s="48">
        <v>1168.5510001</v>
      </c>
      <c r="O15" s="48">
        <v>1196.6500000999999</v>
      </c>
      <c r="P15" s="48">
        <v>485.25500010000002</v>
      </c>
      <c r="Q15" s="48">
        <v>811.00450009999997</v>
      </c>
      <c r="R15" s="48">
        <v>234.2895</v>
      </c>
      <c r="S15" s="48">
        <v>1207.3500001</v>
      </c>
      <c r="T15" s="48">
        <v>400.15100009999998</v>
      </c>
      <c r="U15" s="48">
        <v>889.39150010000003</v>
      </c>
      <c r="V15" s="48">
        <v>331.61099999999999</v>
      </c>
      <c r="W15" s="48">
        <v>1124.4740001</v>
      </c>
      <c r="X15" s="48">
        <v>438.94</v>
      </c>
      <c r="Y15" s="48">
        <v>639.07800010000005</v>
      </c>
      <c r="Z15" s="60">
        <v>691.33200009999996</v>
      </c>
    </row>
    <row r="16" spans="1:26" s="5" customFormat="1" ht="15" customHeight="1" x14ac:dyDescent="0.45">
      <c r="A16" s="42" t="str">
        <f>'Exit Capacity'!A16</f>
        <v>10</v>
      </c>
      <c r="B16" s="47">
        <v>1173.6305001000001</v>
      </c>
      <c r="C16" s="48">
        <v>767.83550009999999</v>
      </c>
      <c r="D16" s="48">
        <v>634.54850009999996</v>
      </c>
      <c r="E16" s="48">
        <v>480.9215001</v>
      </c>
      <c r="F16" s="48">
        <v>1171.7495001</v>
      </c>
      <c r="G16" s="48">
        <v>1262.7245000999999</v>
      </c>
      <c r="H16" s="48">
        <v>82.084500000000006</v>
      </c>
      <c r="I16" s="48">
        <v>573.71550009999999</v>
      </c>
      <c r="J16" s="48">
        <v>1134.2025001</v>
      </c>
      <c r="K16" s="48">
        <v>579.42450010000005</v>
      </c>
      <c r="L16" s="48">
        <v>264.04149999999998</v>
      </c>
      <c r="M16" s="48">
        <v>1116.1965001000001</v>
      </c>
      <c r="N16" s="48">
        <v>1092.8815001</v>
      </c>
      <c r="O16" s="48">
        <v>1120.9805001</v>
      </c>
      <c r="P16" s="48">
        <v>409.58550009999999</v>
      </c>
      <c r="Q16" s="48">
        <v>735.3350001</v>
      </c>
      <c r="R16" s="48">
        <v>158.62</v>
      </c>
      <c r="S16" s="48">
        <v>1131.6805001</v>
      </c>
      <c r="T16" s="48">
        <v>324.48150010000001</v>
      </c>
      <c r="U16" s="48">
        <v>813.72200009999995</v>
      </c>
      <c r="V16" s="48">
        <v>255.94149999999999</v>
      </c>
      <c r="W16" s="48">
        <v>1048.8045001</v>
      </c>
      <c r="X16" s="48">
        <v>363.27050000000003</v>
      </c>
      <c r="Y16" s="48">
        <v>563.40850009999997</v>
      </c>
      <c r="Z16" s="60">
        <v>615.66250009999999</v>
      </c>
    </row>
    <row r="17" spans="1:26" s="5" customFormat="1" ht="15" customHeight="1" x14ac:dyDescent="0.45">
      <c r="A17" s="42" t="str">
        <f>'Exit Capacity'!A17</f>
        <v>11</v>
      </c>
      <c r="B17" s="47">
        <v>1153.2375001</v>
      </c>
      <c r="C17" s="48">
        <v>747.44250009999996</v>
      </c>
      <c r="D17" s="48">
        <v>614.15550010000004</v>
      </c>
      <c r="E17" s="48">
        <v>460.52850009999997</v>
      </c>
      <c r="F17" s="48">
        <v>1151.3565000999999</v>
      </c>
      <c r="G17" s="48">
        <v>1242.3315001000001</v>
      </c>
      <c r="H17" s="48">
        <v>102.47750000000001</v>
      </c>
      <c r="I17" s="48">
        <v>553.32250009999996</v>
      </c>
      <c r="J17" s="48">
        <v>1113.8095000999999</v>
      </c>
      <c r="K17" s="48">
        <v>559.03150010000002</v>
      </c>
      <c r="L17" s="48">
        <v>243.64850000000001</v>
      </c>
      <c r="M17" s="48">
        <v>1095.8035001000001</v>
      </c>
      <c r="N17" s="48">
        <v>1072.4885001</v>
      </c>
      <c r="O17" s="48">
        <v>1100.5875000999999</v>
      </c>
      <c r="P17" s="48">
        <v>389.19250010000002</v>
      </c>
      <c r="Q17" s="48">
        <v>714.94200009999997</v>
      </c>
      <c r="R17" s="48">
        <v>138.227</v>
      </c>
      <c r="S17" s="48">
        <v>1111.2875001</v>
      </c>
      <c r="T17" s="48">
        <v>304.08850009999998</v>
      </c>
      <c r="U17" s="48">
        <v>793.32900010000003</v>
      </c>
      <c r="V17" s="48">
        <v>235.54849999999999</v>
      </c>
      <c r="W17" s="48">
        <v>1028.4115001</v>
      </c>
      <c r="X17" s="48">
        <v>342.8775</v>
      </c>
      <c r="Y17" s="48">
        <v>543.01550010000005</v>
      </c>
      <c r="Z17" s="60">
        <v>595.26950009999996</v>
      </c>
    </row>
    <row r="18" spans="1:26" s="5" customFormat="1" ht="15" customHeight="1" x14ac:dyDescent="0.45">
      <c r="A18" s="42" t="str">
        <f>'Exit Capacity'!A18</f>
        <v>12</v>
      </c>
      <c r="B18" s="47">
        <v>1146.0750000999999</v>
      </c>
      <c r="C18" s="48">
        <v>740.28000010000005</v>
      </c>
      <c r="D18" s="48">
        <v>606.99300010000002</v>
      </c>
      <c r="E18" s="48">
        <v>453.36600010000001</v>
      </c>
      <c r="F18" s="48">
        <v>1144.1940001</v>
      </c>
      <c r="G18" s="48">
        <v>1235.1690000999999</v>
      </c>
      <c r="H18" s="48">
        <v>109.64</v>
      </c>
      <c r="I18" s="48">
        <v>546.16000010000005</v>
      </c>
      <c r="J18" s="48">
        <v>1106.6470001</v>
      </c>
      <c r="K18" s="48">
        <v>551.86900009999999</v>
      </c>
      <c r="L18" s="48">
        <v>236.48599999999999</v>
      </c>
      <c r="M18" s="48">
        <v>1088.6410000999999</v>
      </c>
      <c r="N18" s="48">
        <v>1065.3260001000001</v>
      </c>
      <c r="O18" s="48">
        <v>1093.4250001</v>
      </c>
      <c r="P18" s="48">
        <v>382.0300001</v>
      </c>
      <c r="Q18" s="48">
        <v>707.77950009999995</v>
      </c>
      <c r="R18" s="48">
        <v>131.06450000000001</v>
      </c>
      <c r="S18" s="48">
        <v>1104.1250001000001</v>
      </c>
      <c r="T18" s="48">
        <v>296.92600010000001</v>
      </c>
      <c r="U18" s="48">
        <v>786.16650010000001</v>
      </c>
      <c r="V18" s="48">
        <v>228.386</v>
      </c>
      <c r="W18" s="48">
        <v>1021.2490001</v>
      </c>
      <c r="X18" s="48">
        <v>335.71499999999997</v>
      </c>
      <c r="Y18" s="48">
        <v>535.85300010000003</v>
      </c>
      <c r="Z18" s="60">
        <v>588.10700010000005</v>
      </c>
    </row>
    <row r="19" spans="1:26" s="5" customFormat="1" ht="15" customHeight="1" x14ac:dyDescent="0.45">
      <c r="A19" s="42" t="str">
        <f>'Exit Capacity'!A19</f>
        <v>13</v>
      </c>
      <c r="B19" s="47">
        <v>1127.8640001000001</v>
      </c>
      <c r="C19" s="48">
        <v>722.06900010000004</v>
      </c>
      <c r="D19" s="48">
        <v>588.7820001</v>
      </c>
      <c r="E19" s="48">
        <v>435.1550001</v>
      </c>
      <c r="F19" s="48">
        <v>1125.9830001</v>
      </c>
      <c r="G19" s="48">
        <v>1216.9580000999999</v>
      </c>
      <c r="H19" s="48">
        <v>127.851</v>
      </c>
      <c r="I19" s="48">
        <v>527.94900010000003</v>
      </c>
      <c r="J19" s="48">
        <v>1088.4360001</v>
      </c>
      <c r="K19" s="48">
        <v>533.65800009999998</v>
      </c>
      <c r="L19" s="48">
        <v>218.27500000000001</v>
      </c>
      <c r="M19" s="48">
        <v>1070.4300000999999</v>
      </c>
      <c r="N19" s="48">
        <v>1047.1150001000001</v>
      </c>
      <c r="O19" s="48">
        <v>1075.2140001</v>
      </c>
      <c r="P19" s="48">
        <v>363.81900009999998</v>
      </c>
      <c r="Q19" s="48">
        <v>689.56850010000005</v>
      </c>
      <c r="R19" s="48">
        <v>112.8535</v>
      </c>
      <c r="S19" s="48">
        <v>1085.9140001000001</v>
      </c>
      <c r="T19" s="48">
        <v>278.7150001</v>
      </c>
      <c r="U19" s="48">
        <v>767.95550009999999</v>
      </c>
      <c r="V19" s="48">
        <v>210.17500000000001</v>
      </c>
      <c r="W19" s="48">
        <v>1003.0380001</v>
      </c>
      <c r="X19" s="48">
        <v>317.50400000000002</v>
      </c>
      <c r="Y19" s="48">
        <v>517.64200010000002</v>
      </c>
      <c r="Z19" s="60">
        <v>569.89600010000004</v>
      </c>
    </row>
    <row r="20" spans="1:26" s="5" customFormat="1" ht="15" customHeight="1" x14ac:dyDescent="0.45">
      <c r="A20" s="42" t="str">
        <f>'Exit Capacity'!A20</f>
        <v>14</v>
      </c>
      <c r="B20" s="47">
        <v>1116.2640001</v>
      </c>
      <c r="C20" s="48">
        <v>710.46900010000002</v>
      </c>
      <c r="D20" s="48">
        <v>577.18200009999998</v>
      </c>
      <c r="E20" s="48">
        <v>423.55500009999997</v>
      </c>
      <c r="F20" s="48">
        <v>1114.3830000999999</v>
      </c>
      <c r="G20" s="48">
        <v>1205.3580001</v>
      </c>
      <c r="H20" s="48">
        <v>139.45099999999999</v>
      </c>
      <c r="I20" s="48">
        <v>516.34900010000001</v>
      </c>
      <c r="J20" s="48">
        <v>1076.8360001000001</v>
      </c>
      <c r="K20" s="48">
        <v>522.05800009999996</v>
      </c>
      <c r="L20" s="48">
        <v>206.67500000000001</v>
      </c>
      <c r="M20" s="48">
        <v>1058.8300001</v>
      </c>
      <c r="N20" s="48">
        <v>1035.5150001</v>
      </c>
      <c r="O20" s="48">
        <v>1063.6140001000001</v>
      </c>
      <c r="P20" s="48">
        <v>352.21900010000002</v>
      </c>
      <c r="Q20" s="48">
        <v>677.96850010000003</v>
      </c>
      <c r="R20" s="48">
        <v>101.2535</v>
      </c>
      <c r="S20" s="48">
        <v>1074.3140000999999</v>
      </c>
      <c r="T20" s="48">
        <v>267.11500009999997</v>
      </c>
      <c r="U20" s="48">
        <v>756.35550009999997</v>
      </c>
      <c r="V20" s="48">
        <v>198.57499999999999</v>
      </c>
      <c r="W20" s="48">
        <v>991.43800009999995</v>
      </c>
      <c r="X20" s="48">
        <v>305.904</v>
      </c>
      <c r="Y20" s="48">
        <v>506.0420001</v>
      </c>
      <c r="Z20" s="60">
        <v>558.29600010000001</v>
      </c>
    </row>
    <row r="21" spans="1:26" s="5" customFormat="1" ht="15" customHeight="1" x14ac:dyDescent="0.45">
      <c r="A21" s="42" t="str">
        <f>'Exit Capacity'!A21</f>
        <v>15</v>
      </c>
      <c r="B21" s="47">
        <v>1098.3690001</v>
      </c>
      <c r="C21" s="48">
        <v>692.57400010000003</v>
      </c>
      <c r="D21" s="48">
        <v>559.2870001</v>
      </c>
      <c r="E21" s="48">
        <v>405.66000009999999</v>
      </c>
      <c r="F21" s="48">
        <v>1096.4880000999999</v>
      </c>
      <c r="G21" s="48">
        <v>1187.4630001</v>
      </c>
      <c r="H21" s="48">
        <v>157.346</v>
      </c>
      <c r="I21" s="48">
        <v>498.45400009999997</v>
      </c>
      <c r="J21" s="48">
        <v>1058.9410001000001</v>
      </c>
      <c r="K21" s="48">
        <v>504.16300009999998</v>
      </c>
      <c r="L21" s="48">
        <v>188.78</v>
      </c>
      <c r="M21" s="48">
        <v>1040.9350001</v>
      </c>
      <c r="N21" s="48">
        <v>1017.6200001</v>
      </c>
      <c r="O21" s="48">
        <v>1045.7190000999999</v>
      </c>
      <c r="P21" s="48">
        <v>334.32400009999998</v>
      </c>
      <c r="Q21" s="48">
        <v>660.07350010000005</v>
      </c>
      <c r="R21" s="48">
        <v>83.358500000000006</v>
      </c>
      <c r="S21" s="48">
        <v>1056.4190000999999</v>
      </c>
      <c r="T21" s="48">
        <v>249.22000009999999</v>
      </c>
      <c r="U21" s="48">
        <v>738.46050009999999</v>
      </c>
      <c r="V21" s="48">
        <v>180.68</v>
      </c>
      <c r="W21" s="48">
        <v>973.54300009999997</v>
      </c>
      <c r="X21" s="48">
        <v>288.00900000000001</v>
      </c>
      <c r="Y21" s="48">
        <v>488.14700010000001</v>
      </c>
      <c r="Z21" s="60">
        <v>540.40100010000003</v>
      </c>
    </row>
    <row r="22" spans="1:26" s="5" customFormat="1" ht="15" customHeight="1" x14ac:dyDescent="0.45">
      <c r="A22" s="42" t="str">
        <f>'Exit Capacity'!A22</f>
        <v>15.02</v>
      </c>
      <c r="B22" s="47">
        <v>1056.9000000999999</v>
      </c>
      <c r="C22" s="48">
        <v>651.10500009999998</v>
      </c>
      <c r="D22" s="48">
        <v>600.75600010000005</v>
      </c>
      <c r="E22" s="48">
        <v>447.12900009999998</v>
      </c>
      <c r="F22" s="48">
        <v>1137.9570001</v>
      </c>
      <c r="G22" s="48">
        <v>1228.9320001000001</v>
      </c>
      <c r="H22" s="48">
        <v>198.815</v>
      </c>
      <c r="I22" s="48">
        <v>456.98500009999998</v>
      </c>
      <c r="J22" s="48">
        <v>1017.4720000999999</v>
      </c>
      <c r="K22" s="48">
        <v>545.63200010000003</v>
      </c>
      <c r="L22" s="48">
        <v>147.31100000000001</v>
      </c>
      <c r="M22" s="48">
        <v>1082.4040001000001</v>
      </c>
      <c r="N22" s="48">
        <v>976.15100010000003</v>
      </c>
      <c r="O22" s="48">
        <v>1004.2500001</v>
      </c>
      <c r="P22" s="48">
        <v>375.79300009999997</v>
      </c>
      <c r="Q22" s="48">
        <v>664.73600009999996</v>
      </c>
      <c r="R22" s="48">
        <v>41.889499999999998</v>
      </c>
      <c r="S22" s="48">
        <v>1014.9500001</v>
      </c>
      <c r="T22" s="48">
        <v>290.68900009999999</v>
      </c>
      <c r="U22" s="48">
        <v>731.89700010000001</v>
      </c>
      <c r="V22" s="48">
        <v>139.21100000000001</v>
      </c>
      <c r="W22" s="48">
        <v>932.07400010000003</v>
      </c>
      <c r="X22" s="48">
        <v>329.47800000000001</v>
      </c>
      <c r="Y22" s="48">
        <v>529.61600009999995</v>
      </c>
      <c r="Z22" s="60">
        <v>581.87000009999997</v>
      </c>
    </row>
    <row r="23" spans="1:26" s="5" customFormat="1" ht="15" customHeight="1" x14ac:dyDescent="0.45">
      <c r="A23" s="42" t="str">
        <f>'Exit Capacity'!A23</f>
        <v>15.03A</v>
      </c>
      <c r="B23" s="47">
        <v>1015.0105000999999</v>
      </c>
      <c r="C23" s="48">
        <v>609.21550009999999</v>
      </c>
      <c r="D23" s="48">
        <v>642.64550010000005</v>
      </c>
      <c r="E23" s="48">
        <v>489.01850009999998</v>
      </c>
      <c r="F23" s="48">
        <v>1179.8465001</v>
      </c>
      <c r="G23" s="48">
        <v>1270.8215001000001</v>
      </c>
      <c r="H23" s="48">
        <v>240.7045</v>
      </c>
      <c r="I23" s="48">
        <v>415.09550009999998</v>
      </c>
      <c r="J23" s="48">
        <v>975.58250009999995</v>
      </c>
      <c r="K23" s="48">
        <v>587.52150010000003</v>
      </c>
      <c r="L23" s="48">
        <v>105.42149999999999</v>
      </c>
      <c r="M23" s="48">
        <v>1124.2935001000001</v>
      </c>
      <c r="N23" s="48">
        <v>934.26150010000003</v>
      </c>
      <c r="O23" s="48">
        <v>962.36050009999997</v>
      </c>
      <c r="P23" s="48">
        <v>417.68250010000003</v>
      </c>
      <c r="Q23" s="48">
        <v>622.84650009999996</v>
      </c>
      <c r="R23" s="48">
        <v>0</v>
      </c>
      <c r="S23" s="48">
        <v>973.06050010000001</v>
      </c>
      <c r="T23" s="48">
        <v>332.57850009999999</v>
      </c>
      <c r="U23" s="48">
        <v>690.00750010000002</v>
      </c>
      <c r="V23" s="48">
        <v>97.3215</v>
      </c>
      <c r="W23" s="48">
        <v>890.18450010000004</v>
      </c>
      <c r="X23" s="48">
        <v>371.36750000000001</v>
      </c>
      <c r="Y23" s="48">
        <v>571.50550009999995</v>
      </c>
      <c r="Z23" s="60">
        <v>623.75950009999997</v>
      </c>
    </row>
    <row r="24" spans="1:26" s="5" customFormat="1" ht="15" customHeight="1" x14ac:dyDescent="0.45">
      <c r="A24" s="42" t="str">
        <f>'Exit Capacity'!A24</f>
        <v>15.06A</v>
      </c>
      <c r="B24" s="47">
        <v>986.25550009999995</v>
      </c>
      <c r="C24" s="48">
        <v>580.46050009999999</v>
      </c>
      <c r="D24" s="48">
        <v>671.40050010000004</v>
      </c>
      <c r="E24" s="48">
        <v>517.77350009999998</v>
      </c>
      <c r="F24" s="48">
        <v>1208.6015001000001</v>
      </c>
      <c r="G24" s="48">
        <v>1299.5765001</v>
      </c>
      <c r="H24" s="48">
        <v>269.45949999999999</v>
      </c>
      <c r="I24" s="48">
        <v>386.34050009999999</v>
      </c>
      <c r="J24" s="48">
        <v>946.82750009999995</v>
      </c>
      <c r="K24" s="48">
        <v>616.27650010000002</v>
      </c>
      <c r="L24" s="48">
        <v>76.666499999999999</v>
      </c>
      <c r="M24" s="48">
        <v>1153.0485001</v>
      </c>
      <c r="N24" s="48">
        <v>905.50650010000004</v>
      </c>
      <c r="O24" s="48">
        <v>933.60550009999997</v>
      </c>
      <c r="P24" s="48">
        <v>446.43750010000002</v>
      </c>
      <c r="Q24" s="48">
        <v>594.09150009999996</v>
      </c>
      <c r="R24" s="48">
        <v>28.754999999999999</v>
      </c>
      <c r="S24" s="48">
        <v>944.30550010000002</v>
      </c>
      <c r="T24" s="48">
        <v>361.33350009999998</v>
      </c>
      <c r="U24" s="48">
        <v>661.25250010000002</v>
      </c>
      <c r="V24" s="48">
        <v>68.566500000000005</v>
      </c>
      <c r="W24" s="48">
        <v>861.42950010000004</v>
      </c>
      <c r="X24" s="48">
        <v>400.1225</v>
      </c>
      <c r="Y24" s="48">
        <v>600.26050009999994</v>
      </c>
      <c r="Z24" s="60">
        <v>633.84650009999996</v>
      </c>
    </row>
    <row r="25" spans="1:26" s="5" customFormat="1" ht="15" customHeight="1" x14ac:dyDescent="0.45">
      <c r="A25" s="42" t="str">
        <f>'Exit Capacity'!A25</f>
        <v>15.07</v>
      </c>
      <c r="B25" s="47">
        <v>983.79550010000003</v>
      </c>
      <c r="C25" s="48">
        <v>578.00050009999995</v>
      </c>
      <c r="D25" s="48">
        <v>673.86050009999997</v>
      </c>
      <c r="E25" s="48">
        <v>520.23350010000001</v>
      </c>
      <c r="F25" s="48">
        <v>1211.0615001000001</v>
      </c>
      <c r="G25" s="48">
        <v>1302.0365001</v>
      </c>
      <c r="H25" s="48">
        <v>271.91950000000003</v>
      </c>
      <c r="I25" s="48">
        <v>383.88050010000001</v>
      </c>
      <c r="J25" s="48">
        <v>944.36750010000003</v>
      </c>
      <c r="K25" s="48">
        <v>618.73650009999994</v>
      </c>
      <c r="L25" s="48">
        <v>74.206500000000005</v>
      </c>
      <c r="M25" s="48">
        <v>1155.5085001</v>
      </c>
      <c r="N25" s="48">
        <v>903.0465001</v>
      </c>
      <c r="O25" s="48">
        <v>931.14550010000005</v>
      </c>
      <c r="P25" s="48">
        <v>448.8975001</v>
      </c>
      <c r="Q25" s="48">
        <v>591.63150010000004</v>
      </c>
      <c r="R25" s="48">
        <v>31.215</v>
      </c>
      <c r="S25" s="48">
        <v>941.84550009999998</v>
      </c>
      <c r="T25" s="48">
        <v>363.79350010000002</v>
      </c>
      <c r="U25" s="48">
        <v>658.79250009999998</v>
      </c>
      <c r="V25" s="48">
        <v>66.106499999999997</v>
      </c>
      <c r="W25" s="48">
        <v>858.9695001</v>
      </c>
      <c r="X25" s="48">
        <v>402.58249999999998</v>
      </c>
      <c r="Y25" s="48">
        <v>602.72050009999998</v>
      </c>
      <c r="Z25" s="60">
        <v>631.38650010000003</v>
      </c>
    </row>
    <row r="26" spans="1:26" s="5" customFormat="1" ht="15" customHeight="1" x14ac:dyDescent="0.45">
      <c r="A26" s="42" t="str">
        <f>'Exit Capacity'!A26</f>
        <v>15.08</v>
      </c>
      <c r="B26" s="47">
        <v>967.02650010000002</v>
      </c>
      <c r="C26" s="48">
        <v>561.23150009999995</v>
      </c>
      <c r="D26" s="48">
        <v>690.62950009999997</v>
      </c>
      <c r="E26" s="48">
        <v>537.00250010000002</v>
      </c>
      <c r="F26" s="48">
        <v>1227.8305001000001</v>
      </c>
      <c r="G26" s="48">
        <v>1318.8055001</v>
      </c>
      <c r="H26" s="48">
        <v>288.68849999999998</v>
      </c>
      <c r="I26" s="48">
        <v>367.1115001</v>
      </c>
      <c r="J26" s="48">
        <v>927.59850010000002</v>
      </c>
      <c r="K26" s="48">
        <v>635.50550009999995</v>
      </c>
      <c r="L26" s="48">
        <v>57.4375</v>
      </c>
      <c r="M26" s="48">
        <v>1172.2775001</v>
      </c>
      <c r="N26" s="48">
        <v>886.2775001</v>
      </c>
      <c r="O26" s="48">
        <v>914.37650010000004</v>
      </c>
      <c r="P26" s="48">
        <v>465.66650010000001</v>
      </c>
      <c r="Q26" s="48">
        <v>574.86250010000003</v>
      </c>
      <c r="R26" s="48">
        <v>47.984000000000002</v>
      </c>
      <c r="S26" s="48">
        <v>925.07650009999998</v>
      </c>
      <c r="T26" s="48">
        <v>380.56250010000002</v>
      </c>
      <c r="U26" s="48">
        <v>642.02350009999998</v>
      </c>
      <c r="V26" s="48">
        <v>49.337499999999999</v>
      </c>
      <c r="W26" s="48">
        <v>842.2005001</v>
      </c>
      <c r="X26" s="48">
        <v>419.35149999999999</v>
      </c>
      <c r="Y26" s="48">
        <v>619.48950009999999</v>
      </c>
      <c r="Z26" s="60">
        <v>614.61750010000003</v>
      </c>
    </row>
    <row r="27" spans="1:26" s="5" customFormat="1" ht="15" customHeight="1" x14ac:dyDescent="0.45">
      <c r="A27" s="42" t="str">
        <f>'Exit Capacity'!A27</f>
        <v>15.08A</v>
      </c>
      <c r="B27" s="47">
        <v>959.95950010000001</v>
      </c>
      <c r="C27" s="48">
        <v>554.16450010000005</v>
      </c>
      <c r="D27" s="48">
        <v>697.69650009999998</v>
      </c>
      <c r="E27" s="48">
        <v>544.06950010000003</v>
      </c>
      <c r="F27" s="48">
        <v>1234.8975000999999</v>
      </c>
      <c r="G27" s="48">
        <v>1325.8725001</v>
      </c>
      <c r="H27" s="48">
        <v>295.75549999999998</v>
      </c>
      <c r="I27" s="48">
        <v>360.04450009999999</v>
      </c>
      <c r="J27" s="48">
        <v>920.53150010000002</v>
      </c>
      <c r="K27" s="48">
        <v>642.57250009999996</v>
      </c>
      <c r="L27" s="48">
        <v>50.3705</v>
      </c>
      <c r="M27" s="48">
        <v>1179.3445001</v>
      </c>
      <c r="N27" s="48">
        <v>879.21050009999999</v>
      </c>
      <c r="O27" s="48">
        <v>907.30950010000004</v>
      </c>
      <c r="P27" s="48">
        <v>472.73350010000001</v>
      </c>
      <c r="Q27" s="48">
        <v>567.79550010000003</v>
      </c>
      <c r="R27" s="48">
        <v>55.051000000000002</v>
      </c>
      <c r="S27" s="48">
        <v>918.00950009999997</v>
      </c>
      <c r="T27" s="48">
        <v>387.62950009999997</v>
      </c>
      <c r="U27" s="48">
        <v>634.95650009999997</v>
      </c>
      <c r="V27" s="48">
        <v>42.270499999999998</v>
      </c>
      <c r="W27" s="48">
        <v>835.13350009999999</v>
      </c>
      <c r="X27" s="48">
        <v>426.41849999999999</v>
      </c>
      <c r="Y27" s="48">
        <v>626.55650009999999</v>
      </c>
      <c r="Z27" s="60">
        <v>607.55050010000002</v>
      </c>
    </row>
    <row r="28" spans="1:26" s="5" customFormat="1" ht="15" customHeight="1" x14ac:dyDescent="0.45">
      <c r="A28" s="42" t="str">
        <f>'Exit Capacity'!A28</f>
        <v>15.09</v>
      </c>
      <c r="B28" s="47">
        <v>958.01450009999996</v>
      </c>
      <c r="C28" s="48">
        <v>552.2195001</v>
      </c>
      <c r="D28" s="48">
        <v>699.64150010000003</v>
      </c>
      <c r="E28" s="48">
        <v>546.01450009999996</v>
      </c>
      <c r="F28" s="48">
        <v>1236.8425001000001</v>
      </c>
      <c r="G28" s="48">
        <v>1327.8175001</v>
      </c>
      <c r="H28" s="48">
        <v>297.70049999999998</v>
      </c>
      <c r="I28" s="48">
        <v>358.0995001</v>
      </c>
      <c r="J28" s="48">
        <v>918.58650009999997</v>
      </c>
      <c r="K28" s="48">
        <v>644.51750010000001</v>
      </c>
      <c r="L28" s="48">
        <v>48.4255</v>
      </c>
      <c r="M28" s="48">
        <v>1181.2895000999999</v>
      </c>
      <c r="N28" s="48">
        <v>877.26550010000005</v>
      </c>
      <c r="O28" s="48">
        <v>905.36450009999999</v>
      </c>
      <c r="P28" s="48">
        <v>474.67850010000001</v>
      </c>
      <c r="Q28" s="48">
        <v>565.85050009999998</v>
      </c>
      <c r="R28" s="48">
        <v>56.996000000000002</v>
      </c>
      <c r="S28" s="48">
        <v>916.06450010000003</v>
      </c>
      <c r="T28" s="48">
        <v>389.57450010000002</v>
      </c>
      <c r="U28" s="48">
        <v>633.01150010000003</v>
      </c>
      <c r="V28" s="48">
        <v>40.325499999999998</v>
      </c>
      <c r="W28" s="48">
        <v>833.18850010000006</v>
      </c>
      <c r="X28" s="48">
        <v>428.36349999999999</v>
      </c>
      <c r="Y28" s="48">
        <v>628.50150010000004</v>
      </c>
      <c r="Z28" s="60">
        <v>605.60550009999997</v>
      </c>
    </row>
    <row r="29" spans="1:26" s="5" customFormat="1" ht="15" customHeight="1" x14ac:dyDescent="0.45">
      <c r="A29" s="42" t="str">
        <f>'Exit Capacity'!A29</f>
        <v>15.09AD</v>
      </c>
      <c r="B29" s="47">
        <v>954.40950009999995</v>
      </c>
      <c r="C29" s="48">
        <v>548.61450009999999</v>
      </c>
      <c r="D29" s="48">
        <v>703.24650010000005</v>
      </c>
      <c r="E29" s="48">
        <v>549.61950009999998</v>
      </c>
      <c r="F29" s="48">
        <v>1240.4475001000001</v>
      </c>
      <c r="G29" s="48">
        <v>1331.4225001</v>
      </c>
      <c r="H29" s="48">
        <v>301.30549999999999</v>
      </c>
      <c r="I29" s="48">
        <v>354.49450009999998</v>
      </c>
      <c r="J29" s="48">
        <v>914.98150009999995</v>
      </c>
      <c r="K29" s="48">
        <v>648.12250010000002</v>
      </c>
      <c r="L29" s="48">
        <v>44.820500000000003</v>
      </c>
      <c r="M29" s="48">
        <v>1184.8945001</v>
      </c>
      <c r="N29" s="48">
        <v>873.66050010000004</v>
      </c>
      <c r="O29" s="48">
        <v>901.75950009999997</v>
      </c>
      <c r="P29" s="48">
        <v>478.28350010000003</v>
      </c>
      <c r="Q29" s="48">
        <v>562.24550009999996</v>
      </c>
      <c r="R29" s="48">
        <v>60.600999999999999</v>
      </c>
      <c r="S29" s="48">
        <v>912.45950010000001</v>
      </c>
      <c r="T29" s="48">
        <v>393.17950009999998</v>
      </c>
      <c r="U29" s="48">
        <v>629.40650010000002</v>
      </c>
      <c r="V29" s="48">
        <v>36.720500000000001</v>
      </c>
      <c r="W29" s="48">
        <v>829.58350010000004</v>
      </c>
      <c r="X29" s="48">
        <v>431.96850000000001</v>
      </c>
      <c r="Y29" s="48">
        <v>632.10650009999995</v>
      </c>
      <c r="Z29" s="60">
        <v>602.00050009999995</v>
      </c>
    </row>
    <row r="30" spans="1:26" s="5" customFormat="1" ht="15" customHeight="1" x14ac:dyDescent="0.45">
      <c r="A30" s="42" t="str">
        <f>'Exit Capacity'!A30</f>
        <v>15.09X</v>
      </c>
      <c r="B30" s="47">
        <v>944.00950009999997</v>
      </c>
      <c r="C30" s="48">
        <v>538.21450010000001</v>
      </c>
      <c r="D30" s="48">
        <v>713.64650010000003</v>
      </c>
      <c r="E30" s="48">
        <v>560.01950009999996</v>
      </c>
      <c r="F30" s="48">
        <v>1250.8475000999999</v>
      </c>
      <c r="G30" s="48">
        <v>1341.8225001000001</v>
      </c>
      <c r="H30" s="48">
        <v>311.70549999999997</v>
      </c>
      <c r="I30" s="48">
        <v>344.0945001</v>
      </c>
      <c r="J30" s="48">
        <v>904.58150009999997</v>
      </c>
      <c r="K30" s="48">
        <v>658.5225001</v>
      </c>
      <c r="L30" s="48">
        <v>34.420499999999997</v>
      </c>
      <c r="M30" s="48">
        <v>1195.2945001000001</v>
      </c>
      <c r="N30" s="48">
        <v>863.26050009999994</v>
      </c>
      <c r="O30" s="48">
        <v>891.35950009999999</v>
      </c>
      <c r="P30" s="48">
        <v>488.6835001</v>
      </c>
      <c r="Q30" s="48">
        <v>551.84550009999998</v>
      </c>
      <c r="R30" s="48">
        <v>71.001000000000005</v>
      </c>
      <c r="S30" s="48">
        <v>902.05950010000004</v>
      </c>
      <c r="T30" s="48">
        <v>403.57950010000002</v>
      </c>
      <c r="U30" s="48">
        <v>619.00650010000004</v>
      </c>
      <c r="V30" s="48">
        <v>26.320499999999999</v>
      </c>
      <c r="W30" s="48">
        <v>819.18350009999995</v>
      </c>
      <c r="X30" s="48">
        <v>442.36849999999998</v>
      </c>
      <c r="Y30" s="48">
        <v>642.50650010000004</v>
      </c>
      <c r="Z30" s="60">
        <v>591.60050009999998</v>
      </c>
    </row>
    <row r="31" spans="1:26" s="5" customFormat="1" ht="15" customHeight="1" x14ac:dyDescent="0.45">
      <c r="A31" s="42" t="str">
        <f>'Exit Capacity'!A31</f>
        <v>15.09X.3</v>
      </c>
      <c r="B31" s="47">
        <v>942.60750010000004</v>
      </c>
      <c r="C31" s="48">
        <v>536.81250009999997</v>
      </c>
      <c r="D31" s="48">
        <v>715.04850009999996</v>
      </c>
      <c r="E31" s="48">
        <v>561.4215001</v>
      </c>
      <c r="F31" s="48">
        <v>1252.2495001</v>
      </c>
      <c r="G31" s="48">
        <v>1343.2245000999999</v>
      </c>
      <c r="H31" s="48">
        <v>313.10750000000002</v>
      </c>
      <c r="I31" s="48">
        <v>342.69250010000002</v>
      </c>
      <c r="J31" s="48">
        <v>903.17950010000004</v>
      </c>
      <c r="K31" s="48">
        <v>659.92450010000005</v>
      </c>
      <c r="L31" s="48">
        <v>33.018500000000003</v>
      </c>
      <c r="M31" s="48">
        <v>1196.6965001000001</v>
      </c>
      <c r="N31" s="48">
        <v>861.85850010000001</v>
      </c>
      <c r="O31" s="48">
        <v>889.95750009999995</v>
      </c>
      <c r="P31" s="48">
        <v>490.08550009999999</v>
      </c>
      <c r="Q31" s="48">
        <v>550.44350010000005</v>
      </c>
      <c r="R31" s="48">
        <v>72.403000000000006</v>
      </c>
      <c r="S31" s="48">
        <v>900.65750009999999</v>
      </c>
      <c r="T31" s="48">
        <v>404.98150010000001</v>
      </c>
      <c r="U31" s="48">
        <v>617.6045001</v>
      </c>
      <c r="V31" s="48">
        <v>24.918500000000002</v>
      </c>
      <c r="W31" s="48">
        <v>817.78150010000002</v>
      </c>
      <c r="X31" s="48">
        <v>443.77050000000003</v>
      </c>
      <c r="Y31" s="48">
        <v>643.90850009999997</v>
      </c>
      <c r="Z31" s="60">
        <v>590.19850010000005</v>
      </c>
    </row>
    <row r="32" spans="1:26" s="5" customFormat="1" ht="15" customHeight="1" x14ac:dyDescent="0.45">
      <c r="A32" s="42" t="str">
        <f>'Exit Capacity'!A32</f>
        <v>15.10</v>
      </c>
      <c r="B32" s="47">
        <v>936.22650009999995</v>
      </c>
      <c r="C32" s="48">
        <v>530.43150009999999</v>
      </c>
      <c r="D32" s="48">
        <v>721.42950010000004</v>
      </c>
      <c r="E32" s="48">
        <v>567.80250009999997</v>
      </c>
      <c r="F32" s="48">
        <v>1258.6305001000001</v>
      </c>
      <c r="G32" s="48">
        <v>1349.6055001</v>
      </c>
      <c r="H32" s="48">
        <v>319.48849999999999</v>
      </c>
      <c r="I32" s="48">
        <v>336.31150009999999</v>
      </c>
      <c r="J32" s="48">
        <v>896.79850009999996</v>
      </c>
      <c r="K32" s="48">
        <v>666.30550010000002</v>
      </c>
      <c r="L32" s="48">
        <v>26.637499999999999</v>
      </c>
      <c r="M32" s="48">
        <v>1203.0775001</v>
      </c>
      <c r="N32" s="48">
        <v>855.47750010000004</v>
      </c>
      <c r="O32" s="48">
        <v>883.57650009999998</v>
      </c>
      <c r="P32" s="48">
        <v>496.46650010000002</v>
      </c>
      <c r="Q32" s="48">
        <v>544.06250009999997</v>
      </c>
      <c r="R32" s="48">
        <v>78.784000000000006</v>
      </c>
      <c r="S32" s="48">
        <v>894.27650010000002</v>
      </c>
      <c r="T32" s="48">
        <v>411.36250009999998</v>
      </c>
      <c r="U32" s="48">
        <v>611.22350010000002</v>
      </c>
      <c r="V32" s="48">
        <v>18.537500000000001</v>
      </c>
      <c r="W32" s="48">
        <v>811.40050010000004</v>
      </c>
      <c r="X32" s="48">
        <v>450.1515</v>
      </c>
      <c r="Y32" s="48">
        <v>650.28950010000005</v>
      </c>
      <c r="Z32" s="60">
        <v>583.81750009999996</v>
      </c>
    </row>
    <row r="33" spans="1:26" s="5" customFormat="1" ht="15" customHeight="1" x14ac:dyDescent="0.45">
      <c r="A33" s="42" t="str">
        <f>'Exit Capacity'!A33</f>
        <v>15.11</v>
      </c>
      <c r="B33" s="47">
        <v>917.68900010000004</v>
      </c>
      <c r="C33" s="48">
        <v>511.89400010000003</v>
      </c>
      <c r="D33" s="48">
        <v>739.96700009999995</v>
      </c>
      <c r="E33" s="48">
        <v>586.3400001</v>
      </c>
      <c r="F33" s="48">
        <v>1256.4275001000001</v>
      </c>
      <c r="G33" s="48">
        <v>1368.1430001000001</v>
      </c>
      <c r="H33" s="48">
        <v>338.02600000000001</v>
      </c>
      <c r="I33" s="48">
        <v>317.77400010000002</v>
      </c>
      <c r="J33" s="48">
        <v>878.26100010000005</v>
      </c>
      <c r="K33" s="48">
        <v>684.84300010000004</v>
      </c>
      <c r="L33" s="48">
        <v>8.1</v>
      </c>
      <c r="M33" s="48">
        <v>1221.6150001000001</v>
      </c>
      <c r="N33" s="48">
        <v>836.94000010000002</v>
      </c>
      <c r="O33" s="48">
        <v>865.03900009999995</v>
      </c>
      <c r="P33" s="48">
        <v>515.00400009999998</v>
      </c>
      <c r="Q33" s="48">
        <v>525.52500010000006</v>
      </c>
      <c r="R33" s="48">
        <v>97.3215</v>
      </c>
      <c r="S33" s="48">
        <v>875.7390001</v>
      </c>
      <c r="T33" s="48">
        <v>429.9000001</v>
      </c>
      <c r="U33" s="48">
        <v>592.6860001</v>
      </c>
      <c r="V33" s="48">
        <v>0</v>
      </c>
      <c r="W33" s="48">
        <v>792.86300010000002</v>
      </c>
      <c r="X33" s="48">
        <v>468.68900000000002</v>
      </c>
      <c r="Y33" s="48">
        <v>668.82700009999996</v>
      </c>
      <c r="Z33" s="60">
        <v>565.28000010000005</v>
      </c>
    </row>
    <row r="34" spans="1:26" s="5" customFormat="1" ht="15" customHeight="1" x14ac:dyDescent="0.45">
      <c r="A34" s="42" t="str">
        <f>'Exit Capacity'!A34</f>
        <v>15.12</v>
      </c>
      <c r="B34" s="47">
        <v>910.32300009999994</v>
      </c>
      <c r="C34" s="48">
        <v>504.52800009999999</v>
      </c>
      <c r="D34" s="48">
        <v>747.33300010000005</v>
      </c>
      <c r="E34" s="48">
        <v>593.70600009999998</v>
      </c>
      <c r="F34" s="48">
        <v>1249.0615001000001</v>
      </c>
      <c r="G34" s="48">
        <v>1375.5090001000001</v>
      </c>
      <c r="H34" s="48">
        <v>345.392</v>
      </c>
      <c r="I34" s="48">
        <v>310.40800009999998</v>
      </c>
      <c r="J34" s="48">
        <v>870.89500009999995</v>
      </c>
      <c r="K34" s="48">
        <v>692.20900010000003</v>
      </c>
      <c r="L34" s="48">
        <v>15.465999999999999</v>
      </c>
      <c r="M34" s="48">
        <v>1228.9810001000001</v>
      </c>
      <c r="N34" s="48">
        <v>829.57400010000003</v>
      </c>
      <c r="O34" s="48">
        <v>857.67300009999997</v>
      </c>
      <c r="P34" s="48">
        <v>522.37000009999997</v>
      </c>
      <c r="Q34" s="48">
        <v>518.15900009999996</v>
      </c>
      <c r="R34" s="48">
        <v>104.6875</v>
      </c>
      <c r="S34" s="48">
        <v>868.37300010000001</v>
      </c>
      <c r="T34" s="48">
        <v>437.26600009999999</v>
      </c>
      <c r="U34" s="48">
        <v>585.32000010000002</v>
      </c>
      <c r="V34" s="48">
        <v>7.3659999999999997</v>
      </c>
      <c r="W34" s="48">
        <v>785.49700010000004</v>
      </c>
      <c r="X34" s="48">
        <v>476.05500000000001</v>
      </c>
      <c r="Y34" s="48">
        <v>676.19300009999995</v>
      </c>
      <c r="Z34" s="60">
        <v>557.91400009999995</v>
      </c>
    </row>
    <row r="35" spans="1:26" s="5" customFormat="1" ht="15" customHeight="1" x14ac:dyDescent="0.45">
      <c r="A35" s="42" t="str">
        <f>'Exit Capacity'!A35</f>
        <v>15.14</v>
      </c>
      <c r="B35" s="47">
        <v>891.49300000000005</v>
      </c>
      <c r="C35" s="48">
        <v>485.69799999999998</v>
      </c>
      <c r="D35" s="48">
        <v>766.16300020000006</v>
      </c>
      <c r="E35" s="48">
        <v>612.53600019999999</v>
      </c>
      <c r="F35" s="48">
        <v>1230.2315000000001</v>
      </c>
      <c r="G35" s="48">
        <v>1394.3390002000001</v>
      </c>
      <c r="H35" s="48">
        <v>364.2220001</v>
      </c>
      <c r="I35" s="48">
        <v>291.57799999999997</v>
      </c>
      <c r="J35" s="48">
        <v>852.06500000000005</v>
      </c>
      <c r="K35" s="48">
        <v>711.03900020000003</v>
      </c>
      <c r="L35" s="48">
        <v>34.296000100000001</v>
      </c>
      <c r="M35" s="48">
        <v>1247.8110002000001</v>
      </c>
      <c r="N35" s="48">
        <v>810.74400000000003</v>
      </c>
      <c r="O35" s="48">
        <v>838.84299999999996</v>
      </c>
      <c r="P35" s="48">
        <v>541.20000019999998</v>
      </c>
      <c r="Q35" s="48">
        <v>499.32900000000001</v>
      </c>
      <c r="R35" s="48">
        <v>123.51750010000001</v>
      </c>
      <c r="S35" s="48">
        <v>849.54300000000001</v>
      </c>
      <c r="T35" s="48">
        <v>456.09600019999999</v>
      </c>
      <c r="U35" s="48">
        <v>566.49</v>
      </c>
      <c r="V35" s="48">
        <v>26.196000099999999</v>
      </c>
      <c r="W35" s="48">
        <v>766.66700000000003</v>
      </c>
      <c r="X35" s="48">
        <v>494.88500010000001</v>
      </c>
      <c r="Y35" s="48">
        <v>695.02300019999996</v>
      </c>
      <c r="Z35" s="60">
        <v>539.08399999999995</v>
      </c>
    </row>
    <row r="36" spans="1:26" s="5" customFormat="1" ht="15" customHeight="1" x14ac:dyDescent="0.45">
      <c r="A36" s="42" t="str">
        <f>'Exit Capacity'!A36</f>
        <v>15.15</v>
      </c>
      <c r="B36" s="47">
        <v>881.18</v>
      </c>
      <c r="C36" s="48">
        <v>475.38499999999999</v>
      </c>
      <c r="D36" s="48">
        <v>776.47600020000004</v>
      </c>
      <c r="E36" s="48">
        <v>622.84900019999998</v>
      </c>
      <c r="F36" s="48">
        <v>1219.9185</v>
      </c>
      <c r="G36" s="48">
        <v>1404.6520002</v>
      </c>
      <c r="H36" s="48">
        <v>374.53500009999999</v>
      </c>
      <c r="I36" s="48">
        <v>281.26499999999999</v>
      </c>
      <c r="J36" s="48">
        <v>841.75199999999995</v>
      </c>
      <c r="K36" s="48">
        <v>721.35200020000002</v>
      </c>
      <c r="L36" s="48">
        <v>44.609000100000003</v>
      </c>
      <c r="M36" s="48">
        <v>1258.1240002</v>
      </c>
      <c r="N36" s="48">
        <v>800.43100000000004</v>
      </c>
      <c r="O36" s="48">
        <v>828.53</v>
      </c>
      <c r="P36" s="48">
        <v>551.51300019999996</v>
      </c>
      <c r="Q36" s="48">
        <v>489.01600000000002</v>
      </c>
      <c r="R36" s="48">
        <v>133.83050009999999</v>
      </c>
      <c r="S36" s="48">
        <v>839.23</v>
      </c>
      <c r="T36" s="48">
        <v>466.40900019999998</v>
      </c>
      <c r="U36" s="48">
        <v>556.17700000000002</v>
      </c>
      <c r="V36" s="48">
        <v>36.509000100000002</v>
      </c>
      <c r="W36" s="48">
        <v>756.35400000000004</v>
      </c>
      <c r="X36" s="48">
        <v>505.1980001</v>
      </c>
      <c r="Y36" s="48">
        <v>705.33600019999994</v>
      </c>
      <c r="Z36" s="60">
        <v>528.77099999999996</v>
      </c>
    </row>
    <row r="37" spans="1:26" s="5" customFormat="1" ht="15" customHeight="1" x14ac:dyDescent="0.45">
      <c r="A37" s="42" t="str">
        <f>'Exit Capacity'!A37</f>
        <v>15.16</v>
      </c>
      <c r="B37" s="47">
        <v>841.255</v>
      </c>
      <c r="C37" s="48">
        <v>435.46</v>
      </c>
      <c r="D37" s="48">
        <v>816.4010002</v>
      </c>
      <c r="E37" s="48">
        <v>662.77400020000005</v>
      </c>
      <c r="F37" s="48">
        <v>1179.9935</v>
      </c>
      <c r="G37" s="48">
        <v>1444.5770001999999</v>
      </c>
      <c r="H37" s="48">
        <v>414.4600001</v>
      </c>
      <c r="I37" s="48">
        <v>241.34</v>
      </c>
      <c r="J37" s="48">
        <v>801.827</v>
      </c>
      <c r="K37" s="48">
        <v>761.27700019999997</v>
      </c>
      <c r="L37" s="48">
        <v>84.5340001</v>
      </c>
      <c r="M37" s="48">
        <v>1298.0490001999999</v>
      </c>
      <c r="N37" s="48">
        <v>760.50599999999997</v>
      </c>
      <c r="O37" s="48">
        <v>788.60500000000002</v>
      </c>
      <c r="P37" s="48">
        <v>591.43800020000003</v>
      </c>
      <c r="Q37" s="48">
        <v>449.09100000000001</v>
      </c>
      <c r="R37" s="48">
        <v>173.75550010000001</v>
      </c>
      <c r="S37" s="48">
        <v>799.30499999999995</v>
      </c>
      <c r="T37" s="48">
        <v>506.33400019999999</v>
      </c>
      <c r="U37" s="48">
        <v>516.25199999999995</v>
      </c>
      <c r="V37" s="48">
        <v>76.434000100000006</v>
      </c>
      <c r="W37" s="48">
        <v>716.42899999999997</v>
      </c>
      <c r="X37" s="48">
        <v>545.12300010000001</v>
      </c>
      <c r="Y37" s="48">
        <v>745.26100020000001</v>
      </c>
      <c r="Z37" s="60">
        <v>488.846</v>
      </c>
    </row>
    <row r="38" spans="1:26" s="5" customFormat="1" ht="15" customHeight="1" x14ac:dyDescent="0.45">
      <c r="A38" s="42" t="str">
        <f>'Exit Capacity'!A38</f>
        <v>15.17</v>
      </c>
      <c r="B38" s="47">
        <v>833.62300000000005</v>
      </c>
      <c r="C38" s="48">
        <v>427.82799999999997</v>
      </c>
      <c r="D38" s="48">
        <v>824.03300019999995</v>
      </c>
      <c r="E38" s="48">
        <v>670.40600019999999</v>
      </c>
      <c r="F38" s="48">
        <v>1172.3615</v>
      </c>
      <c r="G38" s="48">
        <v>1450.6244999999999</v>
      </c>
      <c r="H38" s="48">
        <v>422.09200010000001</v>
      </c>
      <c r="I38" s="48">
        <v>233.708</v>
      </c>
      <c r="J38" s="48">
        <v>794.19500000000005</v>
      </c>
      <c r="K38" s="48">
        <v>768.90900020000004</v>
      </c>
      <c r="L38" s="48">
        <v>92.166000100000005</v>
      </c>
      <c r="M38" s="48">
        <v>1304.0965000000001</v>
      </c>
      <c r="N38" s="48">
        <v>752.87400000000002</v>
      </c>
      <c r="O38" s="48">
        <v>780.97299999999996</v>
      </c>
      <c r="P38" s="48">
        <v>599.07000019999998</v>
      </c>
      <c r="Q38" s="48">
        <v>441.459</v>
      </c>
      <c r="R38" s="48">
        <v>181.38750010000001</v>
      </c>
      <c r="S38" s="48">
        <v>791.673</v>
      </c>
      <c r="T38" s="48">
        <v>513.96600020000005</v>
      </c>
      <c r="U38" s="48">
        <v>508.62</v>
      </c>
      <c r="V38" s="48">
        <v>84.066000099999997</v>
      </c>
      <c r="W38" s="48">
        <v>708.79700000000003</v>
      </c>
      <c r="X38" s="48">
        <v>552.75500009999996</v>
      </c>
      <c r="Y38" s="48">
        <v>752.89300019999996</v>
      </c>
      <c r="Z38" s="60">
        <v>481.214</v>
      </c>
    </row>
    <row r="39" spans="1:26" s="5" customFormat="1" ht="15" customHeight="1" x14ac:dyDescent="0.45">
      <c r="A39" s="42" t="str">
        <f>'Exit Capacity'!A39</f>
        <v>15.19</v>
      </c>
      <c r="B39" s="47">
        <v>799.65300000000002</v>
      </c>
      <c r="C39" s="48">
        <v>393.858</v>
      </c>
      <c r="D39" s="48">
        <v>858.00300019999997</v>
      </c>
      <c r="E39" s="48">
        <v>704.37600020000002</v>
      </c>
      <c r="F39" s="48">
        <v>1138.3915</v>
      </c>
      <c r="G39" s="48">
        <v>1416.6545000000001</v>
      </c>
      <c r="H39" s="48">
        <v>456.06200009999998</v>
      </c>
      <c r="I39" s="48">
        <v>199.738</v>
      </c>
      <c r="J39" s="48">
        <v>760.22500000000002</v>
      </c>
      <c r="K39" s="48">
        <v>802.87900019999995</v>
      </c>
      <c r="L39" s="48">
        <v>126.1360001</v>
      </c>
      <c r="M39" s="48">
        <v>1270.1265000000001</v>
      </c>
      <c r="N39" s="48">
        <v>718.904</v>
      </c>
      <c r="O39" s="48">
        <v>747.00300000000004</v>
      </c>
      <c r="P39" s="48">
        <v>633.04000020000001</v>
      </c>
      <c r="Q39" s="48">
        <v>407.48899999999998</v>
      </c>
      <c r="R39" s="48">
        <v>215.35750010000001</v>
      </c>
      <c r="S39" s="48">
        <v>757.70299999999997</v>
      </c>
      <c r="T39" s="48">
        <v>547.93600019999997</v>
      </c>
      <c r="U39" s="48">
        <v>474.65</v>
      </c>
      <c r="V39" s="48">
        <v>118.0360001</v>
      </c>
      <c r="W39" s="48">
        <v>674.827</v>
      </c>
      <c r="X39" s="48">
        <v>586.72500009999999</v>
      </c>
      <c r="Y39" s="48">
        <v>786.86300019999999</v>
      </c>
      <c r="Z39" s="60">
        <v>447.24400000000003</v>
      </c>
    </row>
    <row r="40" spans="1:26" s="5" customFormat="1" ht="15" customHeight="1" x14ac:dyDescent="0.45">
      <c r="A40" s="42" t="str">
        <f>'Exit Capacity'!A40</f>
        <v>15.20.05</v>
      </c>
      <c r="B40" s="47">
        <v>987.16500010000004</v>
      </c>
      <c r="C40" s="48">
        <v>581.37000009999997</v>
      </c>
      <c r="D40" s="48">
        <v>1045.5150003000001</v>
      </c>
      <c r="E40" s="48">
        <v>891.88800030000004</v>
      </c>
      <c r="F40" s="48">
        <v>1325.9035001</v>
      </c>
      <c r="G40" s="48">
        <v>1604.1665000999999</v>
      </c>
      <c r="H40" s="48">
        <v>643.5740002</v>
      </c>
      <c r="I40" s="48">
        <v>387.25000010000002</v>
      </c>
      <c r="J40" s="48">
        <v>947.73700010000005</v>
      </c>
      <c r="K40" s="48">
        <v>990.39100029999997</v>
      </c>
      <c r="L40" s="48">
        <v>313.64800020000001</v>
      </c>
      <c r="M40" s="48">
        <v>1457.6385001000001</v>
      </c>
      <c r="N40" s="48">
        <v>906.41600010000002</v>
      </c>
      <c r="O40" s="48">
        <v>934.51500009999995</v>
      </c>
      <c r="P40" s="48">
        <v>820.55200030000003</v>
      </c>
      <c r="Q40" s="48">
        <v>595.00100010000006</v>
      </c>
      <c r="R40" s="48">
        <v>402.8695002</v>
      </c>
      <c r="S40" s="48">
        <v>945.2150001</v>
      </c>
      <c r="T40" s="48">
        <v>735.44800029999999</v>
      </c>
      <c r="U40" s="48">
        <v>662.1620001</v>
      </c>
      <c r="V40" s="48">
        <v>305.54800019999999</v>
      </c>
      <c r="W40" s="48">
        <v>862.33900010000002</v>
      </c>
      <c r="X40" s="48">
        <v>774.23700020000001</v>
      </c>
      <c r="Y40" s="48">
        <v>974.37500030000001</v>
      </c>
      <c r="Z40" s="60">
        <v>634.75600010000005</v>
      </c>
    </row>
    <row r="41" spans="1:26" s="5" customFormat="1" ht="15" customHeight="1" x14ac:dyDescent="0.45">
      <c r="A41" s="42" t="str">
        <f>'Exit Capacity'!A41</f>
        <v>15.20.06</v>
      </c>
      <c r="B41" s="47">
        <v>1001.9650001</v>
      </c>
      <c r="C41" s="48">
        <v>596.17000010000004</v>
      </c>
      <c r="D41" s="48">
        <v>1060.3150003000001</v>
      </c>
      <c r="E41" s="48">
        <v>906.6880003</v>
      </c>
      <c r="F41" s="48">
        <v>1340.7035000999999</v>
      </c>
      <c r="G41" s="48">
        <v>1618.9665001000001</v>
      </c>
      <c r="H41" s="48">
        <v>658.37400019999995</v>
      </c>
      <c r="I41" s="48">
        <v>402.05000009999998</v>
      </c>
      <c r="J41" s="48">
        <v>962.5370001</v>
      </c>
      <c r="K41" s="48">
        <v>1005.1910003</v>
      </c>
      <c r="L41" s="48">
        <v>328.44800020000002</v>
      </c>
      <c r="M41" s="48">
        <v>1472.4385001000001</v>
      </c>
      <c r="N41" s="48">
        <v>921.21600009999997</v>
      </c>
      <c r="O41" s="48">
        <v>949.31500010000002</v>
      </c>
      <c r="P41" s="48">
        <v>835.35200029999999</v>
      </c>
      <c r="Q41" s="48">
        <v>609.80100010000001</v>
      </c>
      <c r="R41" s="48">
        <v>417.66950020000002</v>
      </c>
      <c r="S41" s="48">
        <v>960.01500009999995</v>
      </c>
      <c r="T41" s="48">
        <v>750.24800029999994</v>
      </c>
      <c r="U41" s="48">
        <v>676.96200009999995</v>
      </c>
      <c r="V41" s="48">
        <v>320.3480002</v>
      </c>
      <c r="W41" s="48">
        <v>877.13900009999998</v>
      </c>
      <c r="X41" s="48">
        <v>789.03700019999997</v>
      </c>
      <c r="Y41" s="48">
        <v>989.17500029999997</v>
      </c>
      <c r="Z41" s="60">
        <v>649.55600010000001</v>
      </c>
    </row>
    <row r="42" spans="1:26" s="5" customFormat="1" ht="15" customHeight="1" x14ac:dyDescent="0.45">
      <c r="A42" s="42" t="str">
        <f>'Exit Capacity'!A42</f>
        <v>15.20A.1</v>
      </c>
      <c r="B42" s="47">
        <v>817.52</v>
      </c>
      <c r="C42" s="48">
        <v>375.98899999999998</v>
      </c>
      <c r="D42" s="48">
        <v>875.8720002</v>
      </c>
      <c r="E42" s="48">
        <v>722.24500020000005</v>
      </c>
      <c r="F42" s="48">
        <v>1156.2584999999999</v>
      </c>
      <c r="G42" s="48">
        <v>1434.5215000000001</v>
      </c>
      <c r="H42" s="48">
        <v>473.93100010000001</v>
      </c>
      <c r="I42" s="48">
        <v>181.869</v>
      </c>
      <c r="J42" s="48">
        <v>778.09199999999998</v>
      </c>
      <c r="K42" s="48">
        <v>820.74800019999998</v>
      </c>
      <c r="L42" s="48">
        <v>144.00500009999999</v>
      </c>
      <c r="M42" s="48">
        <v>1287.9935</v>
      </c>
      <c r="N42" s="48">
        <v>736.77099999999996</v>
      </c>
      <c r="O42" s="48">
        <v>764.87</v>
      </c>
      <c r="P42" s="48">
        <v>650.90900020000004</v>
      </c>
      <c r="Q42" s="48">
        <v>425.35599999999999</v>
      </c>
      <c r="R42" s="48">
        <v>233.22650010000001</v>
      </c>
      <c r="S42" s="48">
        <v>775.57</v>
      </c>
      <c r="T42" s="48">
        <v>565.80500019999999</v>
      </c>
      <c r="U42" s="48">
        <v>492.517</v>
      </c>
      <c r="V42" s="48">
        <v>135.9050001</v>
      </c>
      <c r="W42" s="48">
        <v>692.69399999999996</v>
      </c>
      <c r="X42" s="48">
        <v>604.59400010000002</v>
      </c>
      <c r="Y42" s="48">
        <v>804.73200020000002</v>
      </c>
      <c r="Z42" s="60">
        <v>465.11099999999999</v>
      </c>
    </row>
    <row r="43" spans="1:26" s="5" customFormat="1" ht="15" customHeight="1" x14ac:dyDescent="0.45">
      <c r="A43" s="42" t="str">
        <f>'Exit Capacity'!A43</f>
        <v>15.21</v>
      </c>
      <c r="B43" s="47">
        <v>837.71699999999998</v>
      </c>
      <c r="C43" s="48">
        <v>355.79199999999997</v>
      </c>
      <c r="D43" s="48">
        <v>896.0690002</v>
      </c>
      <c r="E43" s="48">
        <v>742.44200020000005</v>
      </c>
      <c r="F43" s="48">
        <v>1176.4555</v>
      </c>
      <c r="G43" s="48">
        <v>1454.7184999999999</v>
      </c>
      <c r="H43" s="48">
        <v>494.12800010000001</v>
      </c>
      <c r="I43" s="48">
        <v>161.672</v>
      </c>
      <c r="J43" s="48">
        <v>798.28899999999999</v>
      </c>
      <c r="K43" s="48">
        <v>840.94500019999998</v>
      </c>
      <c r="L43" s="48">
        <v>164.20200009999999</v>
      </c>
      <c r="M43" s="48">
        <v>1308.1904999999999</v>
      </c>
      <c r="N43" s="48">
        <v>756.96799999999996</v>
      </c>
      <c r="O43" s="48">
        <v>785.06700000000001</v>
      </c>
      <c r="P43" s="48">
        <v>671.10600020000004</v>
      </c>
      <c r="Q43" s="48">
        <v>445.553</v>
      </c>
      <c r="R43" s="48">
        <v>253.42350010000001</v>
      </c>
      <c r="S43" s="48">
        <v>795.76700000000005</v>
      </c>
      <c r="T43" s="48">
        <v>586.0020002</v>
      </c>
      <c r="U43" s="48">
        <v>512.71400000000006</v>
      </c>
      <c r="V43" s="48">
        <v>156.1020001</v>
      </c>
      <c r="W43" s="48">
        <v>712.89099999999996</v>
      </c>
      <c r="X43" s="48">
        <v>624.79100010000002</v>
      </c>
      <c r="Y43" s="48">
        <v>824.92900020000002</v>
      </c>
      <c r="Z43" s="60">
        <v>485.30799999999999</v>
      </c>
    </row>
    <row r="44" spans="1:26" s="5" customFormat="1" ht="15" customHeight="1" x14ac:dyDescent="0.45">
      <c r="A44" s="42" t="str">
        <f>'Exit Capacity'!A44</f>
        <v>15.22</v>
      </c>
      <c r="B44" s="47">
        <v>856.01</v>
      </c>
      <c r="C44" s="48">
        <v>337.49900000000002</v>
      </c>
      <c r="D44" s="48">
        <v>914.36200020000001</v>
      </c>
      <c r="E44" s="48">
        <v>760.73500019999994</v>
      </c>
      <c r="F44" s="48">
        <v>1194.7484999999999</v>
      </c>
      <c r="G44" s="48">
        <v>1473.0115000000001</v>
      </c>
      <c r="H44" s="48">
        <v>512.42100010000001</v>
      </c>
      <c r="I44" s="48">
        <v>143.37899999999999</v>
      </c>
      <c r="J44" s="48">
        <v>816.58199999999999</v>
      </c>
      <c r="K44" s="48">
        <v>859.23800019999999</v>
      </c>
      <c r="L44" s="48">
        <v>182.4950001</v>
      </c>
      <c r="M44" s="48">
        <v>1326.4835</v>
      </c>
      <c r="N44" s="48">
        <v>775.26099999999997</v>
      </c>
      <c r="O44" s="48">
        <v>803.36</v>
      </c>
      <c r="P44" s="48">
        <v>689.39900020000005</v>
      </c>
      <c r="Q44" s="48">
        <v>463.846</v>
      </c>
      <c r="R44" s="48">
        <v>271.71650010000002</v>
      </c>
      <c r="S44" s="48">
        <v>814.06</v>
      </c>
      <c r="T44" s="48">
        <v>604.2950002</v>
      </c>
      <c r="U44" s="48">
        <v>531.00699999999995</v>
      </c>
      <c r="V44" s="48">
        <v>174.3950001</v>
      </c>
      <c r="W44" s="48">
        <v>731.18399999999997</v>
      </c>
      <c r="X44" s="48">
        <v>643.08400010000003</v>
      </c>
      <c r="Y44" s="48">
        <v>843.22200020000002</v>
      </c>
      <c r="Z44" s="60">
        <v>503.601</v>
      </c>
    </row>
    <row r="45" spans="1:26" s="5" customFormat="1" ht="15" customHeight="1" x14ac:dyDescent="0.45">
      <c r="A45" s="42" t="str">
        <f>'Exit Capacity'!A45</f>
        <v>15.23</v>
      </c>
      <c r="B45" s="47">
        <v>866.96699999999998</v>
      </c>
      <c r="C45" s="48">
        <v>326.54199999999997</v>
      </c>
      <c r="D45" s="48">
        <v>925.3190002</v>
      </c>
      <c r="E45" s="48">
        <v>771.69200020000005</v>
      </c>
      <c r="F45" s="48">
        <v>1205.7055</v>
      </c>
      <c r="G45" s="48">
        <v>1483.9684999999999</v>
      </c>
      <c r="H45" s="48">
        <v>523.37800010000001</v>
      </c>
      <c r="I45" s="48">
        <v>132.422</v>
      </c>
      <c r="J45" s="48">
        <v>827.53899999999999</v>
      </c>
      <c r="K45" s="48">
        <v>870.19500019999998</v>
      </c>
      <c r="L45" s="48">
        <v>193.45200009999999</v>
      </c>
      <c r="M45" s="48">
        <v>1337.4404999999999</v>
      </c>
      <c r="N45" s="48">
        <v>786.21799999999996</v>
      </c>
      <c r="O45" s="48">
        <v>814.31700000000001</v>
      </c>
      <c r="P45" s="48">
        <v>700.35600020000004</v>
      </c>
      <c r="Q45" s="48">
        <v>474.803</v>
      </c>
      <c r="R45" s="48">
        <v>282.67350010000001</v>
      </c>
      <c r="S45" s="48">
        <v>825.01700000000005</v>
      </c>
      <c r="T45" s="48">
        <v>615.2520002</v>
      </c>
      <c r="U45" s="48">
        <v>541.96400000000006</v>
      </c>
      <c r="V45" s="48">
        <v>185.3520001</v>
      </c>
      <c r="W45" s="48">
        <v>742.14099999999996</v>
      </c>
      <c r="X45" s="48">
        <v>654.04100010000002</v>
      </c>
      <c r="Y45" s="48">
        <v>854.17900020000002</v>
      </c>
      <c r="Z45" s="60">
        <v>514.55799999999999</v>
      </c>
    </row>
    <row r="46" spans="1:26" s="5" customFormat="1" ht="15" customHeight="1" x14ac:dyDescent="0.45">
      <c r="A46" s="42" t="str">
        <f>'Exit Capacity'!A46</f>
        <v>15.24</v>
      </c>
      <c r="B46" s="47">
        <v>881.36300000000006</v>
      </c>
      <c r="C46" s="48">
        <v>312.14600000000002</v>
      </c>
      <c r="D46" s="48">
        <v>939.71500019999996</v>
      </c>
      <c r="E46" s="48">
        <v>786.08800020000001</v>
      </c>
      <c r="F46" s="48">
        <v>1220.1015</v>
      </c>
      <c r="G46" s="48">
        <v>1498.3644999999999</v>
      </c>
      <c r="H46" s="48">
        <v>537.77400009999997</v>
      </c>
      <c r="I46" s="48">
        <v>118.026</v>
      </c>
      <c r="J46" s="48">
        <v>841.93499999999995</v>
      </c>
      <c r="K46" s="48">
        <v>884.59100020000005</v>
      </c>
      <c r="L46" s="48">
        <v>207.84800010000001</v>
      </c>
      <c r="M46" s="48">
        <v>1351.8364999999999</v>
      </c>
      <c r="N46" s="48">
        <v>800.61400000000003</v>
      </c>
      <c r="O46" s="48">
        <v>828.71299999999997</v>
      </c>
      <c r="P46" s="48">
        <v>714.7520002</v>
      </c>
      <c r="Q46" s="48">
        <v>489.19900000000001</v>
      </c>
      <c r="R46" s="48">
        <v>297.06950010000003</v>
      </c>
      <c r="S46" s="48">
        <v>839.41300000000001</v>
      </c>
      <c r="T46" s="48">
        <v>629.64800019999996</v>
      </c>
      <c r="U46" s="48">
        <v>556.36</v>
      </c>
      <c r="V46" s="48">
        <v>199.74800010000001</v>
      </c>
      <c r="W46" s="48">
        <v>756.53700000000003</v>
      </c>
      <c r="X46" s="48">
        <v>668.43700009999998</v>
      </c>
      <c r="Y46" s="48">
        <v>868.57500019999998</v>
      </c>
      <c r="Z46" s="60">
        <v>528.95399999999995</v>
      </c>
    </row>
    <row r="47" spans="1:26" s="5" customFormat="1" ht="15" customHeight="1" x14ac:dyDescent="0.45">
      <c r="A47" s="42" t="str">
        <f>'Exit Capacity'!A47</f>
        <v>15.26</v>
      </c>
      <c r="B47" s="47">
        <v>909.70699999999999</v>
      </c>
      <c r="C47" s="48">
        <v>283.80200000000002</v>
      </c>
      <c r="D47" s="48">
        <v>968.05900020000001</v>
      </c>
      <c r="E47" s="48">
        <v>814.43200019999995</v>
      </c>
      <c r="F47" s="48">
        <v>1248.4455</v>
      </c>
      <c r="G47" s="48">
        <v>1526.7085</v>
      </c>
      <c r="H47" s="48">
        <v>566.11800010000002</v>
      </c>
      <c r="I47" s="48">
        <v>89.682000000000002</v>
      </c>
      <c r="J47" s="48">
        <v>870.279</v>
      </c>
      <c r="K47" s="48">
        <v>912.93500019999999</v>
      </c>
      <c r="L47" s="48">
        <v>236.1920001</v>
      </c>
      <c r="M47" s="48">
        <v>1380.1804999999999</v>
      </c>
      <c r="N47" s="48">
        <v>828.95799999999997</v>
      </c>
      <c r="O47" s="48">
        <v>857.05700000000002</v>
      </c>
      <c r="P47" s="48">
        <v>743.09600020000005</v>
      </c>
      <c r="Q47" s="48">
        <v>517.54300000000001</v>
      </c>
      <c r="R47" s="48">
        <v>325.41350010000002</v>
      </c>
      <c r="S47" s="48">
        <v>867.75699999999995</v>
      </c>
      <c r="T47" s="48">
        <v>657.99200020000001</v>
      </c>
      <c r="U47" s="48">
        <v>584.70399999999995</v>
      </c>
      <c r="V47" s="48">
        <v>228.09200010000001</v>
      </c>
      <c r="W47" s="48">
        <v>784.88099999999997</v>
      </c>
      <c r="X47" s="48">
        <v>696.78100010000003</v>
      </c>
      <c r="Y47" s="48">
        <v>896.91900020000003</v>
      </c>
      <c r="Z47" s="60">
        <v>557.298</v>
      </c>
    </row>
    <row r="48" spans="1:26" s="5" customFormat="1" ht="15" customHeight="1" x14ac:dyDescent="0.45">
      <c r="A48" s="42" t="str">
        <f>'Exit Capacity'!A48</f>
        <v>15.28-16</v>
      </c>
      <c r="B48" s="47">
        <v>931.06799999999998</v>
      </c>
      <c r="C48" s="48">
        <v>262.44099999999997</v>
      </c>
      <c r="D48" s="48">
        <v>989.4200002</v>
      </c>
      <c r="E48" s="48">
        <v>835.79300020000005</v>
      </c>
      <c r="F48" s="48">
        <v>1269.8064999999999</v>
      </c>
      <c r="G48" s="48">
        <v>1548.0695000000001</v>
      </c>
      <c r="H48" s="48">
        <v>587.47900010000001</v>
      </c>
      <c r="I48" s="48">
        <v>68.320999999999998</v>
      </c>
      <c r="J48" s="48">
        <v>891.64</v>
      </c>
      <c r="K48" s="48">
        <v>934.29600019999998</v>
      </c>
      <c r="L48" s="48">
        <v>257.55300010000002</v>
      </c>
      <c r="M48" s="48">
        <v>1401.5415</v>
      </c>
      <c r="N48" s="48">
        <v>850.31899999999996</v>
      </c>
      <c r="O48" s="48">
        <v>878.41800000000001</v>
      </c>
      <c r="P48" s="48">
        <v>764.45700020000004</v>
      </c>
      <c r="Q48" s="48">
        <v>538.904</v>
      </c>
      <c r="R48" s="48">
        <v>346.77450010000001</v>
      </c>
      <c r="S48" s="48">
        <v>889.11800000000005</v>
      </c>
      <c r="T48" s="48">
        <v>679.3530002</v>
      </c>
      <c r="U48" s="48">
        <v>606.06500000000005</v>
      </c>
      <c r="V48" s="48">
        <v>249.4530001</v>
      </c>
      <c r="W48" s="48">
        <v>806.24199999999996</v>
      </c>
      <c r="X48" s="48">
        <v>718.14200010000002</v>
      </c>
      <c r="Y48" s="48">
        <v>918.28000020000002</v>
      </c>
      <c r="Z48" s="60">
        <v>578.65899999999999</v>
      </c>
    </row>
    <row r="49" spans="1:26" s="5" customFormat="1" ht="15" customHeight="1" x14ac:dyDescent="0.45">
      <c r="A49" s="42" t="str">
        <f>'Exit Capacity'!A49</f>
        <v>15.30</v>
      </c>
      <c r="B49" s="47">
        <v>958.92600000000004</v>
      </c>
      <c r="C49" s="48">
        <v>229.93799999999999</v>
      </c>
      <c r="D49" s="48">
        <v>1021.9230002</v>
      </c>
      <c r="E49" s="48">
        <v>868.29600019999998</v>
      </c>
      <c r="F49" s="48">
        <v>1297.6645000000001</v>
      </c>
      <c r="G49" s="48">
        <v>1575.9275</v>
      </c>
      <c r="H49" s="48">
        <v>619.98200010000005</v>
      </c>
      <c r="I49" s="48">
        <v>35.817999999999998</v>
      </c>
      <c r="J49" s="48">
        <v>919.49800000000005</v>
      </c>
      <c r="K49" s="48">
        <v>966.79900020000002</v>
      </c>
      <c r="L49" s="48">
        <v>290.05600010000001</v>
      </c>
      <c r="M49" s="48">
        <v>1429.3995</v>
      </c>
      <c r="N49" s="48">
        <v>878.17700000000002</v>
      </c>
      <c r="O49" s="48">
        <v>906.27599999999995</v>
      </c>
      <c r="P49" s="48">
        <v>796.96000019999997</v>
      </c>
      <c r="Q49" s="48">
        <v>566.76199999999994</v>
      </c>
      <c r="R49" s="48">
        <v>379.2775001</v>
      </c>
      <c r="S49" s="48">
        <v>916.976</v>
      </c>
      <c r="T49" s="48">
        <v>711.85600020000004</v>
      </c>
      <c r="U49" s="48">
        <v>633.923</v>
      </c>
      <c r="V49" s="48">
        <v>281.95600009999998</v>
      </c>
      <c r="W49" s="48">
        <v>834.1</v>
      </c>
      <c r="X49" s="48">
        <v>750.64500009999995</v>
      </c>
      <c r="Y49" s="48">
        <v>950.78300019999995</v>
      </c>
      <c r="Z49" s="60">
        <v>606.51700000000005</v>
      </c>
    </row>
    <row r="50" spans="1:26" s="5" customFormat="1" ht="15" customHeight="1" x14ac:dyDescent="0.45">
      <c r="A50" s="42" t="str">
        <f>'Exit Capacity'!A50</f>
        <v>15.31</v>
      </c>
      <c r="B50" s="47">
        <v>934.50800000000004</v>
      </c>
      <c r="C50" s="48">
        <v>205.52</v>
      </c>
      <c r="D50" s="48">
        <v>1046.3410002000001</v>
      </c>
      <c r="E50" s="48">
        <v>892.71400019999999</v>
      </c>
      <c r="F50" s="48">
        <v>1273.2465</v>
      </c>
      <c r="G50" s="48">
        <v>1551.5094999999999</v>
      </c>
      <c r="H50" s="48">
        <v>644.40000010000006</v>
      </c>
      <c r="I50" s="48">
        <v>11.4</v>
      </c>
      <c r="J50" s="48">
        <v>895.08</v>
      </c>
      <c r="K50" s="48">
        <v>991.21700020000003</v>
      </c>
      <c r="L50" s="48">
        <v>314.47400010000001</v>
      </c>
      <c r="M50" s="48">
        <v>1404.9815000000001</v>
      </c>
      <c r="N50" s="48">
        <v>853.75900000000001</v>
      </c>
      <c r="O50" s="48">
        <v>881.85799999999995</v>
      </c>
      <c r="P50" s="48">
        <v>821.37800019999997</v>
      </c>
      <c r="Q50" s="48">
        <v>542.34400000000005</v>
      </c>
      <c r="R50" s="48">
        <v>403.6955001</v>
      </c>
      <c r="S50" s="48">
        <v>892.55799999999999</v>
      </c>
      <c r="T50" s="48">
        <v>736.27400020000005</v>
      </c>
      <c r="U50" s="48">
        <v>609.505</v>
      </c>
      <c r="V50" s="48">
        <v>306.37400009999999</v>
      </c>
      <c r="W50" s="48">
        <v>809.68200000000002</v>
      </c>
      <c r="X50" s="48">
        <v>775.06300009999995</v>
      </c>
      <c r="Y50" s="48">
        <v>975.20100019999995</v>
      </c>
      <c r="Z50" s="60">
        <v>582.09900000000005</v>
      </c>
    </row>
    <row r="51" spans="1:26" s="5" customFormat="1" ht="15" customHeight="1" x14ac:dyDescent="0.45">
      <c r="A51" s="42" t="str">
        <f>'Exit Capacity'!A51</f>
        <v>15.31.1A</v>
      </c>
      <c r="B51" s="47">
        <v>919.16200000000003</v>
      </c>
      <c r="C51" s="48">
        <v>190.17400000000001</v>
      </c>
      <c r="D51" s="48">
        <v>1047.7935</v>
      </c>
      <c r="E51" s="48">
        <v>908.06000019999999</v>
      </c>
      <c r="F51" s="48">
        <v>1257.9005</v>
      </c>
      <c r="G51" s="48">
        <v>1536.1635000000001</v>
      </c>
      <c r="H51" s="48">
        <v>659.74600009999995</v>
      </c>
      <c r="I51" s="48">
        <v>26.745999999999999</v>
      </c>
      <c r="J51" s="48">
        <v>879.73400000000004</v>
      </c>
      <c r="K51" s="48">
        <v>992.66949999999997</v>
      </c>
      <c r="L51" s="48">
        <v>329.82000010000002</v>
      </c>
      <c r="M51" s="48">
        <v>1389.6355000000001</v>
      </c>
      <c r="N51" s="48">
        <v>838.41300000000001</v>
      </c>
      <c r="O51" s="48">
        <v>866.51199999999994</v>
      </c>
      <c r="P51" s="48">
        <v>836.72400019999998</v>
      </c>
      <c r="Q51" s="48">
        <v>526.99800000000005</v>
      </c>
      <c r="R51" s="48">
        <v>419.04150010000001</v>
      </c>
      <c r="S51" s="48">
        <v>877.21199999999999</v>
      </c>
      <c r="T51" s="48">
        <v>751.62000020000005</v>
      </c>
      <c r="U51" s="48">
        <v>594.15899999999999</v>
      </c>
      <c r="V51" s="48">
        <v>321.72000009999999</v>
      </c>
      <c r="W51" s="48">
        <v>794.33600000000001</v>
      </c>
      <c r="X51" s="48">
        <v>790.40900009999996</v>
      </c>
      <c r="Y51" s="48">
        <v>976.65350000000001</v>
      </c>
      <c r="Z51" s="60">
        <v>566.75300000000004</v>
      </c>
    </row>
    <row r="52" spans="1:26" s="5" customFormat="1" ht="15" customHeight="1" x14ac:dyDescent="0.45">
      <c r="A52" s="42" t="str">
        <f>'Exit Capacity'!A52</f>
        <v>15.31.3</v>
      </c>
      <c r="B52" s="47">
        <v>908.16200000000003</v>
      </c>
      <c r="C52" s="48">
        <v>179.17400000000001</v>
      </c>
      <c r="D52" s="48">
        <v>1036.7935</v>
      </c>
      <c r="E52" s="48">
        <v>919.06000019999999</v>
      </c>
      <c r="F52" s="48">
        <v>1246.9005</v>
      </c>
      <c r="G52" s="48">
        <v>1525.1635000000001</v>
      </c>
      <c r="H52" s="48">
        <v>670.74600009999995</v>
      </c>
      <c r="I52" s="48">
        <v>37.746000000000002</v>
      </c>
      <c r="J52" s="48">
        <v>868.73400000000004</v>
      </c>
      <c r="K52" s="48">
        <v>981.66949999999997</v>
      </c>
      <c r="L52" s="48">
        <v>340.82000010000002</v>
      </c>
      <c r="M52" s="48">
        <v>1378.6355000000001</v>
      </c>
      <c r="N52" s="48">
        <v>827.41300000000001</v>
      </c>
      <c r="O52" s="48">
        <v>855.51199999999994</v>
      </c>
      <c r="P52" s="48">
        <v>847.72400019999998</v>
      </c>
      <c r="Q52" s="48">
        <v>515.99800000000005</v>
      </c>
      <c r="R52" s="48">
        <v>430.04150010000001</v>
      </c>
      <c r="S52" s="48">
        <v>866.21199999999999</v>
      </c>
      <c r="T52" s="48">
        <v>762.62000020000005</v>
      </c>
      <c r="U52" s="48">
        <v>583.15899999999999</v>
      </c>
      <c r="V52" s="48">
        <v>332.72000009999999</v>
      </c>
      <c r="W52" s="48">
        <v>783.33600000000001</v>
      </c>
      <c r="X52" s="48">
        <v>801.40900009999996</v>
      </c>
      <c r="Y52" s="48">
        <v>965.65350000000001</v>
      </c>
      <c r="Z52" s="60">
        <v>555.75300000000004</v>
      </c>
    </row>
    <row r="53" spans="1:26" s="5" customFormat="1" ht="15" customHeight="1" x14ac:dyDescent="0.45">
      <c r="A53" s="42" t="str">
        <f>'Exit Capacity'!A53</f>
        <v>15.31A.4</v>
      </c>
      <c r="B53" s="47">
        <v>896.96199999999999</v>
      </c>
      <c r="C53" s="48">
        <v>167.97399999999999</v>
      </c>
      <c r="D53" s="48">
        <v>1025.5934999999999</v>
      </c>
      <c r="E53" s="48">
        <v>930.26000020000004</v>
      </c>
      <c r="F53" s="48">
        <v>1235.7004999999999</v>
      </c>
      <c r="G53" s="48">
        <v>1513.9635000000001</v>
      </c>
      <c r="H53" s="48">
        <v>681.94600009999999</v>
      </c>
      <c r="I53" s="48">
        <v>48.945999999999998</v>
      </c>
      <c r="J53" s="48">
        <v>857.53399999999999</v>
      </c>
      <c r="K53" s="48">
        <v>970.46950000000004</v>
      </c>
      <c r="L53" s="48">
        <v>352.0200001</v>
      </c>
      <c r="M53" s="48">
        <v>1367.4355</v>
      </c>
      <c r="N53" s="48">
        <v>816.21299999999997</v>
      </c>
      <c r="O53" s="48">
        <v>844.31200000000001</v>
      </c>
      <c r="P53" s="48">
        <v>841.20399999999995</v>
      </c>
      <c r="Q53" s="48">
        <v>504.798</v>
      </c>
      <c r="R53" s="48">
        <v>441.2415001</v>
      </c>
      <c r="S53" s="48">
        <v>855.01199999999994</v>
      </c>
      <c r="T53" s="48">
        <v>773.82000019999998</v>
      </c>
      <c r="U53" s="48">
        <v>571.95899999999995</v>
      </c>
      <c r="V53" s="48">
        <v>343.92000009999998</v>
      </c>
      <c r="W53" s="48">
        <v>772.13599999999997</v>
      </c>
      <c r="X53" s="48">
        <v>812.6090001</v>
      </c>
      <c r="Y53" s="48">
        <v>954.45349999999996</v>
      </c>
      <c r="Z53" s="60">
        <v>544.553</v>
      </c>
    </row>
    <row r="54" spans="1:26" s="5" customFormat="1" ht="15" customHeight="1" x14ac:dyDescent="0.45">
      <c r="A54" s="42" t="str">
        <f>'Exit Capacity'!A54</f>
        <v>15.34</v>
      </c>
      <c r="B54" s="47">
        <v>939.90800000000002</v>
      </c>
      <c r="C54" s="48">
        <v>210.92</v>
      </c>
      <c r="D54" s="48">
        <v>1051.7410001999999</v>
      </c>
      <c r="E54" s="48">
        <v>898.11400019999996</v>
      </c>
      <c r="F54" s="48">
        <v>1278.6465000000001</v>
      </c>
      <c r="G54" s="48">
        <v>1556.9095</v>
      </c>
      <c r="H54" s="48">
        <v>649.80000010000003</v>
      </c>
      <c r="I54" s="48">
        <v>6</v>
      </c>
      <c r="J54" s="48">
        <v>900.48</v>
      </c>
      <c r="K54" s="48">
        <v>996.61700020000001</v>
      </c>
      <c r="L54" s="48">
        <v>319.87400009999999</v>
      </c>
      <c r="M54" s="48">
        <v>1410.3815</v>
      </c>
      <c r="N54" s="48">
        <v>859.15899999999999</v>
      </c>
      <c r="O54" s="48">
        <v>887.25800000000004</v>
      </c>
      <c r="P54" s="48">
        <v>826.77800019999995</v>
      </c>
      <c r="Q54" s="48">
        <v>547.74400000000003</v>
      </c>
      <c r="R54" s="48">
        <v>409.09550009999998</v>
      </c>
      <c r="S54" s="48">
        <v>897.95799999999997</v>
      </c>
      <c r="T54" s="48">
        <v>741.67400020000002</v>
      </c>
      <c r="U54" s="48">
        <v>614.90499999999997</v>
      </c>
      <c r="V54" s="48">
        <v>311.77400010000002</v>
      </c>
      <c r="W54" s="48">
        <v>815.08199999999999</v>
      </c>
      <c r="X54" s="48">
        <v>780.46300010000004</v>
      </c>
      <c r="Y54" s="48">
        <v>980.60100020000004</v>
      </c>
      <c r="Z54" s="60">
        <v>587.49900000000002</v>
      </c>
    </row>
    <row r="55" spans="1:26" s="5" customFormat="1" ht="15" customHeight="1" x14ac:dyDescent="0.45">
      <c r="A55" s="42" t="str">
        <f>'Exit Capacity'!A55</f>
        <v>16A</v>
      </c>
      <c r="B55" s="47">
        <v>1100.0760001000001</v>
      </c>
      <c r="C55" s="48">
        <v>694.28100010000003</v>
      </c>
      <c r="D55" s="48">
        <v>557.58000010000001</v>
      </c>
      <c r="E55" s="48">
        <v>403.9530001</v>
      </c>
      <c r="F55" s="48">
        <v>1094.7810001</v>
      </c>
      <c r="G55" s="48">
        <v>1185.7560000999999</v>
      </c>
      <c r="H55" s="48">
        <v>159.053</v>
      </c>
      <c r="I55" s="48">
        <v>500.16100010000002</v>
      </c>
      <c r="J55" s="48">
        <v>1060.6480001</v>
      </c>
      <c r="K55" s="48">
        <v>502.45600009999998</v>
      </c>
      <c r="L55" s="48">
        <v>190.48699999999999</v>
      </c>
      <c r="M55" s="48">
        <v>1039.2280000999999</v>
      </c>
      <c r="N55" s="48">
        <v>1019.3270001</v>
      </c>
      <c r="O55" s="48">
        <v>1047.4260001</v>
      </c>
      <c r="P55" s="48">
        <v>332.61700009999998</v>
      </c>
      <c r="Q55" s="48">
        <v>658.36650010000005</v>
      </c>
      <c r="R55" s="48">
        <v>85.0655</v>
      </c>
      <c r="S55" s="48">
        <v>1058.1260001000001</v>
      </c>
      <c r="T55" s="48">
        <v>247.5130001</v>
      </c>
      <c r="U55" s="48">
        <v>736.7535001</v>
      </c>
      <c r="V55" s="48">
        <v>182.387</v>
      </c>
      <c r="W55" s="48">
        <v>975.25000009999997</v>
      </c>
      <c r="X55" s="48">
        <v>286.30200000000002</v>
      </c>
      <c r="Y55" s="48">
        <v>486.44000010000002</v>
      </c>
      <c r="Z55" s="60">
        <v>538.69400010000004</v>
      </c>
    </row>
    <row r="56" spans="1:26" s="5" customFormat="1" ht="15" customHeight="1" x14ac:dyDescent="0.45">
      <c r="A56" s="42" t="str">
        <f>'Exit Capacity'!A56</f>
        <v>19</v>
      </c>
      <c r="B56" s="47">
        <v>1173.1400001</v>
      </c>
      <c r="C56" s="48">
        <v>767.34500009999999</v>
      </c>
      <c r="D56" s="48">
        <v>484.51600009999999</v>
      </c>
      <c r="E56" s="48">
        <v>330.88900009999998</v>
      </c>
      <c r="F56" s="48">
        <v>1021.7170001</v>
      </c>
      <c r="G56" s="48">
        <v>1112.6920001000001</v>
      </c>
      <c r="H56" s="48">
        <v>232.11699999999999</v>
      </c>
      <c r="I56" s="48">
        <v>573.22500009999999</v>
      </c>
      <c r="J56" s="48">
        <v>1133.7120001000001</v>
      </c>
      <c r="K56" s="48">
        <v>429.39200010000002</v>
      </c>
      <c r="L56" s="48">
        <v>263.55099999999999</v>
      </c>
      <c r="M56" s="48">
        <v>966.16400009999995</v>
      </c>
      <c r="N56" s="48">
        <v>1092.3910000999999</v>
      </c>
      <c r="O56" s="48">
        <v>1120.4900001000001</v>
      </c>
      <c r="P56" s="48">
        <v>259.55300010000002</v>
      </c>
      <c r="Q56" s="48">
        <v>585.30250009999997</v>
      </c>
      <c r="R56" s="48">
        <v>158.12950000000001</v>
      </c>
      <c r="S56" s="48">
        <v>1131.1900000999999</v>
      </c>
      <c r="T56" s="48">
        <v>174.44900010000001</v>
      </c>
      <c r="U56" s="48">
        <v>663.68950010000003</v>
      </c>
      <c r="V56" s="48">
        <v>255.45099999999999</v>
      </c>
      <c r="W56" s="48">
        <v>1048.3140000999999</v>
      </c>
      <c r="X56" s="48">
        <v>213.238</v>
      </c>
      <c r="Y56" s="48">
        <v>413.3760001</v>
      </c>
      <c r="Z56" s="60">
        <v>465.63000010000002</v>
      </c>
    </row>
    <row r="57" spans="1:26" s="5" customFormat="1" ht="15" customHeight="1" x14ac:dyDescent="0.45">
      <c r="A57" s="42" t="str">
        <f>'Exit Capacity'!A57</f>
        <v>20</v>
      </c>
      <c r="B57" s="47">
        <v>1160.6605001</v>
      </c>
      <c r="C57" s="48">
        <v>783.6620001</v>
      </c>
      <c r="D57" s="48">
        <v>468.19900009999998</v>
      </c>
      <c r="E57" s="48">
        <v>314.57200010000003</v>
      </c>
      <c r="F57" s="48">
        <v>1005.4000001000001</v>
      </c>
      <c r="G57" s="48">
        <v>1096.3750001000001</v>
      </c>
      <c r="H57" s="48">
        <v>248.434</v>
      </c>
      <c r="I57" s="48">
        <v>589.5420001</v>
      </c>
      <c r="J57" s="48">
        <v>1121.2325000999999</v>
      </c>
      <c r="K57" s="48">
        <v>413.07500010000001</v>
      </c>
      <c r="L57" s="48">
        <v>279.86799999999999</v>
      </c>
      <c r="M57" s="48">
        <v>949.84700009999995</v>
      </c>
      <c r="N57" s="48">
        <v>1079.9115001</v>
      </c>
      <c r="O57" s="48">
        <v>1108.0105000999999</v>
      </c>
      <c r="P57" s="48">
        <v>243.23600010000001</v>
      </c>
      <c r="Q57" s="48">
        <v>568.98550009999997</v>
      </c>
      <c r="R57" s="48">
        <v>174.44649999999999</v>
      </c>
      <c r="S57" s="48">
        <v>1118.7105001</v>
      </c>
      <c r="T57" s="48">
        <v>158.1320001</v>
      </c>
      <c r="U57" s="48">
        <v>647.37250010000002</v>
      </c>
      <c r="V57" s="48">
        <v>271.76799999999997</v>
      </c>
      <c r="W57" s="48">
        <v>1035.8345001</v>
      </c>
      <c r="X57" s="48">
        <v>196.92099999999999</v>
      </c>
      <c r="Y57" s="48">
        <v>397.05900009999999</v>
      </c>
      <c r="Z57" s="60">
        <v>449.31300010000001</v>
      </c>
    </row>
    <row r="58" spans="1:26" s="5" customFormat="1" ht="15" customHeight="1" x14ac:dyDescent="0.45">
      <c r="A58" s="42" t="str">
        <f>'Exit Capacity'!A58</f>
        <v>20.00A</v>
      </c>
      <c r="B58" s="47">
        <v>1156.6605001</v>
      </c>
      <c r="C58" s="48">
        <v>787.6620001</v>
      </c>
      <c r="D58" s="48">
        <v>464.19900009999998</v>
      </c>
      <c r="E58" s="48">
        <v>310.57200010000003</v>
      </c>
      <c r="F58" s="48">
        <v>1001.4000001000001</v>
      </c>
      <c r="G58" s="48">
        <v>1092.3750001000001</v>
      </c>
      <c r="H58" s="48">
        <v>252.434</v>
      </c>
      <c r="I58" s="48">
        <v>593.5420001</v>
      </c>
      <c r="J58" s="48">
        <v>1117.2325000999999</v>
      </c>
      <c r="K58" s="48">
        <v>409.07500010000001</v>
      </c>
      <c r="L58" s="48">
        <v>283.86799999999999</v>
      </c>
      <c r="M58" s="48">
        <v>945.84700009999995</v>
      </c>
      <c r="N58" s="48">
        <v>1075.9115001</v>
      </c>
      <c r="O58" s="48">
        <v>1104.0105000999999</v>
      </c>
      <c r="P58" s="48">
        <v>239.23600010000001</v>
      </c>
      <c r="Q58" s="48">
        <v>564.98550009999997</v>
      </c>
      <c r="R58" s="48">
        <v>178.44649999999999</v>
      </c>
      <c r="S58" s="48">
        <v>1114.7105001</v>
      </c>
      <c r="T58" s="48">
        <v>154.1320001</v>
      </c>
      <c r="U58" s="48">
        <v>643.37250010000002</v>
      </c>
      <c r="V58" s="48">
        <v>275.76799999999997</v>
      </c>
      <c r="W58" s="48">
        <v>1031.8345001</v>
      </c>
      <c r="X58" s="48">
        <v>192.92099999999999</v>
      </c>
      <c r="Y58" s="48">
        <v>393.05900009999999</v>
      </c>
      <c r="Z58" s="60">
        <v>445.31300010000001</v>
      </c>
    </row>
    <row r="59" spans="1:26" s="5" customFormat="1" ht="15" customHeight="1" x14ac:dyDescent="0.45">
      <c r="A59" s="42" t="str">
        <f>'Exit Capacity'!A59</f>
        <v>21</v>
      </c>
      <c r="B59" s="47">
        <v>1140.8605001000001</v>
      </c>
      <c r="C59" s="48">
        <v>803.46200009999995</v>
      </c>
      <c r="D59" s="48">
        <v>448.39900010000002</v>
      </c>
      <c r="E59" s="48">
        <v>294.77200010000001</v>
      </c>
      <c r="F59" s="48">
        <v>985.60000009999999</v>
      </c>
      <c r="G59" s="48">
        <v>1076.5750000999999</v>
      </c>
      <c r="H59" s="48">
        <v>268.23399999999998</v>
      </c>
      <c r="I59" s="48">
        <v>609.34200009999995</v>
      </c>
      <c r="J59" s="48">
        <v>1101.4325001</v>
      </c>
      <c r="K59" s="48">
        <v>393.2750001</v>
      </c>
      <c r="L59" s="48">
        <v>299.66800000000001</v>
      </c>
      <c r="M59" s="48">
        <v>930.04700009999999</v>
      </c>
      <c r="N59" s="48">
        <v>1060.1115001000001</v>
      </c>
      <c r="O59" s="48">
        <v>1088.2105001</v>
      </c>
      <c r="P59" s="48">
        <v>223.4360001</v>
      </c>
      <c r="Q59" s="48">
        <v>549.18550010000001</v>
      </c>
      <c r="R59" s="48">
        <v>194.2465</v>
      </c>
      <c r="S59" s="48">
        <v>1098.9105001</v>
      </c>
      <c r="T59" s="48">
        <v>138.33200009999999</v>
      </c>
      <c r="U59" s="48">
        <v>627.57250009999996</v>
      </c>
      <c r="V59" s="48">
        <v>291.56799999999998</v>
      </c>
      <c r="W59" s="48">
        <v>1016.0345000999999</v>
      </c>
      <c r="X59" s="48">
        <v>177.12100000000001</v>
      </c>
      <c r="Y59" s="48">
        <v>377.25900009999998</v>
      </c>
      <c r="Z59" s="60">
        <v>429.5130001</v>
      </c>
    </row>
    <row r="60" spans="1:26" s="5" customFormat="1" ht="15" customHeight="1" x14ac:dyDescent="0.45">
      <c r="A60" s="42" t="str">
        <f>'Exit Capacity'!A60</f>
        <v>22</v>
      </c>
      <c r="B60" s="47">
        <v>1125.4715001</v>
      </c>
      <c r="C60" s="48">
        <v>818.85100009999996</v>
      </c>
      <c r="D60" s="48">
        <v>433.01000010000001</v>
      </c>
      <c r="E60" s="48">
        <v>279.3830001</v>
      </c>
      <c r="F60" s="48">
        <v>970.21100009999998</v>
      </c>
      <c r="G60" s="48">
        <v>1061.1860001</v>
      </c>
      <c r="H60" s="48">
        <v>283.62299999999999</v>
      </c>
      <c r="I60" s="48">
        <v>624.73100009999996</v>
      </c>
      <c r="J60" s="48">
        <v>1086.0435001000001</v>
      </c>
      <c r="K60" s="48">
        <v>377.88600009999999</v>
      </c>
      <c r="L60" s="48">
        <v>315.05700000000002</v>
      </c>
      <c r="M60" s="48">
        <v>914.65800009999998</v>
      </c>
      <c r="N60" s="48">
        <v>1044.7225000999999</v>
      </c>
      <c r="O60" s="48">
        <v>1072.8215001000001</v>
      </c>
      <c r="P60" s="48">
        <v>208.04700009999999</v>
      </c>
      <c r="Q60" s="48">
        <v>533.7965001</v>
      </c>
      <c r="R60" s="48">
        <v>209.63550000000001</v>
      </c>
      <c r="S60" s="48">
        <v>1083.5215000999999</v>
      </c>
      <c r="T60" s="48">
        <v>122.94300010000001</v>
      </c>
      <c r="U60" s="48">
        <v>612.18350009999995</v>
      </c>
      <c r="V60" s="48">
        <v>306.95699999999999</v>
      </c>
      <c r="W60" s="48">
        <v>1000.6455001</v>
      </c>
      <c r="X60" s="48">
        <v>161.732</v>
      </c>
      <c r="Y60" s="48">
        <v>361.87000010000003</v>
      </c>
      <c r="Z60" s="60">
        <v>414.12400009999999</v>
      </c>
    </row>
    <row r="61" spans="1:26" s="5" customFormat="1" ht="15" customHeight="1" x14ac:dyDescent="0.45">
      <c r="A61" s="42" t="str">
        <f>'Exit Capacity'!A61</f>
        <v>23</v>
      </c>
      <c r="B61" s="47">
        <v>1113.0505000999999</v>
      </c>
      <c r="C61" s="48">
        <v>831.27200010000001</v>
      </c>
      <c r="D61" s="48">
        <v>420.58900010000002</v>
      </c>
      <c r="E61" s="48">
        <v>266.96200010000001</v>
      </c>
      <c r="F61" s="48">
        <v>957.79000010000004</v>
      </c>
      <c r="G61" s="48">
        <v>1048.7650001</v>
      </c>
      <c r="H61" s="48">
        <v>296.04399999999998</v>
      </c>
      <c r="I61" s="48">
        <v>637.15200010000001</v>
      </c>
      <c r="J61" s="48">
        <v>1073.6225001</v>
      </c>
      <c r="K61" s="48">
        <v>365.4650001</v>
      </c>
      <c r="L61" s="48">
        <v>327.47800000000001</v>
      </c>
      <c r="M61" s="48">
        <v>902.23700010000005</v>
      </c>
      <c r="N61" s="48">
        <v>1032.3015001000001</v>
      </c>
      <c r="O61" s="48">
        <v>1060.4005001</v>
      </c>
      <c r="P61" s="48">
        <v>195.6260001</v>
      </c>
      <c r="Q61" s="48">
        <v>521.37550009999995</v>
      </c>
      <c r="R61" s="48">
        <v>222.0565</v>
      </c>
      <c r="S61" s="48">
        <v>1071.1005001000001</v>
      </c>
      <c r="T61" s="48">
        <v>110.5220001</v>
      </c>
      <c r="U61" s="48">
        <v>599.76250010000001</v>
      </c>
      <c r="V61" s="48">
        <v>319.37799999999999</v>
      </c>
      <c r="W61" s="48">
        <v>988.2245001</v>
      </c>
      <c r="X61" s="48">
        <v>149.31100000000001</v>
      </c>
      <c r="Y61" s="48">
        <v>349.44900009999998</v>
      </c>
      <c r="Z61" s="60">
        <v>401.7030001</v>
      </c>
    </row>
    <row r="62" spans="1:26" s="5" customFormat="1" ht="15" customHeight="1" x14ac:dyDescent="0.45">
      <c r="A62" s="42" t="str">
        <f>'Exit Capacity'!A62</f>
        <v>23A</v>
      </c>
      <c r="B62" s="47">
        <v>1097.6715001</v>
      </c>
      <c r="C62" s="48">
        <v>846.65100010000003</v>
      </c>
      <c r="D62" s="48">
        <v>405.2100001</v>
      </c>
      <c r="E62" s="48">
        <v>251.58300009999999</v>
      </c>
      <c r="F62" s="48">
        <v>942.41100010000002</v>
      </c>
      <c r="G62" s="48">
        <v>1033.3860001</v>
      </c>
      <c r="H62" s="48">
        <v>311.423</v>
      </c>
      <c r="I62" s="48">
        <v>652.53100010000003</v>
      </c>
      <c r="J62" s="48">
        <v>1058.2435000999999</v>
      </c>
      <c r="K62" s="48">
        <v>350.08600009999998</v>
      </c>
      <c r="L62" s="48">
        <v>342.85700000000003</v>
      </c>
      <c r="M62" s="48">
        <v>886.85800010000003</v>
      </c>
      <c r="N62" s="48">
        <v>1016.9225001</v>
      </c>
      <c r="O62" s="48">
        <v>1045.0215000999999</v>
      </c>
      <c r="P62" s="48">
        <v>180.24700010000001</v>
      </c>
      <c r="Q62" s="48">
        <v>505.99650009999999</v>
      </c>
      <c r="R62" s="48">
        <v>237.43549999999999</v>
      </c>
      <c r="S62" s="48">
        <v>1055.7215001</v>
      </c>
      <c r="T62" s="48">
        <v>95.143000099999995</v>
      </c>
      <c r="U62" s="48">
        <v>584.38350009999999</v>
      </c>
      <c r="V62" s="48">
        <v>334.75700000000001</v>
      </c>
      <c r="W62" s="48">
        <v>972.84550009999998</v>
      </c>
      <c r="X62" s="48">
        <v>133.93199999999999</v>
      </c>
      <c r="Y62" s="48">
        <v>334.07000010000002</v>
      </c>
      <c r="Z62" s="60">
        <v>386.32400009999998</v>
      </c>
    </row>
    <row r="63" spans="1:26" s="5" customFormat="1" ht="15" customHeight="1" x14ac:dyDescent="0.45">
      <c r="A63" s="42" t="str">
        <f>'Exit Capacity'!A63</f>
        <v>24</v>
      </c>
      <c r="B63" s="47">
        <v>1088.3025001000001</v>
      </c>
      <c r="C63" s="48">
        <v>856.02000009999995</v>
      </c>
      <c r="D63" s="48">
        <v>395.84100009999997</v>
      </c>
      <c r="E63" s="48">
        <v>242.21400009999999</v>
      </c>
      <c r="F63" s="48">
        <v>933.0420001</v>
      </c>
      <c r="G63" s="48">
        <v>1024.0170000999999</v>
      </c>
      <c r="H63" s="48">
        <v>320.79199999999997</v>
      </c>
      <c r="I63" s="48">
        <v>661.90000010000006</v>
      </c>
      <c r="J63" s="48">
        <v>1048.8745001</v>
      </c>
      <c r="K63" s="48">
        <v>340.71700010000001</v>
      </c>
      <c r="L63" s="48">
        <v>352.226</v>
      </c>
      <c r="M63" s="48">
        <v>877.4890001</v>
      </c>
      <c r="N63" s="48">
        <v>1007.5535001</v>
      </c>
      <c r="O63" s="48">
        <v>1035.6525001</v>
      </c>
      <c r="P63" s="48">
        <v>170.87800010000001</v>
      </c>
      <c r="Q63" s="48">
        <v>496.62750010000002</v>
      </c>
      <c r="R63" s="48">
        <v>246.80449999999999</v>
      </c>
      <c r="S63" s="48">
        <v>1046.3525001</v>
      </c>
      <c r="T63" s="48">
        <v>85.774000099999995</v>
      </c>
      <c r="U63" s="48">
        <v>575.01450009999996</v>
      </c>
      <c r="V63" s="48">
        <v>344.12599999999998</v>
      </c>
      <c r="W63" s="48">
        <v>963.47650009999995</v>
      </c>
      <c r="X63" s="48">
        <v>124.563</v>
      </c>
      <c r="Y63" s="48">
        <v>324.70100009999999</v>
      </c>
      <c r="Z63" s="60">
        <v>376.95500010000001</v>
      </c>
    </row>
    <row r="64" spans="1:26" s="5" customFormat="1" ht="15" customHeight="1" x14ac:dyDescent="0.45">
      <c r="A64" s="42" t="str">
        <f>'Exit Capacity'!A64</f>
        <v>24A</v>
      </c>
      <c r="B64" s="47">
        <v>1080.3275000000001</v>
      </c>
      <c r="C64" s="48">
        <v>863.99500020000005</v>
      </c>
      <c r="D64" s="48">
        <v>387.86599999999999</v>
      </c>
      <c r="E64" s="48">
        <v>234.239</v>
      </c>
      <c r="F64" s="48">
        <v>925.06700000000001</v>
      </c>
      <c r="G64" s="48">
        <v>1016.042</v>
      </c>
      <c r="H64" s="48">
        <v>328.76700010000002</v>
      </c>
      <c r="I64" s="48">
        <v>669.87500020000004</v>
      </c>
      <c r="J64" s="48">
        <v>1040.8995</v>
      </c>
      <c r="K64" s="48">
        <v>332.74200000000002</v>
      </c>
      <c r="L64" s="48">
        <v>360.20100009999999</v>
      </c>
      <c r="M64" s="48">
        <v>869.51400000000001</v>
      </c>
      <c r="N64" s="48">
        <v>999.57849999999996</v>
      </c>
      <c r="O64" s="48">
        <v>1027.6775</v>
      </c>
      <c r="P64" s="48">
        <v>162.90299999999999</v>
      </c>
      <c r="Q64" s="48">
        <v>488.65249999999997</v>
      </c>
      <c r="R64" s="48">
        <v>254.77950010000001</v>
      </c>
      <c r="S64" s="48">
        <v>1038.3775000000001</v>
      </c>
      <c r="T64" s="48">
        <v>77.799000000000007</v>
      </c>
      <c r="U64" s="48">
        <v>567.03949999999998</v>
      </c>
      <c r="V64" s="48">
        <v>352.10100010000002</v>
      </c>
      <c r="W64" s="48">
        <v>955.50149999999996</v>
      </c>
      <c r="X64" s="48">
        <v>132.5380001</v>
      </c>
      <c r="Y64" s="48">
        <v>316.726</v>
      </c>
      <c r="Z64" s="60">
        <v>368.98</v>
      </c>
    </row>
    <row r="65" spans="1:26" s="5" customFormat="1" ht="15" customHeight="1" x14ac:dyDescent="0.45">
      <c r="A65" s="42" t="str">
        <f>'Exit Capacity'!A65</f>
        <v>25A</v>
      </c>
      <c r="B65" s="47">
        <v>1064.5615</v>
      </c>
      <c r="C65" s="48">
        <v>879.76100020000001</v>
      </c>
      <c r="D65" s="48">
        <v>372.1</v>
      </c>
      <c r="E65" s="48">
        <v>218.47300000000001</v>
      </c>
      <c r="F65" s="48">
        <v>909.30100000000004</v>
      </c>
      <c r="G65" s="48">
        <v>1000.276</v>
      </c>
      <c r="H65" s="48">
        <v>344.53300009999998</v>
      </c>
      <c r="I65" s="48">
        <v>685.64100020000001</v>
      </c>
      <c r="J65" s="48">
        <v>1025.1334999999999</v>
      </c>
      <c r="K65" s="48">
        <v>316.976</v>
      </c>
      <c r="L65" s="48">
        <v>375.96700010000001</v>
      </c>
      <c r="M65" s="48">
        <v>853.74800000000005</v>
      </c>
      <c r="N65" s="48">
        <v>983.8125</v>
      </c>
      <c r="O65" s="48">
        <v>1011.9115</v>
      </c>
      <c r="P65" s="48">
        <v>147.137</v>
      </c>
      <c r="Q65" s="48">
        <v>472.88650000000001</v>
      </c>
      <c r="R65" s="48">
        <v>270.54550010000003</v>
      </c>
      <c r="S65" s="48">
        <v>1022.6115</v>
      </c>
      <c r="T65" s="48">
        <v>62.033000000000001</v>
      </c>
      <c r="U65" s="48">
        <v>551.27350000000001</v>
      </c>
      <c r="V65" s="48">
        <v>367.86700009999998</v>
      </c>
      <c r="W65" s="48">
        <v>939.7355</v>
      </c>
      <c r="X65" s="48">
        <v>148.3040001</v>
      </c>
      <c r="Y65" s="48">
        <v>300.95999999999998</v>
      </c>
      <c r="Z65" s="60">
        <v>353.214</v>
      </c>
    </row>
    <row r="66" spans="1:26" s="5" customFormat="1" ht="15" customHeight="1" x14ac:dyDescent="0.45">
      <c r="A66" s="42" t="str">
        <f>'Exit Capacity'!A66</f>
        <v>25X</v>
      </c>
      <c r="B66" s="47">
        <v>1062.5965000000001</v>
      </c>
      <c r="C66" s="48">
        <v>881.72600020000004</v>
      </c>
      <c r="D66" s="48">
        <v>370.13499999999999</v>
      </c>
      <c r="E66" s="48">
        <v>216.50800000000001</v>
      </c>
      <c r="F66" s="48">
        <v>907.33600000000001</v>
      </c>
      <c r="G66" s="48">
        <v>998.31100000000004</v>
      </c>
      <c r="H66" s="48">
        <v>346.49800010000001</v>
      </c>
      <c r="I66" s="48">
        <v>687.60600020000004</v>
      </c>
      <c r="J66" s="48">
        <v>1023.1685</v>
      </c>
      <c r="K66" s="48">
        <v>315.01100000000002</v>
      </c>
      <c r="L66" s="48">
        <v>377.93200009999998</v>
      </c>
      <c r="M66" s="48">
        <v>851.78300000000002</v>
      </c>
      <c r="N66" s="48">
        <v>981.84749999999997</v>
      </c>
      <c r="O66" s="48">
        <v>1009.9465</v>
      </c>
      <c r="P66" s="48">
        <v>145.172</v>
      </c>
      <c r="Q66" s="48">
        <v>470.92149999999998</v>
      </c>
      <c r="R66" s="48">
        <v>272.5105001</v>
      </c>
      <c r="S66" s="48">
        <v>1020.6464999999999</v>
      </c>
      <c r="T66" s="48">
        <v>60.067999999999998</v>
      </c>
      <c r="U66" s="48">
        <v>549.30849999999998</v>
      </c>
      <c r="V66" s="48">
        <v>369.83200010000002</v>
      </c>
      <c r="W66" s="48">
        <v>937.77049999999997</v>
      </c>
      <c r="X66" s="48">
        <v>150.2690001</v>
      </c>
      <c r="Y66" s="48">
        <v>298.995</v>
      </c>
      <c r="Z66" s="60">
        <v>351.24900000000002</v>
      </c>
    </row>
    <row r="67" spans="1:26" s="5" customFormat="1" ht="15" customHeight="1" x14ac:dyDescent="0.45">
      <c r="A67" s="42" t="str">
        <f>'Exit Capacity'!A67</f>
        <v>26A</v>
      </c>
      <c r="B67" s="47">
        <v>1042.7974999999999</v>
      </c>
      <c r="C67" s="48">
        <v>901.52500020000002</v>
      </c>
      <c r="D67" s="48">
        <v>350.33600000000001</v>
      </c>
      <c r="E67" s="48">
        <v>196.709</v>
      </c>
      <c r="F67" s="48">
        <v>887.53700000000003</v>
      </c>
      <c r="G67" s="48">
        <v>978.51199999999994</v>
      </c>
      <c r="H67" s="48">
        <v>366.29700009999999</v>
      </c>
      <c r="I67" s="48">
        <v>707.40500020000002</v>
      </c>
      <c r="J67" s="48">
        <v>1003.3695</v>
      </c>
      <c r="K67" s="48">
        <v>295.21199999999999</v>
      </c>
      <c r="L67" s="48">
        <v>397.73100010000002</v>
      </c>
      <c r="M67" s="48">
        <v>831.98400000000004</v>
      </c>
      <c r="N67" s="48">
        <v>962.04849999999999</v>
      </c>
      <c r="O67" s="48">
        <v>990.14750000000004</v>
      </c>
      <c r="P67" s="48">
        <v>125.373</v>
      </c>
      <c r="Q67" s="48">
        <v>451.1225</v>
      </c>
      <c r="R67" s="48">
        <v>292.30950009999998</v>
      </c>
      <c r="S67" s="48">
        <v>1000.8475</v>
      </c>
      <c r="T67" s="48">
        <v>40.268999999999998</v>
      </c>
      <c r="U67" s="48">
        <v>529.5095</v>
      </c>
      <c r="V67" s="48">
        <v>389.63100009999999</v>
      </c>
      <c r="W67" s="48">
        <v>917.97149999999999</v>
      </c>
      <c r="X67" s="48">
        <v>170.06800010000001</v>
      </c>
      <c r="Y67" s="48">
        <v>279.19600000000003</v>
      </c>
      <c r="Z67" s="60">
        <v>331.45</v>
      </c>
    </row>
    <row r="68" spans="1:26" s="5" customFormat="1" ht="15" customHeight="1" x14ac:dyDescent="0.45">
      <c r="A68" s="42" t="str">
        <f>'Exit Capacity'!A68</f>
        <v>27X</v>
      </c>
      <c r="B68" s="47">
        <v>1022.1445</v>
      </c>
      <c r="C68" s="48">
        <v>922.17800020000004</v>
      </c>
      <c r="D68" s="48">
        <v>329.68299999999999</v>
      </c>
      <c r="E68" s="48">
        <v>176.05600000000001</v>
      </c>
      <c r="F68" s="48">
        <v>866.88400000000001</v>
      </c>
      <c r="G68" s="48">
        <v>957.85900000000004</v>
      </c>
      <c r="H68" s="48">
        <v>386.95000010000001</v>
      </c>
      <c r="I68" s="48">
        <v>728.05800020000004</v>
      </c>
      <c r="J68" s="48">
        <v>982.7165</v>
      </c>
      <c r="K68" s="48">
        <v>274.55900000000003</v>
      </c>
      <c r="L68" s="48">
        <v>418.38400009999998</v>
      </c>
      <c r="M68" s="48">
        <v>811.33100000000002</v>
      </c>
      <c r="N68" s="48">
        <v>941.39549999999997</v>
      </c>
      <c r="O68" s="48">
        <v>969.49450000000002</v>
      </c>
      <c r="P68" s="48">
        <v>104.72</v>
      </c>
      <c r="Q68" s="48">
        <v>430.46949999999998</v>
      </c>
      <c r="R68" s="48">
        <v>312.9625001</v>
      </c>
      <c r="S68" s="48">
        <v>980.19449999999995</v>
      </c>
      <c r="T68" s="48">
        <v>19.616</v>
      </c>
      <c r="U68" s="48">
        <v>508.85649999999998</v>
      </c>
      <c r="V68" s="48">
        <v>410.28400010000001</v>
      </c>
      <c r="W68" s="48">
        <v>897.31849999999997</v>
      </c>
      <c r="X68" s="48">
        <v>190.7210001</v>
      </c>
      <c r="Y68" s="48">
        <v>258.54300000000001</v>
      </c>
      <c r="Z68" s="60">
        <v>310.79700000000003</v>
      </c>
    </row>
    <row r="69" spans="1:26" s="5" customFormat="1" ht="15" customHeight="1" x14ac:dyDescent="0.45">
      <c r="A69" s="42" t="str">
        <f>'Exit Capacity'!A69</f>
        <v>28</v>
      </c>
      <c r="B69" s="47">
        <v>1013.4595</v>
      </c>
      <c r="C69" s="48">
        <v>930.86300019999999</v>
      </c>
      <c r="D69" s="48">
        <v>320.99799999999999</v>
      </c>
      <c r="E69" s="48">
        <v>167.37100000000001</v>
      </c>
      <c r="F69" s="48">
        <v>858.19899999999996</v>
      </c>
      <c r="G69" s="48">
        <v>949.17399999999998</v>
      </c>
      <c r="H69" s="48">
        <v>395.63500010000001</v>
      </c>
      <c r="I69" s="48">
        <v>736.74300019999998</v>
      </c>
      <c r="J69" s="48">
        <v>974.03150000000005</v>
      </c>
      <c r="K69" s="48">
        <v>265.87400000000002</v>
      </c>
      <c r="L69" s="48">
        <v>427.06900009999998</v>
      </c>
      <c r="M69" s="48">
        <v>802.64599999999996</v>
      </c>
      <c r="N69" s="48">
        <v>932.71050000000002</v>
      </c>
      <c r="O69" s="48">
        <v>960.80949999999996</v>
      </c>
      <c r="P69" s="48">
        <v>96.034999999999997</v>
      </c>
      <c r="Q69" s="48">
        <v>421.78449999999998</v>
      </c>
      <c r="R69" s="48">
        <v>321.6475001</v>
      </c>
      <c r="S69" s="48">
        <v>971.5095</v>
      </c>
      <c r="T69" s="48">
        <v>10.930999999999999</v>
      </c>
      <c r="U69" s="48">
        <v>500.17149999999998</v>
      </c>
      <c r="V69" s="48">
        <v>418.96900010000002</v>
      </c>
      <c r="W69" s="48">
        <v>888.63350000000003</v>
      </c>
      <c r="X69" s="48">
        <v>199.4060001</v>
      </c>
      <c r="Y69" s="48">
        <v>249.858</v>
      </c>
      <c r="Z69" s="60">
        <v>302.11200000000002</v>
      </c>
    </row>
    <row r="70" spans="1:26" s="5" customFormat="1" ht="15" customHeight="1" x14ac:dyDescent="0.45">
      <c r="A70" s="42" t="str">
        <f>'Exit Capacity'!A70</f>
        <v>28A</v>
      </c>
      <c r="B70" s="47">
        <v>1002.5285</v>
      </c>
      <c r="C70" s="48">
        <v>922.66200000000003</v>
      </c>
      <c r="D70" s="48">
        <v>310.06700000000001</v>
      </c>
      <c r="E70" s="48">
        <v>156.44</v>
      </c>
      <c r="F70" s="48">
        <v>847.26800000000003</v>
      </c>
      <c r="G70" s="48">
        <v>938.24300000000005</v>
      </c>
      <c r="H70" s="48">
        <v>406.5660001</v>
      </c>
      <c r="I70" s="48">
        <v>747.67400020000002</v>
      </c>
      <c r="J70" s="48">
        <v>963.10050000000001</v>
      </c>
      <c r="K70" s="48">
        <v>254.94300000000001</v>
      </c>
      <c r="L70" s="48">
        <v>438.00000010000002</v>
      </c>
      <c r="M70" s="48">
        <v>791.71500000000003</v>
      </c>
      <c r="N70" s="48">
        <v>921.77949999999998</v>
      </c>
      <c r="O70" s="48">
        <v>949.87850000000003</v>
      </c>
      <c r="P70" s="48">
        <v>85.103999999999999</v>
      </c>
      <c r="Q70" s="48">
        <v>410.8535</v>
      </c>
      <c r="R70" s="48">
        <v>332.57850009999999</v>
      </c>
      <c r="S70" s="48">
        <v>960.57849999999996</v>
      </c>
      <c r="T70" s="48">
        <v>0</v>
      </c>
      <c r="U70" s="48">
        <v>489.2405</v>
      </c>
      <c r="V70" s="48">
        <v>429.9000001</v>
      </c>
      <c r="W70" s="48">
        <v>877.70249999999999</v>
      </c>
      <c r="X70" s="48">
        <v>210.33700010000001</v>
      </c>
      <c r="Y70" s="48">
        <v>238.92699999999999</v>
      </c>
      <c r="Z70" s="60">
        <v>291.18099999999998</v>
      </c>
    </row>
    <row r="71" spans="1:26" s="5" customFormat="1" ht="15" customHeight="1" x14ac:dyDescent="0.45">
      <c r="A71" s="42" t="str">
        <f>'Exit Capacity'!A71</f>
        <v>29</v>
      </c>
      <c r="B71" s="47">
        <v>994.74350000000004</v>
      </c>
      <c r="C71" s="48">
        <v>914.87699999999995</v>
      </c>
      <c r="D71" s="48">
        <v>302.28199999999998</v>
      </c>
      <c r="E71" s="48">
        <v>148.655</v>
      </c>
      <c r="F71" s="48">
        <v>839.48299999999995</v>
      </c>
      <c r="G71" s="48">
        <v>930.45799999999997</v>
      </c>
      <c r="H71" s="48">
        <v>414.35100010000002</v>
      </c>
      <c r="I71" s="48">
        <v>755.45900019999999</v>
      </c>
      <c r="J71" s="48">
        <v>955.31550000000004</v>
      </c>
      <c r="K71" s="48">
        <v>247.15799999999999</v>
      </c>
      <c r="L71" s="48">
        <v>445.78500009999999</v>
      </c>
      <c r="M71" s="48">
        <v>783.93</v>
      </c>
      <c r="N71" s="48">
        <v>913.99450000000002</v>
      </c>
      <c r="O71" s="48">
        <v>942.09349999999995</v>
      </c>
      <c r="P71" s="48">
        <v>77.319000000000003</v>
      </c>
      <c r="Q71" s="48">
        <v>403.06849999999997</v>
      </c>
      <c r="R71" s="48">
        <v>340.36350010000001</v>
      </c>
      <c r="S71" s="48">
        <v>952.79349999999999</v>
      </c>
      <c r="T71" s="48">
        <v>7.7850000000000001</v>
      </c>
      <c r="U71" s="48">
        <v>481.45549999999997</v>
      </c>
      <c r="V71" s="48">
        <v>437.68500010000002</v>
      </c>
      <c r="W71" s="48">
        <v>869.91750000000002</v>
      </c>
      <c r="X71" s="48">
        <v>218.12200010000001</v>
      </c>
      <c r="Y71" s="48">
        <v>231.142</v>
      </c>
      <c r="Z71" s="60">
        <v>283.39600000000002</v>
      </c>
    </row>
    <row r="72" spans="1:26" s="5" customFormat="1" ht="15" customHeight="1" x14ac:dyDescent="0.45">
      <c r="A72" s="42" t="str">
        <f>'Exit Capacity'!A72</f>
        <v>30</v>
      </c>
      <c r="B72" s="47">
        <v>980.81650000000002</v>
      </c>
      <c r="C72" s="48">
        <v>900.95</v>
      </c>
      <c r="D72" s="48">
        <v>288.35500000000002</v>
      </c>
      <c r="E72" s="48">
        <v>134.72800000000001</v>
      </c>
      <c r="F72" s="48">
        <v>825.55600000000004</v>
      </c>
      <c r="G72" s="48">
        <v>916.53099999999995</v>
      </c>
      <c r="H72" s="48">
        <v>428.27800009999999</v>
      </c>
      <c r="I72" s="48">
        <v>769.38600020000001</v>
      </c>
      <c r="J72" s="48">
        <v>941.38850000000002</v>
      </c>
      <c r="K72" s="48">
        <v>233.23099999999999</v>
      </c>
      <c r="L72" s="48">
        <v>459.71200010000001</v>
      </c>
      <c r="M72" s="48">
        <v>770.00300000000004</v>
      </c>
      <c r="N72" s="48">
        <v>900.0675</v>
      </c>
      <c r="O72" s="48">
        <v>928.16650000000004</v>
      </c>
      <c r="P72" s="48">
        <v>63.392000000000003</v>
      </c>
      <c r="Q72" s="48">
        <v>389.14150000000001</v>
      </c>
      <c r="R72" s="48">
        <v>354.29050009999997</v>
      </c>
      <c r="S72" s="48">
        <v>938.86649999999997</v>
      </c>
      <c r="T72" s="48">
        <v>21.712</v>
      </c>
      <c r="U72" s="48">
        <v>467.52850000000001</v>
      </c>
      <c r="V72" s="48">
        <v>451.61200009999999</v>
      </c>
      <c r="W72" s="48">
        <v>855.9905</v>
      </c>
      <c r="X72" s="48">
        <v>232.0490001</v>
      </c>
      <c r="Y72" s="48">
        <v>217.215</v>
      </c>
      <c r="Z72" s="60">
        <v>269.46899999999999</v>
      </c>
    </row>
    <row r="73" spans="1:26" s="5" customFormat="1" ht="15" customHeight="1" x14ac:dyDescent="0.45">
      <c r="A73" s="42" t="str">
        <f>'Exit Capacity'!A73</f>
        <v>32</v>
      </c>
      <c r="B73" s="47">
        <v>976.76949999999999</v>
      </c>
      <c r="C73" s="48">
        <v>900.05600000000004</v>
      </c>
      <c r="D73" s="48">
        <v>253.03899999999999</v>
      </c>
      <c r="E73" s="48">
        <v>152.006</v>
      </c>
      <c r="F73" s="48">
        <v>790.24</v>
      </c>
      <c r="G73" s="48">
        <v>881.21500000000003</v>
      </c>
      <c r="H73" s="48">
        <v>463.59400010000002</v>
      </c>
      <c r="I73" s="48">
        <v>804.70200020000004</v>
      </c>
      <c r="J73" s="48">
        <v>937.3415</v>
      </c>
      <c r="K73" s="48">
        <v>197.91499999999999</v>
      </c>
      <c r="L73" s="48">
        <v>495.02800009999999</v>
      </c>
      <c r="M73" s="48">
        <v>734.68700000000001</v>
      </c>
      <c r="N73" s="48">
        <v>896.02049999999997</v>
      </c>
      <c r="O73" s="48">
        <v>924.11950000000002</v>
      </c>
      <c r="P73" s="48">
        <v>28.076000000000001</v>
      </c>
      <c r="Q73" s="48">
        <v>385.09449999999998</v>
      </c>
      <c r="R73" s="48">
        <v>389.60650010000001</v>
      </c>
      <c r="S73" s="48">
        <v>934.81949999999995</v>
      </c>
      <c r="T73" s="48">
        <v>57.027999999999999</v>
      </c>
      <c r="U73" s="48">
        <v>463.48149999999998</v>
      </c>
      <c r="V73" s="48">
        <v>486.92800010000002</v>
      </c>
      <c r="W73" s="48">
        <v>851.94349999999997</v>
      </c>
      <c r="X73" s="48">
        <v>267.36500009999997</v>
      </c>
      <c r="Y73" s="48">
        <v>181.899</v>
      </c>
      <c r="Z73" s="60">
        <v>268.57499999999999</v>
      </c>
    </row>
    <row r="74" spans="1:26" s="5" customFormat="1" ht="15" customHeight="1" x14ac:dyDescent="0.45">
      <c r="A74" s="42" t="str">
        <f>'Exit Capacity'!A74</f>
        <v>33</v>
      </c>
      <c r="B74" s="47">
        <v>959.32749999999999</v>
      </c>
      <c r="C74" s="48">
        <v>917.49800000000005</v>
      </c>
      <c r="D74" s="48">
        <v>235.59700000000001</v>
      </c>
      <c r="E74" s="48">
        <v>169.44800000000001</v>
      </c>
      <c r="F74" s="48">
        <v>772.798</v>
      </c>
      <c r="G74" s="48">
        <v>863.77300000000002</v>
      </c>
      <c r="H74" s="48">
        <v>481.03600010000002</v>
      </c>
      <c r="I74" s="48">
        <v>822.14400020000005</v>
      </c>
      <c r="J74" s="48">
        <v>919.89949999999999</v>
      </c>
      <c r="K74" s="48">
        <v>180.47300000000001</v>
      </c>
      <c r="L74" s="48">
        <v>512.47000009999999</v>
      </c>
      <c r="M74" s="48">
        <v>717.245</v>
      </c>
      <c r="N74" s="48">
        <v>878.57849999999996</v>
      </c>
      <c r="O74" s="48">
        <v>906.67750000000001</v>
      </c>
      <c r="P74" s="48">
        <v>10.634</v>
      </c>
      <c r="Q74" s="48">
        <v>367.65249999999997</v>
      </c>
      <c r="R74" s="48">
        <v>407.04850010000001</v>
      </c>
      <c r="S74" s="48">
        <v>917.37750000000005</v>
      </c>
      <c r="T74" s="48">
        <v>74.47</v>
      </c>
      <c r="U74" s="48">
        <v>446.03949999999998</v>
      </c>
      <c r="V74" s="48">
        <v>504.37000010000003</v>
      </c>
      <c r="W74" s="48">
        <v>834.50149999999996</v>
      </c>
      <c r="X74" s="48">
        <v>284.80700009999998</v>
      </c>
      <c r="Y74" s="48">
        <v>164.45699999999999</v>
      </c>
      <c r="Z74" s="60">
        <v>286.017</v>
      </c>
    </row>
    <row r="75" spans="1:26" s="5" customFormat="1" ht="15" customHeight="1" x14ac:dyDescent="0.45">
      <c r="A75" s="42" t="str">
        <f>'Exit Capacity'!A75</f>
        <v>33X</v>
      </c>
      <c r="B75" s="47">
        <v>948.69449999999995</v>
      </c>
      <c r="C75" s="48">
        <v>928.13099999999997</v>
      </c>
      <c r="D75" s="48">
        <v>224.964</v>
      </c>
      <c r="E75" s="48">
        <v>180.08099999999999</v>
      </c>
      <c r="F75" s="48">
        <v>762.16499999999996</v>
      </c>
      <c r="G75" s="48">
        <v>853.14</v>
      </c>
      <c r="H75" s="48">
        <v>491.66900010000001</v>
      </c>
      <c r="I75" s="48">
        <v>832.77700019999997</v>
      </c>
      <c r="J75" s="48">
        <v>909.26649999999995</v>
      </c>
      <c r="K75" s="48">
        <v>169.84</v>
      </c>
      <c r="L75" s="48">
        <v>523.10300010000003</v>
      </c>
      <c r="M75" s="48">
        <v>706.61199999999997</v>
      </c>
      <c r="N75" s="48">
        <v>867.94550000000004</v>
      </c>
      <c r="O75" s="48">
        <v>896.04449999999997</v>
      </c>
      <c r="P75" s="48">
        <v>9.9999999999989008E-4</v>
      </c>
      <c r="Q75" s="48">
        <v>357.01949999999999</v>
      </c>
      <c r="R75" s="48">
        <v>417.68150009999999</v>
      </c>
      <c r="S75" s="48">
        <v>906.74450000000002</v>
      </c>
      <c r="T75" s="48">
        <v>85.102999999999994</v>
      </c>
      <c r="U75" s="48">
        <v>435.40649999999999</v>
      </c>
      <c r="V75" s="48">
        <v>515.00300010000001</v>
      </c>
      <c r="W75" s="48">
        <v>823.86850000000004</v>
      </c>
      <c r="X75" s="48">
        <v>295.44000010000002</v>
      </c>
      <c r="Y75" s="48">
        <v>153.82400000000001</v>
      </c>
      <c r="Z75" s="60">
        <v>296.64999999999998</v>
      </c>
    </row>
    <row r="76" spans="1:26" s="5" customFormat="1" ht="15" customHeight="1" x14ac:dyDescent="0.45">
      <c r="A76" s="42" t="str">
        <f>'Exit Capacity'!A76</f>
        <v>34</v>
      </c>
      <c r="B76" s="47">
        <v>941.07050000000004</v>
      </c>
      <c r="C76" s="48">
        <v>935.755</v>
      </c>
      <c r="D76" s="48">
        <v>217.34</v>
      </c>
      <c r="E76" s="48">
        <v>187.70500000000001</v>
      </c>
      <c r="F76" s="48">
        <v>754.54100000000005</v>
      </c>
      <c r="G76" s="48">
        <v>845.51599999999996</v>
      </c>
      <c r="H76" s="48">
        <v>499.29300009999997</v>
      </c>
      <c r="I76" s="48">
        <v>840.4010002</v>
      </c>
      <c r="J76" s="48">
        <v>901.64250000000004</v>
      </c>
      <c r="K76" s="48">
        <v>162.21600000000001</v>
      </c>
      <c r="L76" s="48">
        <v>530.72700010000005</v>
      </c>
      <c r="M76" s="48">
        <v>698.98800000000006</v>
      </c>
      <c r="N76" s="48">
        <v>860.32150000000001</v>
      </c>
      <c r="O76" s="48">
        <v>888.42049999999995</v>
      </c>
      <c r="P76" s="48">
        <v>7.625</v>
      </c>
      <c r="Q76" s="48">
        <v>349.39550000000003</v>
      </c>
      <c r="R76" s="48">
        <v>425.30550010000002</v>
      </c>
      <c r="S76" s="48">
        <v>899.12049999999999</v>
      </c>
      <c r="T76" s="48">
        <v>92.727000000000004</v>
      </c>
      <c r="U76" s="48">
        <v>427.78250000000003</v>
      </c>
      <c r="V76" s="48">
        <v>522.62700010000003</v>
      </c>
      <c r="W76" s="48">
        <v>816.24450000000002</v>
      </c>
      <c r="X76" s="48">
        <v>303.06400009999999</v>
      </c>
      <c r="Y76" s="48">
        <v>146.19999999999999</v>
      </c>
      <c r="Z76" s="60">
        <v>304.274</v>
      </c>
    </row>
    <row r="77" spans="1:26" s="5" customFormat="1" ht="15" customHeight="1" x14ac:dyDescent="0.45">
      <c r="A77" s="42" t="str">
        <f>'Exit Capacity'!A77</f>
        <v>35</v>
      </c>
      <c r="B77" s="47">
        <v>918.10149999999999</v>
      </c>
      <c r="C77" s="48">
        <v>918.15250000000003</v>
      </c>
      <c r="D77" s="48">
        <v>194.369</v>
      </c>
      <c r="E77" s="48">
        <v>210.67599999999999</v>
      </c>
      <c r="F77" s="48">
        <v>731.572</v>
      </c>
      <c r="G77" s="48">
        <v>822.54700000000003</v>
      </c>
      <c r="H77" s="48">
        <v>522.26400009999998</v>
      </c>
      <c r="I77" s="48">
        <v>863.3720002</v>
      </c>
      <c r="J77" s="48">
        <v>878.67349999999999</v>
      </c>
      <c r="K77" s="48">
        <v>139.245</v>
      </c>
      <c r="L77" s="48">
        <v>553.69800009999994</v>
      </c>
      <c r="M77" s="48">
        <v>676.01900000000001</v>
      </c>
      <c r="N77" s="48">
        <v>837.35249999999996</v>
      </c>
      <c r="O77" s="48">
        <v>865.45150000000001</v>
      </c>
      <c r="P77" s="48">
        <v>30.596</v>
      </c>
      <c r="Q77" s="48">
        <v>326.42649999999998</v>
      </c>
      <c r="R77" s="48">
        <v>448.27650010000002</v>
      </c>
      <c r="S77" s="48">
        <v>876.15150000000006</v>
      </c>
      <c r="T77" s="48">
        <v>115.69799999999999</v>
      </c>
      <c r="U77" s="48">
        <v>404.81349999999998</v>
      </c>
      <c r="V77" s="48">
        <v>545.59800010000004</v>
      </c>
      <c r="W77" s="48">
        <v>793.27549999999997</v>
      </c>
      <c r="X77" s="48">
        <v>326.03500009999999</v>
      </c>
      <c r="Y77" s="48">
        <v>123.229</v>
      </c>
      <c r="Z77" s="60">
        <v>327.245</v>
      </c>
    </row>
    <row r="78" spans="1:26" s="5" customFormat="1" ht="15" customHeight="1" x14ac:dyDescent="0.45">
      <c r="A78" s="42" t="str">
        <f>'Exit Capacity'!A78</f>
        <v>35X</v>
      </c>
      <c r="B78" s="47">
        <v>931.18550000000005</v>
      </c>
      <c r="C78" s="48">
        <v>931.23649999999998</v>
      </c>
      <c r="D78" s="48">
        <v>181.285</v>
      </c>
      <c r="E78" s="48">
        <v>223.76</v>
      </c>
      <c r="F78" s="48">
        <v>744.65599999999995</v>
      </c>
      <c r="G78" s="48">
        <v>835.63099999999997</v>
      </c>
      <c r="H78" s="48">
        <v>535.34800010000004</v>
      </c>
      <c r="I78" s="48">
        <v>876.45600019999995</v>
      </c>
      <c r="J78" s="48">
        <v>891.75750000000005</v>
      </c>
      <c r="K78" s="48">
        <v>152.32900000000001</v>
      </c>
      <c r="L78" s="48">
        <v>566.7820001</v>
      </c>
      <c r="M78" s="48">
        <v>689.10299999999995</v>
      </c>
      <c r="N78" s="48">
        <v>850.43650000000002</v>
      </c>
      <c r="O78" s="48">
        <v>878.53549999999996</v>
      </c>
      <c r="P78" s="48">
        <v>43.68</v>
      </c>
      <c r="Q78" s="48">
        <v>339.51049999999998</v>
      </c>
      <c r="R78" s="48">
        <v>461.36050010000002</v>
      </c>
      <c r="S78" s="48">
        <v>889.2355</v>
      </c>
      <c r="T78" s="48">
        <v>128.78200000000001</v>
      </c>
      <c r="U78" s="48">
        <v>417.89749999999998</v>
      </c>
      <c r="V78" s="48">
        <v>558.68200009999998</v>
      </c>
      <c r="W78" s="48">
        <v>806.35950000000003</v>
      </c>
      <c r="X78" s="48">
        <v>339.11900009999999</v>
      </c>
      <c r="Y78" s="48">
        <v>136.31299999999999</v>
      </c>
      <c r="Z78" s="60">
        <v>340.32900000000001</v>
      </c>
    </row>
    <row r="79" spans="1:26" s="5" customFormat="1" ht="15" customHeight="1" x14ac:dyDescent="0.45">
      <c r="A79" s="42" t="str">
        <f>'Exit Capacity'!A79</f>
        <v>36</v>
      </c>
      <c r="B79" s="47">
        <v>946.18550000000005</v>
      </c>
      <c r="C79" s="48">
        <v>946.23649999999998</v>
      </c>
      <c r="D79" s="48">
        <v>166.285</v>
      </c>
      <c r="E79" s="48">
        <v>238.76</v>
      </c>
      <c r="F79" s="48">
        <v>759.65599999999995</v>
      </c>
      <c r="G79" s="48">
        <v>850.63099999999997</v>
      </c>
      <c r="H79" s="48">
        <v>550.34800010000004</v>
      </c>
      <c r="I79" s="48">
        <v>891.45600019999995</v>
      </c>
      <c r="J79" s="48">
        <v>906.75750000000005</v>
      </c>
      <c r="K79" s="48">
        <v>142.642</v>
      </c>
      <c r="L79" s="48">
        <v>581.7820001</v>
      </c>
      <c r="M79" s="48">
        <v>704.10299999999995</v>
      </c>
      <c r="N79" s="48">
        <v>865.43650000000002</v>
      </c>
      <c r="O79" s="48">
        <v>893.53549999999996</v>
      </c>
      <c r="P79" s="48">
        <v>58.68</v>
      </c>
      <c r="Q79" s="48">
        <v>354.51049999999998</v>
      </c>
      <c r="R79" s="48">
        <v>476.36050010000002</v>
      </c>
      <c r="S79" s="48">
        <v>904.2355</v>
      </c>
      <c r="T79" s="48">
        <v>143.78200000000001</v>
      </c>
      <c r="U79" s="48">
        <v>432.89749999999998</v>
      </c>
      <c r="V79" s="48">
        <v>573.68200009999998</v>
      </c>
      <c r="W79" s="48">
        <v>821.35950000000003</v>
      </c>
      <c r="X79" s="48">
        <v>354.11900009999999</v>
      </c>
      <c r="Y79" s="48">
        <v>126.626</v>
      </c>
      <c r="Z79" s="60">
        <v>355.32900000000001</v>
      </c>
    </row>
    <row r="80" spans="1:26" s="5" customFormat="1" ht="15" customHeight="1" x14ac:dyDescent="0.45">
      <c r="A80" s="42" t="str">
        <f>'Exit Capacity'!A80</f>
        <v>38</v>
      </c>
      <c r="B80" s="47">
        <v>959.82249999999999</v>
      </c>
      <c r="C80" s="48">
        <v>959.87350000000004</v>
      </c>
      <c r="D80" s="48">
        <v>152.648</v>
      </c>
      <c r="E80" s="48">
        <v>252.39699999999999</v>
      </c>
      <c r="F80" s="48">
        <v>773.29300000000001</v>
      </c>
      <c r="G80" s="48">
        <v>864.26800000000003</v>
      </c>
      <c r="H80" s="48">
        <v>563.98500009999998</v>
      </c>
      <c r="I80" s="48">
        <v>905.09300020000001</v>
      </c>
      <c r="J80" s="48">
        <v>920.39449999999999</v>
      </c>
      <c r="K80" s="48">
        <v>129.005</v>
      </c>
      <c r="L80" s="48">
        <v>595.41900009999995</v>
      </c>
      <c r="M80" s="48">
        <v>717.74</v>
      </c>
      <c r="N80" s="48">
        <v>879.07349999999997</v>
      </c>
      <c r="O80" s="48">
        <v>907.17250000000001</v>
      </c>
      <c r="P80" s="48">
        <v>72.316999999999993</v>
      </c>
      <c r="Q80" s="48">
        <v>368.14749999999998</v>
      </c>
      <c r="R80" s="48">
        <v>489.99750010000002</v>
      </c>
      <c r="S80" s="48">
        <v>917.87249999999995</v>
      </c>
      <c r="T80" s="48">
        <v>157.41900000000001</v>
      </c>
      <c r="U80" s="48">
        <v>446.53449999999998</v>
      </c>
      <c r="V80" s="48">
        <v>587.31900010000004</v>
      </c>
      <c r="W80" s="48">
        <v>834.99649999999997</v>
      </c>
      <c r="X80" s="48">
        <v>367.75600009999999</v>
      </c>
      <c r="Y80" s="48">
        <v>112.989</v>
      </c>
      <c r="Z80" s="60">
        <v>368.96600000000001</v>
      </c>
    </row>
    <row r="81" spans="1:26" s="5" customFormat="1" ht="15" customHeight="1" x14ac:dyDescent="0.45">
      <c r="A81" s="42" t="str">
        <f>'Exit Capacity'!A81</f>
        <v>38X.02</v>
      </c>
      <c r="B81" s="47">
        <v>970.82249999999999</v>
      </c>
      <c r="C81" s="48">
        <v>970.87350000000004</v>
      </c>
      <c r="D81" s="48">
        <v>141.648</v>
      </c>
      <c r="E81" s="48">
        <v>263.39699999999999</v>
      </c>
      <c r="F81" s="48">
        <v>784.29300000000001</v>
      </c>
      <c r="G81" s="48">
        <v>875.26800000000003</v>
      </c>
      <c r="H81" s="48">
        <v>574.98500009999998</v>
      </c>
      <c r="I81" s="48">
        <v>916.09300020000001</v>
      </c>
      <c r="J81" s="48">
        <v>931.39449999999999</v>
      </c>
      <c r="K81" s="48">
        <v>118.005</v>
      </c>
      <c r="L81" s="48">
        <v>606.41900009999995</v>
      </c>
      <c r="M81" s="48">
        <v>728.74</v>
      </c>
      <c r="N81" s="48">
        <v>890.07349999999997</v>
      </c>
      <c r="O81" s="48">
        <v>918.17250000000001</v>
      </c>
      <c r="P81" s="48">
        <v>83.316999999999993</v>
      </c>
      <c r="Q81" s="48">
        <v>379.14749999999998</v>
      </c>
      <c r="R81" s="48">
        <v>500.99750010000002</v>
      </c>
      <c r="S81" s="48">
        <v>928.87249999999995</v>
      </c>
      <c r="T81" s="48">
        <v>168.41900000000001</v>
      </c>
      <c r="U81" s="48">
        <v>457.53449999999998</v>
      </c>
      <c r="V81" s="48">
        <v>598.31900010000004</v>
      </c>
      <c r="W81" s="48">
        <v>845.99649999999997</v>
      </c>
      <c r="X81" s="48">
        <v>378.75600009999999</v>
      </c>
      <c r="Y81" s="48">
        <v>101.989</v>
      </c>
      <c r="Z81" s="60">
        <v>379.96600000000001</v>
      </c>
    </row>
    <row r="82" spans="1:26" s="5" customFormat="1" ht="15" customHeight="1" x14ac:dyDescent="0.45">
      <c r="A82" s="42" t="str">
        <f>'Exit Capacity'!A82</f>
        <v>39.01</v>
      </c>
      <c r="B82" s="47">
        <v>979.02650000000006</v>
      </c>
      <c r="C82" s="48">
        <v>979.07749999999999</v>
      </c>
      <c r="D82" s="48">
        <v>133.44399999999999</v>
      </c>
      <c r="E82" s="48">
        <v>271.601</v>
      </c>
      <c r="F82" s="48">
        <v>792.49699999999996</v>
      </c>
      <c r="G82" s="48">
        <v>883.47199999999998</v>
      </c>
      <c r="H82" s="48">
        <v>583.18900010000004</v>
      </c>
      <c r="I82" s="48">
        <v>924.29700019999996</v>
      </c>
      <c r="J82" s="48">
        <v>939.59849999999994</v>
      </c>
      <c r="K82" s="48">
        <v>109.801</v>
      </c>
      <c r="L82" s="48">
        <v>614.62300010000001</v>
      </c>
      <c r="M82" s="48">
        <v>736.94399999999996</v>
      </c>
      <c r="N82" s="48">
        <v>898.27750000000003</v>
      </c>
      <c r="O82" s="48">
        <v>926.37649999999996</v>
      </c>
      <c r="P82" s="48">
        <v>91.521000000000001</v>
      </c>
      <c r="Q82" s="48">
        <v>387.35149999999999</v>
      </c>
      <c r="R82" s="48">
        <v>509.20150009999998</v>
      </c>
      <c r="S82" s="48">
        <v>937.07650000000001</v>
      </c>
      <c r="T82" s="48">
        <v>176.62299999999999</v>
      </c>
      <c r="U82" s="48">
        <v>465.73849999999999</v>
      </c>
      <c r="V82" s="48">
        <v>606.52300009999999</v>
      </c>
      <c r="W82" s="48">
        <v>854.20050000000003</v>
      </c>
      <c r="X82" s="48">
        <v>386.9600001</v>
      </c>
      <c r="Y82" s="48">
        <v>93.784999999999997</v>
      </c>
      <c r="Z82" s="60">
        <v>388.17</v>
      </c>
    </row>
    <row r="83" spans="1:26" s="5" customFormat="1" ht="15" customHeight="1" x14ac:dyDescent="0.45">
      <c r="A83" s="42" t="str">
        <f>'Exit Capacity'!A83</f>
        <v>4</v>
      </c>
      <c r="B83" s="47">
        <v>1234.3420001</v>
      </c>
      <c r="C83" s="48">
        <v>828.54700009999999</v>
      </c>
      <c r="D83" s="48">
        <v>695.26000009999996</v>
      </c>
      <c r="E83" s="48">
        <v>541.6330001</v>
      </c>
      <c r="F83" s="48">
        <v>1232.4610001000001</v>
      </c>
      <c r="G83" s="48">
        <v>1323.4360001</v>
      </c>
      <c r="H83" s="48">
        <v>21.373000000000001</v>
      </c>
      <c r="I83" s="48">
        <v>634.42700009999999</v>
      </c>
      <c r="J83" s="48">
        <v>1194.9140001000001</v>
      </c>
      <c r="K83" s="48">
        <v>640.13600010000005</v>
      </c>
      <c r="L83" s="48">
        <v>324.75299999999999</v>
      </c>
      <c r="M83" s="48">
        <v>1176.9080001</v>
      </c>
      <c r="N83" s="48">
        <v>1153.5930000999999</v>
      </c>
      <c r="O83" s="48">
        <v>1181.6920001000001</v>
      </c>
      <c r="P83" s="48">
        <v>470.29700009999999</v>
      </c>
      <c r="Q83" s="48">
        <v>796.0465001</v>
      </c>
      <c r="R83" s="48">
        <v>219.33150000000001</v>
      </c>
      <c r="S83" s="48">
        <v>1192.3920000999999</v>
      </c>
      <c r="T83" s="48">
        <v>385.19300010000001</v>
      </c>
      <c r="U83" s="48">
        <v>874.43350009999995</v>
      </c>
      <c r="V83" s="48">
        <v>316.65300000000002</v>
      </c>
      <c r="W83" s="48">
        <v>1109.5160000999999</v>
      </c>
      <c r="X83" s="48">
        <v>423.98200000000003</v>
      </c>
      <c r="Y83" s="48">
        <v>624.12000009999997</v>
      </c>
      <c r="Z83" s="60">
        <v>676.37400009999999</v>
      </c>
    </row>
    <row r="84" spans="1:26" s="5" customFormat="1" ht="15" customHeight="1" x14ac:dyDescent="0.45">
      <c r="A84" s="42" t="str">
        <f>'Exit Capacity'!A84</f>
        <v>40</v>
      </c>
      <c r="B84" s="47">
        <v>1001.1155</v>
      </c>
      <c r="C84" s="48">
        <v>1001.1665</v>
      </c>
      <c r="D84" s="48">
        <v>111.355</v>
      </c>
      <c r="E84" s="48">
        <v>293.69</v>
      </c>
      <c r="F84" s="48">
        <v>814.58600000000001</v>
      </c>
      <c r="G84" s="48">
        <v>905.56100000000004</v>
      </c>
      <c r="H84" s="48">
        <v>605.27800009999999</v>
      </c>
      <c r="I84" s="48">
        <v>946.38600020000001</v>
      </c>
      <c r="J84" s="48">
        <v>961.6875</v>
      </c>
      <c r="K84" s="48">
        <v>87.712000000000003</v>
      </c>
      <c r="L84" s="48">
        <v>636.71200009999995</v>
      </c>
      <c r="M84" s="48">
        <v>759.03300000000002</v>
      </c>
      <c r="N84" s="48">
        <v>920.36649999999997</v>
      </c>
      <c r="O84" s="48">
        <v>948.46550000000002</v>
      </c>
      <c r="P84" s="48">
        <v>113.61</v>
      </c>
      <c r="Q84" s="48">
        <v>409.44049999999999</v>
      </c>
      <c r="R84" s="48">
        <v>531.29050010000003</v>
      </c>
      <c r="S84" s="48">
        <v>959.16549999999995</v>
      </c>
      <c r="T84" s="48">
        <v>198.71199999999999</v>
      </c>
      <c r="U84" s="48">
        <v>487.82749999999999</v>
      </c>
      <c r="V84" s="48">
        <v>628.61200010000005</v>
      </c>
      <c r="W84" s="48">
        <v>876.28949999999998</v>
      </c>
      <c r="X84" s="48">
        <v>409.0490001</v>
      </c>
      <c r="Y84" s="48">
        <v>71.695999999999998</v>
      </c>
      <c r="Z84" s="60">
        <v>410.25900000000001</v>
      </c>
    </row>
    <row r="85" spans="1:26" s="5" customFormat="1" ht="15" customHeight="1" x14ac:dyDescent="0.45">
      <c r="A85" s="42" t="str">
        <f>'Exit Capacity'!A85</f>
        <v>41.06</v>
      </c>
      <c r="B85" s="47">
        <v>1062.8105</v>
      </c>
      <c r="C85" s="48">
        <v>1062.8615</v>
      </c>
      <c r="D85" s="48">
        <v>49.66</v>
      </c>
      <c r="E85" s="48">
        <v>355.38499999999999</v>
      </c>
      <c r="F85" s="48">
        <v>876.28099999999995</v>
      </c>
      <c r="G85" s="48">
        <v>967.25599999999997</v>
      </c>
      <c r="H85" s="48">
        <v>666.97300010000004</v>
      </c>
      <c r="I85" s="48">
        <v>1008.0810001999999</v>
      </c>
      <c r="J85" s="48">
        <v>1023.3825000000001</v>
      </c>
      <c r="K85" s="48">
        <v>139.85300000000001</v>
      </c>
      <c r="L85" s="48">
        <v>698.4070001</v>
      </c>
      <c r="M85" s="48">
        <v>820.72799999999995</v>
      </c>
      <c r="N85" s="48">
        <v>982.06150000000002</v>
      </c>
      <c r="O85" s="48">
        <v>1010.1605</v>
      </c>
      <c r="P85" s="48">
        <v>175.30500000000001</v>
      </c>
      <c r="Q85" s="48">
        <v>471.13549999999998</v>
      </c>
      <c r="R85" s="48">
        <v>592.98550009999997</v>
      </c>
      <c r="S85" s="48">
        <v>1020.8605</v>
      </c>
      <c r="T85" s="48">
        <v>260.40699999999998</v>
      </c>
      <c r="U85" s="48">
        <v>549.52250000000004</v>
      </c>
      <c r="V85" s="48">
        <v>690.30700009999998</v>
      </c>
      <c r="W85" s="48">
        <v>937.98450000000003</v>
      </c>
      <c r="X85" s="48">
        <v>470.74400009999999</v>
      </c>
      <c r="Y85" s="48">
        <v>123.837</v>
      </c>
      <c r="Z85" s="60">
        <v>471.95400000000001</v>
      </c>
    </row>
    <row r="86" spans="1:26" s="5" customFormat="1" ht="15" customHeight="1" x14ac:dyDescent="0.45">
      <c r="A86" s="42" t="str">
        <f>'Exit Capacity'!A86</f>
        <v>41.07X</v>
      </c>
      <c r="B86" s="47">
        <v>1065.3045</v>
      </c>
      <c r="C86" s="48">
        <v>1065.3554999999999</v>
      </c>
      <c r="D86" s="48">
        <v>47.165999999999997</v>
      </c>
      <c r="E86" s="48">
        <v>357.87900000000002</v>
      </c>
      <c r="F86" s="48">
        <v>878.77499999999998</v>
      </c>
      <c r="G86" s="48">
        <v>969.75</v>
      </c>
      <c r="H86" s="48">
        <v>669.46700009999995</v>
      </c>
      <c r="I86" s="48">
        <v>1010.5750002</v>
      </c>
      <c r="J86" s="48">
        <v>1025.8765000000001</v>
      </c>
      <c r="K86" s="48">
        <v>142.34700000000001</v>
      </c>
      <c r="L86" s="48">
        <v>700.90100010000003</v>
      </c>
      <c r="M86" s="48">
        <v>823.22199999999998</v>
      </c>
      <c r="N86" s="48">
        <v>984.55550000000005</v>
      </c>
      <c r="O86" s="48">
        <v>1012.6545</v>
      </c>
      <c r="P86" s="48">
        <v>177.79900000000001</v>
      </c>
      <c r="Q86" s="48">
        <v>473.62950000000001</v>
      </c>
      <c r="R86" s="48">
        <v>595.4795001</v>
      </c>
      <c r="S86" s="48">
        <v>1023.3545</v>
      </c>
      <c r="T86" s="48">
        <v>262.90100000000001</v>
      </c>
      <c r="U86" s="48">
        <v>552.01649999999995</v>
      </c>
      <c r="V86" s="48">
        <v>692.80100010000001</v>
      </c>
      <c r="W86" s="48">
        <v>940.47850000000005</v>
      </c>
      <c r="X86" s="48">
        <v>473.23800010000002</v>
      </c>
      <c r="Y86" s="48">
        <v>126.331</v>
      </c>
      <c r="Z86" s="60">
        <v>474.44799999999998</v>
      </c>
    </row>
    <row r="87" spans="1:26" s="5" customFormat="1" ht="15" customHeight="1" x14ac:dyDescent="0.45">
      <c r="A87" s="42" t="str">
        <f>'Exit Capacity'!A87</f>
        <v>41-16</v>
      </c>
      <c r="B87" s="47">
        <v>1005.8925</v>
      </c>
      <c r="C87" s="48">
        <v>1005.9435</v>
      </c>
      <c r="D87" s="48">
        <v>106.578</v>
      </c>
      <c r="E87" s="48">
        <v>298.46699999999998</v>
      </c>
      <c r="F87" s="48">
        <v>819.36300000000006</v>
      </c>
      <c r="G87" s="48">
        <v>910.33799999999997</v>
      </c>
      <c r="H87" s="48">
        <v>610.05500010000003</v>
      </c>
      <c r="I87" s="48">
        <v>951.16300020000006</v>
      </c>
      <c r="J87" s="48">
        <v>966.46450000000004</v>
      </c>
      <c r="K87" s="48">
        <v>82.935000000000002</v>
      </c>
      <c r="L87" s="48">
        <v>641.4890001</v>
      </c>
      <c r="M87" s="48">
        <v>763.81</v>
      </c>
      <c r="N87" s="48">
        <v>925.14350000000002</v>
      </c>
      <c r="O87" s="48">
        <v>953.24249999999995</v>
      </c>
      <c r="P87" s="48">
        <v>118.387</v>
      </c>
      <c r="Q87" s="48">
        <v>414.21749999999997</v>
      </c>
      <c r="R87" s="48">
        <v>536.06750009999996</v>
      </c>
      <c r="S87" s="48">
        <v>963.9425</v>
      </c>
      <c r="T87" s="48">
        <v>203.489</v>
      </c>
      <c r="U87" s="48">
        <v>492.60449999999997</v>
      </c>
      <c r="V87" s="48">
        <v>633.38900009999998</v>
      </c>
      <c r="W87" s="48">
        <v>881.06650000000002</v>
      </c>
      <c r="X87" s="48">
        <v>413.82600009999999</v>
      </c>
      <c r="Y87" s="48">
        <v>66.918999999999997</v>
      </c>
      <c r="Z87" s="60">
        <v>415.036</v>
      </c>
    </row>
    <row r="88" spans="1:26" s="5" customFormat="1" ht="15" customHeight="1" x14ac:dyDescent="0.45">
      <c r="A88" s="42" t="str">
        <f>'Exit Capacity'!A88</f>
        <v>43X.00</v>
      </c>
      <c r="B88" s="47">
        <v>1009.2925</v>
      </c>
      <c r="C88" s="48">
        <v>1009.3434999999999</v>
      </c>
      <c r="D88" s="48">
        <v>141.459</v>
      </c>
      <c r="E88" s="48">
        <v>301.86700000000002</v>
      </c>
      <c r="F88" s="48">
        <v>822.76300000000003</v>
      </c>
      <c r="G88" s="48">
        <v>913.73800000000006</v>
      </c>
      <c r="H88" s="48">
        <v>613.45500010000001</v>
      </c>
      <c r="I88" s="48">
        <v>954.56300020000003</v>
      </c>
      <c r="J88" s="48">
        <v>969.86450000000002</v>
      </c>
      <c r="K88" s="48">
        <v>48.054000000000002</v>
      </c>
      <c r="L88" s="48">
        <v>644.88900009999998</v>
      </c>
      <c r="M88" s="48">
        <v>767.21</v>
      </c>
      <c r="N88" s="48">
        <v>928.54349999999999</v>
      </c>
      <c r="O88" s="48">
        <v>956.64250000000004</v>
      </c>
      <c r="P88" s="48">
        <v>121.78700000000001</v>
      </c>
      <c r="Q88" s="48">
        <v>417.61750000000001</v>
      </c>
      <c r="R88" s="48">
        <v>539.46750010000005</v>
      </c>
      <c r="S88" s="48">
        <v>967.34249999999997</v>
      </c>
      <c r="T88" s="48">
        <v>206.88900000000001</v>
      </c>
      <c r="U88" s="48">
        <v>496.00450000000001</v>
      </c>
      <c r="V88" s="48">
        <v>636.78900009999995</v>
      </c>
      <c r="W88" s="48">
        <v>884.4665</v>
      </c>
      <c r="X88" s="48">
        <v>417.22600010000002</v>
      </c>
      <c r="Y88" s="48">
        <v>32.037999999999997</v>
      </c>
      <c r="Z88" s="60">
        <v>418.43599999999998</v>
      </c>
    </row>
    <row r="89" spans="1:26" s="5" customFormat="1" ht="15" customHeight="1" x14ac:dyDescent="0.45">
      <c r="A89" s="42" t="str">
        <f>'Exit Capacity'!A89</f>
        <v>45.01DXC</v>
      </c>
      <c r="B89" s="47">
        <v>1023.9494999999999</v>
      </c>
      <c r="C89" s="48">
        <v>1024.0005000000001</v>
      </c>
      <c r="D89" s="48">
        <v>156.11600000000001</v>
      </c>
      <c r="E89" s="48">
        <v>316.524</v>
      </c>
      <c r="F89" s="48">
        <v>837.42</v>
      </c>
      <c r="G89" s="48">
        <v>928.39499999999998</v>
      </c>
      <c r="H89" s="48">
        <v>628.11200010000005</v>
      </c>
      <c r="I89" s="48">
        <v>969.22000019999996</v>
      </c>
      <c r="J89" s="48">
        <v>984.52149999999995</v>
      </c>
      <c r="K89" s="48">
        <v>33.396999999999998</v>
      </c>
      <c r="L89" s="48">
        <v>659.54600010000001</v>
      </c>
      <c r="M89" s="48">
        <v>781.86699999999996</v>
      </c>
      <c r="N89" s="48">
        <v>943.20050000000003</v>
      </c>
      <c r="O89" s="48">
        <v>971.29949999999997</v>
      </c>
      <c r="P89" s="48">
        <v>136.44399999999999</v>
      </c>
      <c r="Q89" s="48">
        <v>432.27449999999999</v>
      </c>
      <c r="R89" s="48">
        <v>554.12450009999998</v>
      </c>
      <c r="S89" s="48">
        <v>981.99950000000001</v>
      </c>
      <c r="T89" s="48">
        <v>221.54599999999999</v>
      </c>
      <c r="U89" s="48">
        <v>510.66149999999999</v>
      </c>
      <c r="V89" s="48">
        <v>651.44600009999999</v>
      </c>
      <c r="W89" s="48">
        <v>899.12350000000004</v>
      </c>
      <c r="X89" s="48">
        <v>431.8830001</v>
      </c>
      <c r="Y89" s="48">
        <v>46.695</v>
      </c>
      <c r="Z89" s="60">
        <v>433.09300000000002</v>
      </c>
    </row>
    <row r="90" spans="1:26" s="5" customFormat="1" ht="15" customHeight="1" x14ac:dyDescent="0.45">
      <c r="A90" s="42" t="str">
        <f>'Exit Capacity'!A90</f>
        <v>45.02</v>
      </c>
      <c r="B90" s="47">
        <v>1040.3665000000001</v>
      </c>
      <c r="C90" s="48">
        <v>1040.4175</v>
      </c>
      <c r="D90" s="48">
        <v>172.53299999999999</v>
      </c>
      <c r="E90" s="48">
        <v>332.94099999999997</v>
      </c>
      <c r="F90" s="48">
        <v>853.83699999999999</v>
      </c>
      <c r="G90" s="48">
        <v>944.81200000000001</v>
      </c>
      <c r="H90" s="48">
        <v>644.52900009999996</v>
      </c>
      <c r="I90" s="48">
        <v>985.63700019999999</v>
      </c>
      <c r="J90" s="48">
        <v>1000.9385</v>
      </c>
      <c r="K90" s="48">
        <v>16.98</v>
      </c>
      <c r="L90" s="48">
        <v>675.96300010000004</v>
      </c>
      <c r="M90" s="48">
        <v>798.28399999999999</v>
      </c>
      <c r="N90" s="48">
        <v>959.61749999999995</v>
      </c>
      <c r="O90" s="48">
        <v>987.7165</v>
      </c>
      <c r="P90" s="48">
        <v>152.86099999999999</v>
      </c>
      <c r="Q90" s="48">
        <v>448.69150000000002</v>
      </c>
      <c r="R90" s="48">
        <v>570.54150010000001</v>
      </c>
      <c r="S90" s="48">
        <v>998.41650000000004</v>
      </c>
      <c r="T90" s="48">
        <v>237.96299999999999</v>
      </c>
      <c r="U90" s="48">
        <v>527.07849999999996</v>
      </c>
      <c r="V90" s="48">
        <v>667.86300010000002</v>
      </c>
      <c r="W90" s="48">
        <v>915.54049999999995</v>
      </c>
      <c r="X90" s="48">
        <v>448.30000009999998</v>
      </c>
      <c r="Y90" s="48">
        <v>63.112000000000002</v>
      </c>
      <c r="Z90" s="60">
        <v>449.51</v>
      </c>
    </row>
    <row r="91" spans="1:26" s="5" customFormat="1" ht="15" customHeight="1" x14ac:dyDescent="0.45">
      <c r="A91" s="42" t="str">
        <f>'Exit Capacity'!A91</f>
        <v>45.04</v>
      </c>
      <c r="B91" s="47">
        <v>1046.8765000000001</v>
      </c>
      <c r="C91" s="48">
        <v>1046.9275</v>
      </c>
      <c r="D91" s="48">
        <v>179.04300000000001</v>
      </c>
      <c r="E91" s="48">
        <v>339.45100000000002</v>
      </c>
      <c r="F91" s="48">
        <v>860.34699999999998</v>
      </c>
      <c r="G91" s="48">
        <v>951.322</v>
      </c>
      <c r="H91" s="48">
        <v>651.03900009999995</v>
      </c>
      <c r="I91" s="48">
        <v>992.14700019999998</v>
      </c>
      <c r="J91" s="48">
        <v>1007.4485</v>
      </c>
      <c r="K91" s="48">
        <v>10.47</v>
      </c>
      <c r="L91" s="48">
        <v>682.47300010000004</v>
      </c>
      <c r="M91" s="48">
        <v>804.79399999999998</v>
      </c>
      <c r="N91" s="48">
        <v>966.12750000000005</v>
      </c>
      <c r="O91" s="48">
        <v>994.22649999999999</v>
      </c>
      <c r="P91" s="48">
        <v>159.37100000000001</v>
      </c>
      <c r="Q91" s="48">
        <v>455.20150000000001</v>
      </c>
      <c r="R91" s="48">
        <v>577.0515001</v>
      </c>
      <c r="S91" s="48">
        <v>1004.9265</v>
      </c>
      <c r="T91" s="48">
        <v>244.47300000000001</v>
      </c>
      <c r="U91" s="48">
        <v>533.58849999999995</v>
      </c>
      <c r="V91" s="48">
        <v>674.37300010000001</v>
      </c>
      <c r="W91" s="48">
        <v>922.05050000000006</v>
      </c>
      <c r="X91" s="48">
        <v>454.81000010000002</v>
      </c>
      <c r="Y91" s="48">
        <v>69.622</v>
      </c>
      <c r="Z91" s="60">
        <v>456.02</v>
      </c>
    </row>
    <row r="92" spans="1:26" s="5" customFormat="1" ht="15" customHeight="1" x14ac:dyDescent="0.45">
      <c r="A92" s="42" t="str">
        <f>'Exit Capacity'!A92</f>
        <v>45-16</v>
      </c>
      <c r="B92" s="47">
        <v>1023.7275</v>
      </c>
      <c r="C92" s="48">
        <v>1023.7785</v>
      </c>
      <c r="D92" s="48">
        <v>155.89400000000001</v>
      </c>
      <c r="E92" s="48">
        <v>316.30200000000002</v>
      </c>
      <c r="F92" s="48">
        <v>837.19799999999998</v>
      </c>
      <c r="G92" s="48">
        <v>928.173</v>
      </c>
      <c r="H92" s="48">
        <v>627.89000009999995</v>
      </c>
      <c r="I92" s="48">
        <v>968.99800019999998</v>
      </c>
      <c r="J92" s="48">
        <v>984.29949999999997</v>
      </c>
      <c r="K92" s="48">
        <v>33.619</v>
      </c>
      <c r="L92" s="48">
        <v>659.32400010000003</v>
      </c>
      <c r="M92" s="48">
        <v>781.64499999999998</v>
      </c>
      <c r="N92" s="48">
        <v>942.97850000000005</v>
      </c>
      <c r="O92" s="48">
        <v>971.07749999999999</v>
      </c>
      <c r="P92" s="48">
        <v>136.22200000000001</v>
      </c>
      <c r="Q92" s="48">
        <v>432.05250000000001</v>
      </c>
      <c r="R92" s="48">
        <v>553.9025001</v>
      </c>
      <c r="S92" s="48">
        <v>981.77750000000003</v>
      </c>
      <c r="T92" s="48">
        <v>221.32400000000001</v>
      </c>
      <c r="U92" s="48">
        <v>510.43950000000001</v>
      </c>
      <c r="V92" s="48">
        <v>651.22400010000001</v>
      </c>
      <c r="W92" s="48">
        <v>898.90150000000006</v>
      </c>
      <c r="X92" s="48">
        <v>431.66100010000002</v>
      </c>
      <c r="Y92" s="48">
        <v>46.472999999999999</v>
      </c>
      <c r="Z92" s="60">
        <v>432.87099999999998</v>
      </c>
    </row>
    <row r="93" spans="1:26" s="5" customFormat="1" ht="15" customHeight="1" x14ac:dyDescent="0.45">
      <c r="A93" s="42" t="str">
        <f>'Exit Capacity'!A93</f>
        <v>5D.03.04</v>
      </c>
      <c r="B93" s="47">
        <v>1268.9930001</v>
      </c>
      <c r="C93" s="48">
        <v>863.19800009999994</v>
      </c>
      <c r="D93" s="48">
        <v>729.91100010000002</v>
      </c>
      <c r="E93" s="48">
        <v>576.28400009999996</v>
      </c>
      <c r="F93" s="48">
        <v>1267.1120000999999</v>
      </c>
      <c r="G93" s="48">
        <v>1358.0870001000001</v>
      </c>
      <c r="H93" s="48">
        <v>13.298</v>
      </c>
      <c r="I93" s="48">
        <v>669.07800010000005</v>
      </c>
      <c r="J93" s="48">
        <v>1229.5650000999999</v>
      </c>
      <c r="K93" s="48">
        <v>674.7870001</v>
      </c>
      <c r="L93" s="48">
        <v>359.404</v>
      </c>
      <c r="M93" s="48">
        <v>1211.5590001</v>
      </c>
      <c r="N93" s="48">
        <v>1188.2440001</v>
      </c>
      <c r="O93" s="48">
        <v>1216.3430000999999</v>
      </c>
      <c r="P93" s="48">
        <v>504.9480001</v>
      </c>
      <c r="Q93" s="48">
        <v>830.69750009999996</v>
      </c>
      <c r="R93" s="48">
        <v>253.98249999999999</v>
      </c>
      <c r="S93" s="48">
        <v>1227.0430001</v>
      </c>
      <c r="T93" s="48">
        <v>419.84400010000002</v>
      </c>
      <c r="U93" s="48">
        <v>909.08450010000001</v>
      </c>
      <c r="V93" s="48">
        <v>351.30399999999997</v>
      </c>
      <c r="W93" s="48">
        <v>1144.1670001</v>
      </c>
      <c r="X93" s="48">
        <v>458.63299999999998</v>
      </c>
      <c r="Y93" s="48">
        <v>658.77100010000004</v>
      </c>
      <c r="Z93" s="60">
        <v>711.02500010000006</v>
      </c>
    </row>
    <row r="94" spans="1:26" s="5" customFormat="1" ht="15" customHeight="1" x14ac:dyDescent="0.45">
      <c r="A94" s="42" t="str">
        <f>'Exit Capacity'!A94</f>
        <v>6</v>
      </c>
      <c r="B94" s="47">
        <v>1210.6580001</v>
      </c>
      <c r="C94" s="48">
        <v>804.86300010000002</v>
      </c>
      <c r="D94" s="48">
        <v>671.57600009999999</v>
      </c>
      <c r="E94" s="48">
        <v>517.94900010000003</v>
      </c>
      <c r="F94" s="48">
        <v>1208.7770000999999</v>
      </c>
      <c r="G94" s="48">
        <v>1299.7520001</v>
      </c>
      <c r="H94" s="48">
        <v>45.057000000000002</v>
      </c>
      <c r="I94" s="48">
        <v>610.74300010000002</v>
      </c>
      <c r="J94" s="48">
        <v>1171.2300001000001</v>
      </c>
      <c r="K94" s="48">
        <v>616.45200009999996</v>
      </c>
      <c r="L94" s="48">
        <v>301.06900000000002</v>
      </c>
      <c r="M94" s="48">
        <v>1153.2240001</v>
      </c>
      <c r="N94" s="48">
        <v>1129.9090001</v>
      </c>
      <c r="O94" s="48">
        <v>1158.0080000999999</v>
      </c>
      <c r="P94" s="48">
        <v>446.61300010000002</v>
      </c>
      <c r="Q94" s="48">
        <v>772.36250010000003</v>
      </c>
      <c r="R94" s="48">
        <v>195.64750000000001</v>
      </c>
      <c r="S94" s="48">
        <v>1168.7080000999999</v>
      </c>
      <c r="T94" s="48">
        <v>361.50900009999998</v>
      </c>
      <c r="U94" s="48">
        <v>850.74950009999998</v>
      </c>
      <c r="V94" s="48">
        <v>292.96899999999999</v>
      </c>
      <c r="W94" s="48">
        <v>1085.8320001</v>
      </c>
      <c r="X94" s="48">
        <v>400.298</v>
      </c>
      <c r="Y94" s="48">
        <v>600.4360001</v>
      </c>
      <c r="Z94" s="60">
        <v>652.69000010000002</v>
      </c>
    </row>
    <row r="95" spans="1:26" s="5" customFormat="1" ht="15" customHeight="1" x14ac:dyDescent="0.45">
      <c r="A95" s="42" t="str">
        <f>'Exit Capacity'!A95</f>
        <v>7A</v>
      </c>
      <c r="B95" s="47">
        <v>1201.4840001</v>
      </c>
      <c r="C95" s="48">
        <v>795.68900010000004</v>
      </c>
      <c r="D95" s="48">
        <v>662.40200010000001</v>
      </c>
      <c r="E95" s="48">
        <v>508.7750001</v>
      </c>
      <c r="F95" s="48">
        <v>1199.6030000999999</v>
      </c>
      <c r="G95" s="48">
        <v>1290.5780001000001</v>
      </c>
      <c r="H95" s="48">
        <v>54.231000000000002</v>
      </c>
      <c r="I95" s="48">
        <v>601.56900010000004</v>
      </c>
      <c r="J95" s="48">
        <v>1162.0560000999999</v>
      </c>
      <c r="K95" s="48">
        <v>607.27800009999999</v>
      </c>
      <c r="L95" s="48">
        <v>291.89499999999998</v>
      </c>
      <c r="M95" s="48">
        <v>1144.0500001</v>
      </c>
      <c r="N95" s="48">
        <v>1120.7350001</v>
      </c>
      <c r="O95" s="48">
        <v>1148.8340000999999</v>
      </c>
      <c r="P95" s="48">
        <v>437.43900009999999</v>
      </c>
      <c r="Q95" s="48">
        <v>763.18850010000006</v>
      </c>
      <c r="R95" s="48">
        <v>186.4735</v>
      </c>
      <c r="S95" s="48">
        <v>1159.5340001</v>
      </c>
      <c r="T95" s="48">
        <v>352.3350001</v>
      </c>
      <c r="U95" s="48">
        <v>841.5755001</v>
      </c>
      <c r="V95" s="48">
        <v>283.79500000000002</v>
      </c>
      <c r="W95" s="48">
        <v>1076.6580001</v>
      </c>
      <c r="X95" s="48">
        <v>391.12400000000002</v>
      </c>
      <c r="Y95" s="48">
        <v>591.26200010000002</v>
      </c>
      <c r="Z95" s="60">
        <v>643.51600010000004</v>
      </c>
    </row>
    <row r="96" spans="1:26" s="5" customFormat="1" ht="15" customHeight="1" x14ac:dyDescent="0.45">
      <c r="A96" s="42" t="str">
        <f>'Exit Capacity'!A96</f>
        <v>7B</v>
      </c>
      <c r="B96" s="47">
        <v>1196.3640001000001</v>
      </c>
      <c r="C96" s="48">
        <v>790.56900010000004</v>
      </c>
      <c r="D96" s="48">
        <v>657.2820001</v>
      </c>
      <c r="E96" s="48">
        <v>503.6550001</v>
      </c>
      <c r="F96" s="48">
        <v>1194.4830001</v>
      </c>
      <c r="G96" s="48">
        <v>1285.4580000999999</v>
      </c>
      <c r="H96" s="48">
        <v>59.350999999999999</v>
      </c>
      <c r="I96" s="48">
        <v>596.44900010000003</v>
      </c>
      <c r="J96" s="48">
        <v>1156.9360001</v>
      </c>
      <c r="K96" s="48">
        <v>602.15800009999998</v>
      </c>
      <c r="L96" s="48">
        <v>286.77499999999998</v>
      </c>
      <c r="M96" s="48">
        <v>1138.9300000999999</v>
      </c>
      <c r="N96" s="48">
        <v>1115.6150001000001</v>
      </c>
      <c r="O96" s="48">
        <v>1143.7140001</v>
      </c>
      <c r="P96" s="48">
        <v>432.31900009999998</v>
      </c>
      <c r="Q96" s="48">
        <v>758.06850010000005</v>
      </c>
      <c r="R96" s="48">
        <v>181.3535</v>
      </c>
      <c r="S96" s="48">
        <v>1154.4140001000001</v>
      </c>
      <c r="T96" s="48">
        <v>347.2150001</v>
      </c>
      <c r="U96" s="48">
        <v>836.45550009999999</v>
      </c>
      <c r="V96" s="48">
        <v>278.67500000000001</v>
      </c>
      <c r="W96" s="48">
        <v>1071.5380001000001</v>
      </c>
      <c r="X96" s="48">
        <v>386.00400000000002</v>
      </c>
      <c r="Y96" s="48">
        <v>586.14200010000002</v>
      </c>
      <c r="Z96" s="60">
        <v>638.39600010000004</v>
      </c>
    </row>
    <row r="97" spans="1:26" s="5" customFormat="1" ht="15" customHeight="1" x14ac:dyDescent="0.45">
      <c r="A97" s="42" t="str">
        <f>'Exit Capacity'!A97</f>
        <v>9E.C.</v>
      </c>
      <c r="B97" s="47">
        <v>1186.5850000999999</v>
      </c>
      <c r="C97" s="48">
        <v>780.79000010000004</v>
      </c>
      <c r="D97" s="48">
        <v>647.50300010000001</v>
      </c>
      <c r="E97" s="48">
        <v>493.8760001</v>
      </c>
      <c r="F97" s="48">
        <v>1184.7040001</v>
      </c>
      <c r="G97" s="48">
        <v>1275.6790000999999</v>
      </c>
      <c r="H97" s="48">
        <v>69.13</v>
      </c>
      <c r="I97" s="48">
        <v>586.67000010000004</v>
      </c>
      <c r="J97" s="48">
        <v>1147.1570001</v>
      </c>
      <c r="K97" s="48">
        <v>592.37900009999998</v>
      </c>
      <c r="L97" s="48">
        <v>276.99599999999998</v>
      </c>
      <c r="M97" s="48">
        <v>1129.1510000999999</v>
      </c>
      <c r="N97" s="48">
        <v>1105.8360001000001</v>
      </c>
      <c r="O97" s="48">
        <v>1133.9350001</v>
      </c>
      <c r="P97" s="48">
        <v>422.54000009999999</v>
      </c>
      <c r="Q97" s="48">
        <v>748.28950010000005</v>
      </c>
      <c r="R97" s="48">
        <v>171.5745</v>
      </c>
      <c r="S97" s="48">
        <v>1144.6350001000001</v>
      </c>
      <c r="T97" s="48">
        <v>337.4360001</v>
      </c>
      <c r="U97" s="48">
        <v>826.6765001</v>
      </c>
      <c r="V97" s="48">
        <v>268.89600000000002</v>
      </c>
      <c r="W97" s="48">
        <v>1061.7590001000001</v>
      </c>
      <c r="X97" s="48">
        <v>376.22500000000002</v>
      </c>
      <c r="Y97" s="48">
        <v>576.36300010000002</v>
      </c>
      <c r="Z97" s="60">
        <v>628.61700010000004</v>
      </c>
    </row>
    <row r="98" spans="1:26" s="5" customFormat="1" ht="15" customHeight="1" x14ac:dyDescent="0.45">
      <c r="A98" s="42" t="str">
        <f>'Exit Capacity'!A98</f>
        <v>A10</v>
      </c>
      <c r="B98" s="47">
        <v>1091.2125000999999</v>
      </c>
      <c r="C98" s="48">
        <v>858.93000010000003</v>
      </c>
      <c r="D98" s="48">
        <v>398.7510001</v>
      </c>
      <c r="E98" s="48">
        <v>245.12400009999999</v>
      </c>
      <c r="F98" s="48">
        <v>935.95200009999996</v>
      </c>
      <c r="G98" s="48">
        <v>1026.9270001</v>
      </c>
      <c r="H98" s="48">
        <v>323.702</v>
      </c>
      <c r="I98" s="48">
        <v>664.81000010000002</v>
      </c>
      <c r="J98" s="48">
        <v>1051.7845001000001</v>
      </c>
      <c r="K98" s="48">
        <v>343.62700009999998</v>
      </c>
      <c r="L98" s="48">
        <v>355.13600000000002</v>
      </c>
      <c r="M98" s="48">
        <v>880.39900009999997</v>
      </c>
      <c r="N98" s="48">
        <v>1010.4635001</v>
      </c>
      <c r="O98" s="48">
        <v>1038.5625001000001</v>
      </c>
      <c r="P98" s="48">
        <v>173.7880001</v>
      </c>
      <c r="Q98" s="48">
        <v>499.53750009999999</v>
      </c>
      <c r="R98" s="48">
        <v>249.71449999999999</v>
      </c>
      <c r="S98" s="48">
        <v>1049.2625000999999</v>
      </c>
      <c r="T98" s="48">
        <v>88.684000100000006</v>
      </c>
      <c r="U98" s="48">
        <v>577.92450010000005</v>
      </c>
      <c r="V98" s="48">
        <v>347.036</v>
      </c>
      <c r="W98" s="48">
        <v>966.38650010000003</v>
      </c>
      <c r="X98" s="48">
        <v>121.65300000000001</v>
      </c>
      <c r="Y98" s="48">
        <v>327.61100010000001</v>
      </c>
      <c r="Z98" s="60">
        <v>379.86500009999997</v>
      </c>
    </row>
    <row r="99" spans="1:26" s="5" customFormat="1" ht="15" customHeight="1" x14ac:dyDescent="0.45">
      <c r="A99" s="42" t="str">
        <f>'Exit Capacity'!A99</f>
        <v>A3</v>
      </c>
      <c r="B99" s="47">
        <v>1166.3065001</v>
      </c>
      <c r="C99" s="48">
        <v>934.02400009999997</v>
      </c>
      <c r="D99" s="48">
        <v>473.84500009999999</v>
      </c>
      <c r="E99" s="48">
        <v>320.21800009999998</v>
      </c>
      <c r="F99" s="48">
        <v>1011.0460001</v>
      </c>
      <c r="G99" s="48">
        <v>1102.0210001</v>
      </c>
      <c r="H99" s="48">
        <v>398.79599999999999</v>
      </c>
      <c r="I99" s="48">
        <v>739.90400009999996</v>
      </c>
      <c r="J99" s="48">
        <v>1126.8785001000001</v>
      </c>
      <c r="K99" s="48">
        <v>418.72100010000003</v>
      </c>
      <c r="L99" s="48">
        <v>430.23</v>
      </c>
      <c r="M99" s="48">
        <v>955.49300010000002</v>
      </c>
      <c r="N99" s="48">
        <v>1085.5575001</v>
      </c>
      <c r="O99" s="48">
        <v>1113.6565000999999</v>
      </c>
      <c r="P99" s="48">
        <v>248.8820001</v>
      </c>
      <c r="Q99" s="48">
        <v>574.63150010000004</v>
      </c>
      <c r="R99" s="48">
        <v>324.80849999999998</v>
      </c>
      <c r="S99" s="48">
        <v>1124.3565000999999</v>
      </c>
      <c r="T99" s="48">
        <v>163.77800010000001</v>
      </c>
      <c r="U99" s="48">
        <v>653.01850009999998</v>
      </c>
      <c r="V99" s="48">
        <v>422.13</v>
      </c>
      <c r="W99" s="48">
        <v>1041.4805001</v>
      </c>
      <c r="X99" s="48">
        <v>46.558999999999997</v>
      </c>
      <c r="Y99" s="48">
        <v>402.70500010000001</v>
      </c>
      <c r="Z99" s="60">
        <v>454.95900010000003</v>
      </c>
    </row>
    <row r="100" spans="1:26" s="5" customFormat="1" ht="15" customHeight="1" x14ac:dyDescent="0.45">
      <c r="A100" s="42" t="str">
        <f>'Exit Capacity'!A100</f>
        <v>A36L</v>
      </c>
      <c r="B100" s="47">
        <v>1268.9920001</v>
      </c>
      <c r="C100" s="48">
        <v>863.19700009999997</v>
      </c>
      <c r="D100" s="48">
        <v>729.91000010000005</v>
      </c>
      <c r="E100" s="48">
        <v>576.28300009999998</v>
      </c>
      <c r="F100" s="48">
        <v>1267.1110001</v>
      </c>
      <c r="G100" s="48">
        <v>1358.0860001000001</v>
      </c>
      <c r="H100" s="48">
        <v>13.297000000000001</v>
      </c>
      <c r="I100" s="48">
        <v>669.07700009999996</v>
      </c>
      <c r="J100" s="48">
        <v>1229.5640000999999</v>
      </c>
      <c r="K100" s="48">
        <v>674.78600010000002</v>
      </c>
      <c r="L100" s="48">
        <v>359.40300000000002</v>
      </c>
      <c r="M100" s="48">
        <v>1211.5580001000001</v>
      </c>
      <c r="N100" s="48">
        <v>1188.2430001</v>
      </c>
      <c r="O100" s="48">
        <v>1216.3420001</v>
      </c>
      <c r="P100" s="48">
        <v>504.94700010000003</v>
      </c>
      <c r="Q100" s="48">
        <v>830.69650009999998</v>
      </c>
      <c r="R100" s="48">
        <v>253.98150000000001</v>
      </c>
      <c r="S100" s="48">
        <v>1227.0420001</v>
      </c>
      <c r="T100" s="48">
        <v>419.84300009999998</v>
      </c>
      <c r="U100" s="48">
        <v>909.08350010000004</v>
      </c>
      <c r="V100" s="48">
        <v>351.303</v>
      </c>
      <c r="W100" s="48">
        <v>1144.1660001</v>
      </c>
      <c r="X100" s="48">
        <v>458.63200000000001</v>
      </c>
      <c r="Y100" s="48">
        <v>658.77000009999995</v>
      </c>
      <c r="Z100" s="60">
        <v>711.02400009999997</v>
      </c>
    </row>
    <row r="101" spans="1:26" s="5" customFormat="1" ht="15" customHeight="1" x14ac:dyDescent="0.45">
      <c r="A101" s="42" t="str">
        <f>'Exit Capacity'!A101</f>
        <v>A5A</v>
      </c>
      <c r="B101" s="47">
        <v>1148.0295001</v>
      </c>
      <c r="C101" s="48">
        <v>915.74700010000004</v>
      </c>
      <c r="D101" s="48">
        <v>455.56800010000001</v>
      </c>
      <c r="E101" s="48">
        <v>301.9410001</v>
      </c>
      <c r="F101" s="48">
        <v>992.76900009999997</v>
      </c>
      <c r="G101" s="48">
        <v>1083.7440001</v>
      </c>
      <c r="H101" s="48">
        <v>380.51900000000001</v>
      </c>
      <c r="I101" s="48">
        <v>721.62700010000003</v>
      </c>
      <c r="J101" s="48">
        <v>1108.6015001000001</v>
      </c>
      <c r="K101" s="48">
        <v>400.44400009999998</v>
      </c>
      <c r="L101" s="48">
        <v>411.95299999999997</v>
      </c>
      <c r="M101" s="48">
        <v>937.21600009999997</v>
      </c>
      <c r="N101" s="48">
        <v>1067.2805000999999</v>
      </c>
      <c r="O101" s="48">
        <v>1095.3795001000001</v>
      </c>
      <c r="P101" s="48">
        <v>230.60500010000001</v>
      </c>
      <c r="Q101" s="48">
        <v>556.3545001</v>
      </c>
      <c r="R101" s="48">
        <v>306.53149999999999</v>
      </c>
      <c r="S101" s="48">
        <v>1106.0795000999999</v>
      </c>
      <c r="T101" s="48">
        <v>145.5010001</v>
      </c>
      <c r="U101" s="48">
        <v>634.74150010000005</v>
      </c>
      <c r="V101" s="48">
        <v>403.85300000000001</v>
      </c>
      <c r="W101" s="48">
        <v>1023.2035001</v>
      </c>
      <c r="X101" s="48">
        <v>64.835999999999999</v>
      </c>
      <c r="Y101" s="48">
        <v>384.42800010000002</v>
      </c>
      <c r="Z101" s="60">
        <v>436.68200009999998</v>
      </c>
    </row>
    <row r="102" spans="1:26" s="5" customFormat="1" ht="15" customHeight="1" x14ac:dyDescent="0.45">
      <c r="A102" s="42" t="str">
        <f>'Exit Capacity'!A102</f>
        <v>A6</v>
      </c>
      <c r="B102" s="47">
        <v>1133.9595001</v>
      </c>
      <c r="C102" s="48">
        <v>901.67700009999999</v>
      </c>
      <c r="D102" s="48">
        <v>441.49800010000001</v>
      </c>
      <c r="E102" s="48">
        <v>287.8710001</v>
      </c>
      <c r="F102" s="48">
        <v>978.69900010000003</v>
      </c>
      <c r="G102" s="48">
        <v>1069.6740001000001</v>
      </c>
      <c r="H102" s="48">
        <v>366.44900000000001</v>
      </c>
      <c r="I102" s="48">
        <v>707.55700009999998</v>
      </c>
      <c r="J102" s="48">
        <v>1094.5315000999999</v>
      </c>
      <c r="K102" s="48">
        <v>386.37400009999999</v>
      </c>
      <c r="L102" s="48">
        <v>397.88299999999998</v>
      </c>
      <c r="M102" s="48">
        <v>923.14600010000004</v>
      </c>
      <c r="N102" s="48">
        <v>1053.2105001</v>
      </c>
      <c r="O102" s="48">
        <v>1081.3095000999999</v>
      </c>
      <c r="P102" s="48">
        <v>216.53500009999999</v>
      </c>
      <c r="Q102" s="48">
        <v>542.28450009999995</v>
      </c>
      <c r="R102" s="48">
        <v>292.4615</v>
      </c>
      <c r="S102" s="48">
        <v>1092.0095001</v>
      </c>
      <c r="T102" s="48">
        <v>131.43100010000001</v>
      </c>
      <c r="U102" s="48">
        <v>620.6715001</v>
      </c>
      <c r="V102" s="48">
        <v>389.78300000000002</v>
      </c>
      <c r="W102" s="48">
        <v>1009.1335001</v>
      </c>
      <c r="X102" s="48">
        <v>78.906000000000006</v>
      </c>
      <c r="Y102" s="48">
        <v>370.35800010000003</v>
      </c>
      <c r="Z102" s="60">
        <v>422.61200009999999</v>
      </c>
    </row>
    <row r="103" spans="1:26" s="5" customFormat="1" ht="15" customHeight="1" x14ac:dyDescent="0.45">
      <c r="A103" s="42" t="str">
        <f>'Exit Capacity'!A103</f>
        <v>A7</v>
      </c>
      <c r="B103" s="47">
        <v>1119.1285001000001</v>
      </c>
      <c r="C103" s="48">
        <v>886.84600009999997</v>
      </c>
      <c r="D103" s="48">
        <v>426.6670001</v>
      </c>
      <c r="E103" s="48">
        <v>273.04000009999999</v>
      </c>
      <c r="F103" s="48">
        <v>963.86800010000002</v>
      </c>
      <c r="G103" s="48">
        <v>1054.8430000999999</v>
      </c>
      <c r="H103" s="48">
        <v>351.61799999999999</v>
      </c>
      <c r="I103" s="48">
        <v>692.72600009999996</v>
      </c>
      <c r="J103" s="48">
        <v>1079.7005001</v>
      </c>
      <c r="K103" s="48">
        <v>371.54300009999997</v>
      </c>
      <c r="L103" s="48">
        <v>383.05200000000002</v>
      </c>
      <c r="M103" s="48">
        <v>908.31500010000002</v>
      </c>
      <c r="N103" s="48">
        <v>1038.3795001000001</v>
      </c>
      <c r="O103" s="48">
        <v>1066.4785001</v>
      </c>
      <c r="P103" s="48">
        <v>201.7040001</v>
      </c>
      <c r="Q103" s="48">
        <v>527.45350010000004</v>
      </c>
      <c r="R103" s="48">
        <v>277.63049999999998</v>
      </c>
      <c r="S103" s="48">
        <v>1077.1785001000001</v>
      </c>
      <c r="T103" s="48">
        <v>116.6000001</v>
      </c>
      <c r="U103" s="48">
        <v>605.84050009999999</v>
      </c>
      <c r="V103" s="48">
        <v>374.952</v>
      </c>
      <c r="W103" s="48">
        <v>994.30250009999997</v>
      </c>
      <c r="X103" s="48">
        <v>93.736999999999995</v>
      </c>
      <c r="Y103" s="48">
        <v>355.52700010000001</v>
      </c>
      <c r="Z103" s="60">
        <v>407.78100010000003</v>
      </c>
    </row>
    <row r="104" spans="1:26" s="5" customFormat="1" ht="15" customHeight="1" x14ac:dyDescent="0.45">
      <c r="A104" s="42" t="str">
        <f>'Exit Capacity'!A104</f>
        <v>A8</v>
      </c>
      <c r="B104" s="47">
        <v>1114.2795001</v>
      </c>
      <c r="C104" s="48">
        <v>881.99700010000004</v>
      </c>
      <c r="D104" s="48">
        <v>421.81800010000001</v>
      </c>
      <c r="E104" s="48">
        <v>268.1910001</v>
      </c>
      <c r="F104" s="48">
        <v>959.01900009999997</v>
      </c>
      <c r="G104" s="48">
        <v>1049.9940001</v>
      </c>
      <c r="H104" s="48">
        <v>346.76900000000001</v>
      </c>
      <c r="I104" s="48">
        <v>687.87700010000003</v>
      </c>
      <c r="J104" s="48">
        <v>1074.8515001000001</v>
      </c>
      <c r="K104" s="48">
        <v>366.69400009999998</v>
      </c>
      <c r="L104" s="48">
        <v>378.20299999999997</v>
      </c>
      <c r="M104" s="48">
        <v>903.46600009999997</v>
      </c>
      <c r="N104" s="48">
        <v>1033.5305000999999</v>
      </c>
      <c r="O104" s="48">
        <v>1061.6295001000001</v>
      </c>
      <c r="P104" s="48">
        <v>196.85500010000001</v>
      </c>
      <c r="Q104" s="48">
        <v>522.6045001</v>
      </c>
      <c r="R104" s="48">
        <v>272.78149999999999</v>
      </c>
      <c r="S104" s="48">
        <v>1072.3295000999999</v>
      </c>
      <c r="T104" s="48">
        <v>111.7510001</v>
      </c>
      <c r="U104" s="48">
        <v>600.99150010000005</v>
      </c>
      <c r="V104" s="48">
        <v>370.10300000000001</v>
      </c>
      <c r="W104" s="48">
        <v>989.45350010000004</v>
      </c>
      <c r="X104" s="48">
        <v>98.585999999999999</v>
      </c>
      <c r="Y104" s="48">
        <v>350.67800010000002</v>
      </c>
      <c r="Z104" s="60">
        <v>402.93200009999998</v>
      </c>
    </row>
    <row r="105" spans="1:26" s="5" customFormat="1" ht="15" customHeight="1" x14ac:dyDescent="0.45">
      <c r="A105" s="42" t="str">
        <f>'Exit Capacity'!A105</f>
        <v>A9</v>
      </c>
      <c r="B105" s="47">
        <v>1106.3575000999999</v>
      </c>
      <c r="C105" s="48">
        <v>874.07500010000001</v>
      </c>
      <c r="D105" s="48">
        <v>413.89600009999998</v>
      </c>
      <c r="E105" s="48">
        <v>260.26900010000003</v>
      </c>
      <c r="F105" s="48">
        <v>951.09700009999995</v>
      </c>
      <c r="G105" s="48">
        <v>1042.0720001</v>
      </c>
      <c r="H105" s="48">
        <v>338.84699999999998</v>
      </c>
      <c r="I105" s="48">
        <v>679.95500010000001</v>
      </c>
      <c r="J105" s="48">
        <v>1066.9295001</v>
      </c>
      <c r="K105" s="48">
        <v>358.77200010000001</v>
      </c>
      <c r="L105" s="48">
        <v>370.28100000000001</v>
      </c>
      <c r="M105" s="48">
        <v>895.54400009999995</v>
      </c>
      <c r="N105" s="48">
        <v>1025.6085000999999</v>
      </c>
      <c r="O105" s="48">
        <v>1053.7075001000001</v>
      </c>
      <c r="P105" s="48">
        <v>188.93300009999999</v>
      </c>
      <c r="Q105" s="48">
        <v>514.68250009999997</v>
      </c>
      <c r="R105" s="48">
        <v>264.85950000000003</v>
      </c>
      <c r="S105" s="48">
        <v>1064.4075001000001</v>
      </c>
      <c r="T105" s="48">
        <v>103.8290001</v>
      </c>
      <c r="U105" s="48">
        <v>593.06950010000003</v>
      </c>
      <c r="V105" s="48">
        <v>362.18099999999998</v>
      </c>
      <c r="W105" s="48">
        <v>981.53150010000002</v>
      </c>
      <c r="X105" s="48">
        <v>106.508</v>
      </c>
      <c r="Y105" s="48">
        <v>342.75600009999999</v>
      </c>
      <c r="Z105" s="60">
        <v>395.01000010000001</v>
      </c>
    </row>
    <row r="106" spans="1:26" s="5" customFormat="1" ht="15" customHeight="1" x14ac:dyDescent="0.45">
      <c r="A106" s="42" t="str">
        <f>'Exit Capacity'!A106</f>
        <v>A9A</v>
      </c>
      <c r="B106" s="47">
        <v>1104.6525001</v>
      </c>
      <c r="C106" s="48">
        <v>872.37000009999997</v>
      </c>
      <c r="D106" s="48">
        <v>412.1910001</v>
      </c>
      <c r="E106" s="48">
        <v>258.56400009999999</v>
      </c>
      <c r="F106" s="48">
        <v>949.39200010000002</v>
      </c>
      <c r="G106" s="48">
        <v>1040.3670001</v>
      </c>
      <c r="H106" s="48">
        <v>337.142</v>
      </c>
      <c r="I106" s="48">
        <v>678.25000009999997</v>
      </c>
      <c r="J106" s="48">
        <v>1065.2245000999999</v>
      </c>
      <c r="K106" s="48">
        <v>357.06700009999997</v>
      </c>
      <c r="L106" s="48">
        <v>368.57600000000002</v>
      </c>
      <c r="M106" s="48">
        <v>893.83900010000002</v>
      </c>
      <c r="N106" s="48">
        <v>1023.9035001</v>
      </c>
      <c r="O106" s="48">
        <v>1052.0025000999999</v>
      </c>
      <c r="P106" s="48">
        <v>187.2280001</v>
      </c>
      <c r="Q106" s="48">
        <v>512.97750010000004</v>
      </c>
      <c r="R106" s="48">
        <v>263.15449999999998</v>
      </c>
      <c r="S106" s="48">
        <v>1062.7025001</v>
      </c>
      <c r="T106" s="48">
        <v>102.1240001</v>
      </c>
      <c r="U106" s="48">
        <v>591.36450009999999</v>
      </c>
      <c r="V106" s="48">
        <v>360.476</v>
      </c>
      <c r="W106" s="48">
        <v>979.82650009999998</v>
      </c>
      <c r="X106" s="48">
        <v>108.21299999999999</v>
      </c>
      <c r="Y106" s="48">
        <v>341.05100010000001</v>
      </c>
      <c r="Z106" s="60">
        <v>393.30500009999997</v>
      </c>
    </row>
    <row r="107" spans="1:26" s="5" customFormat="1" ht="15" customHeight="1" x14ac:dyDescent="0.45">
      <c r="A107" s="42" t="str">
        <f>'Exit Capacity'!A107</f>
        <v>A9B</v>
      </c>
      <c r="B107" s="47">
        <v>1097.7425000999999</v>
      </c>
      <c r="C107" s="48">
        <v>865.4600001</v>
      </c>
      <c r="D107" s="48">
        <v>405.28100010000003</v>
      </c>
      <c r="E107" s="48">
        <v>251.65400009999999</v>
      </c>
      <c r="F107" s="48">
        <v>942.48200010000005</v>
      </c>
      <c r="G107" s="48">
        <v>1033.4570001</v>
      </c>
      <c r="H107" s="48">
        <v>330.23200000000003</v>
      </c>
      <c r="I107" s="48">
        <v>671.3400001</v>
      </c>
      <c r="J107" s="48">
        <v>1058.3145001</v>
      </c>
      <c r="K107" s="48">
        <v>350.1570001</v>
      </c>
      <c r="L107" s="48">
        <v>361.666</v>
      </c>
      <c r="M107" s="48">
        <v>886.92900010000005</v>
      </c>
      <c r="N107" s="48">
        <v>1016.9935001</v>
      </c>
      <c r="O107" s="48">
        <v>1045.0925001000001</v>
      </c>
      <c r="P107" s="48">
        <v>180.31800010000001</v>
      </c>
      <c r="Q107" s="48">
        <v>506.06750010000002</v>
      </c>
      <c r="R107" s="48">
        <v>256.24450000000002</v>
      </c>
      <c r="S107" s="48">
        <v>1055.7925001000001</v>
      </c>
      <c r="T107" s="48">
        <v>95.214000100000007</v>
      </c>
      <c r="U107" s="48">
        <v>584.45450010000002</v>
      </c>
      <c r="V107" s="48">
        <v>353.56599999999997</v>
      </c>
      <c r="W107" s="48">
        <v>972.91650010000001</v>
      </c>
      <c r="X107" s="48">
        <v>115.123</v>
      </c>
      <c r="Y107" s="48">
        <v>334.14100009999999</v>
      </c>
      <c r="Z107" s="60">
        <v>386.3950001</v>
      </c>
    </row>
    <row r="108" spans="1:26" s="5" customFormat="1" ht="15" customHeight="1" x14ac:dyDescent="0.45">
      <c r="A108" s="42" t="str">
        <f>'Exit Capacity'!A108</f>
        <v>B02</v>
      </c>
      <c r="B108" s="47">
        <v>881.75049999999999</v>
      </c>
      <c r="C108" s="48">
        <v>881.80150000000003</v>
      </c>
      <c r="D108" s="48">
        <v>230.72</v>
      </c>
      <c r="E108" s="48">
        <v>247.02500000000001</v>
      </c>
      <c r="F108" s="48">
        <v>695.221</v>
      </c>
      <c r="G108" s="48">
        <v>786.19600000000003</v>
      </c>
      <c r="H108" s="48">
        <v>558.61300010000002</v>
      </c>
      <c r="I108" s="48">
        <v>843.81949999999995</v>
      </c>
      <c r="J108" s="48">
        <v>842.32249999999999</v>
      </c>
      <c r="K108" s="48">
        <v>175.596</v>
      </c>
      <c r="L108" s="48">
        <v>590.04700009999999</v>
      </c>
      <c r="M108" s="48">
        <v>639.66800000000001</v>
      </c>
      <c r="N108" s="48">
        <v>801.00149999999996</v>
      </c>
      <c r="O108" s="48">
        <v>829.10050000000001</v>
      </c>
      <c r="P108" s="48">
        <v>66.944999999999993</v>
      </c>
      <c r="Q108" s="48">
        <v>290.07549999999998</v>
      </c>
      <c r="R108" s="48">
        <v>484.62550010000001</v>
      </c>
      <c r="S108" s="48">
        <v>839.80050000000006</v>
      </c>
      <c r="T108" s="48">
        <v>152.047</v>
      </c>
      <c r="U108" s="48">
        <v>368.46249999999998</v>
      </c>
      <c r="V108" s="48">
        <v>581.94700009999997</v>
      </c>
      <c r="W108" s="48">
        <v>756.92449999999997</v>
      </c>
      <c r="X108" s="48">
        <v>362.38400009999998</v>
      </c>
      <c r="Y108" s="48">
        <v>159.58000000000001</v>
      </c>
      <c r="Z108" s="60">
        <v>344.21899999999999</v>
      </c>
    </row>
    <row r="109" spans="1:26" s="5" customFormat="1" ht="15" customHeight="1" x14ac:dyDescent="0.45">
      <c r="A109" s="42" t="str">
        <f>'Exit Capacity'!A109</f>
        <v>B04</v>
      </c>
      <c r="B109" s="47">
        <v>848.19749999999999</v>
      </c>
      <c r="C109" s="48">
        <v>848.24850000000004</v>
      </c>
      <c r="D109" s="48">
        <v>264.27300000000002</v>
      </c>
      <c r="E109" s="48">
        <v>280.57799999999997</v>
      </c>
      <c r="F109" s="48">
        <v>661.66800000000001</v>
      </c>
      <c r="G109" s="48">
        <v>752.64300000000003</v>
      </c>
      <c r="H109" s="48">
        <v>592.16600010000002</v>
      </c>
      <c r="I109" s="48">
        <v>810.26649999999995</v>
      </c>
      <c r="J109" s="48">
        <v>808.76949999999999</v>
      </c>
      <c r="K109" s="48">
        <v>209.149</v>
      </c>
      <c r="L109" s="48">
        <v>623.60000009999999</v>
      </c>
      <c r="M109" s="48">
        <v>606.11500000000001</v>
      </c>
      <c r="N109" s="48">
        <v>767.44849999999997</v>
      </c>
      <c r="O109" s="48">
        <v>795.54750000000001</v>
      </c>
      <c r="P109" s="48">
        <v>100.498</v>
      </c>
      <c r="Q109" s="48">
        <v>256.52249999999998</v>
      </c>
      <c r="R109" s="48">
        <v>518.17850009999995</v>
      </c>
      <c r="S109" s="48">
        <v>806.24749999999995</v>
      </c>
      <c r="T109" s="48">
        <v>185.6</v>
      </c>
      <c r="U109" s="48">
        <v>334.90949999999998</v>
      </c>
      <c r="V109" s="48">
        <v>615.50000009999997</v>
      </c>
      <c r="W109" s="48">
        <v>723.37149999999997</v>
      </c>
      <c r="X109" s="48">
        <v>395.93700009999998</v>
      </c>
      <c r="Y109" s="48">
        <v>193.13300000000001</v>
      </c>
      <c r="Z109" s="60">
        <v>310.666</v>
      </c>
    </row>
    <row r="110" spans="1:26" s="5" customFormat="1" ht="15" customHeight="1" x14ac:dyDescent="0.45">
      <c r="A110" s="42" t="str">
        <f>'Exit Capacity'!A110</f>
        <v>B05</v>
      </c>
      <c r="B110" s="47">
        <v>839.75350000000003</v>
      </c>
      <c r="C110" s="48">
        <v>839.80449999999996</v>
      </c>
      <c r="D110" s="48">
        <v>272.71699999999998</v>
      </c>
      <c r="E110" s="48">
        <v>289.02199999999999</v>
      </c>
      <c r="F110" s="48">
        <v>653.22400000000005</v>
      </c>
      <c r="G110" s="48">
        <v>761.08699999999999</v>
      </c>
      <c r="H110" s="48">
        <v>600.61000009999998</v>
      </c>
      <c r="I110" s="48">
        <v>801.82249999999999</v>
      </c>
      <c r="J110" s="48">
        <v>800.32550000000003</v>
      </c>
      <c r="K110" s="48">
        <v>217.59299999999999</v>
      </c>
      <c r="L110" s="48">
        <v>632.04400009999995</v>
      </c>
      <c r="M110" s="48">
        <v>614.55899999999997</v>
      </c>
      <c r="N110" s="48">
        <v>759.00450000000001</v>
      </c>
      <c r="O110" s="48">
        <v>787.10350000000005</v>
      </c>
      <c r="P110" s="48">
        <v>108.94199999999999</v>
      </c>
      <c r="Q110" s="48">
        <v>248.07849999999999</v>
      </c>
      <c r="R110" s="48">
        <v>526.62250010000002</v>
      </c>
      <c r="S110" s="48">
        <v>797.80349999999999</v>
      </c>
      <c r="T110" s="48">
        <v>194.04400000000001</v>
      </c>
      <c r="U110" s="48">
        <v>326.46550000000002</v>
      </c>
      <c r="V110" s="48">
        <v>623.94400010000004</v>
      </c>
      <c r="W110" s="48">
        <v>714.92750000000001</v>
      </c>
      <c r="X110" s="48">
        <v>404.38100009999999</v>
      </c>
      <c r="Y110" s="48">
        <v>201.577</v>
      </c>
      <c r="Z110" s="60">
        <v>302.22199999999998</v>
      </c>
    </row>
    <row r="111" spans="1:26" s="5" customFormat="1" ht="15" customHeight="1" x14ac:dyDescent="0.45">
      <c r="A111" s="42" t="str">
        <f>'Exit Capacity'!A111</f>
        <v>B07</v>
      </c>
      <c r="B111" s="47">
        <v>805.55050000000006</v>
      </c>
      <c r="C111" s="48">
        <v>805.60149999999999</v>
      </c>
      <c r="D111" s="48">
        <v>306.92</v>
      </c>
      <c r="E111" s="48">
        <v>323.22500000000002</v>
      </c>
      <c r="F111" s="48">
        <v>619.02099999999996</v>
      </c>
      <c r="G111" s="48">
        <v>795.29</v>
      </c>
      <c r="H111" s="48">
        <v>634.81300009999995</v>
      </c>
      <c r="I111" s="48">
        <v>767.61950000000002</v>
      </c>
      <c r="J111" s="48">
        <v>766.12249999999995</v>
      </c>
      <c r="K111" s="48">
        <v>251.79599999999999</v>
      </c>
      <c r="L111" s="48">
        <v>666.24700010000004</v>
      </c>
      <c r="M111" s="48">
        <v>648.76199999999994</v>
      </c>
      <c r="N111" s="48">
        <v>724.80150000000003</v>
      </c>
      <c r="O111" s="48">
        <v>752.90049999999997</v>
      </c>
      <c r="P111" s="48">
        <v>143.14500000000001</v>
      </c>
      <c r="Q111" s="48">
        <v>213.87549999999999</v>
      </c>
      <c r="R111" s="48">
        <v>560.8255001</v>
      </c>
      <c r="S111" s="48">
        <v>763.60050000000001</v>
      </c>
      <c r="T111" s="48">
        <v>228.24700000000001</v>
      </c>
      <c r="U111" s="48">
        <v>292.26249999999999</v>
      </c>
      <c r="V111" s="48">
        <v>658.14700010000001</v>
      </c>
      <c r="W111" s="48">
        <v>680.72450000000003</v>
      </c>
      <c r="X111" s="48">
        <v>438.58400010000003</v>
      </c>
      <c r="Y111" s="48">
        <v>235.78</v>
      </c>
      <c r="Z111" s="60">
        <v>268.01900000000001</v>
      </c>
    </row>
    <row r="112" spans="1:26" s="5" customFormat="1" ht="15" customHeight="1" x14ac:dyDescent="0.45">
      <c r="A112" s="42" t="str">
        <f>'Exit Capacity'!A112</f>
        <v>B08</v>
      </c>
      <c r="B112" s="47">
        <v>796.35950000000003</v>
      </c>
      <c r="C112" s="48">
        <v>796.41049999999996</v>
      </c>
      <c r="D112" s="48">
        <v>316.11099999999999</v>
      </c>
      <c r="E112" s="48">
        <v>332.416</v>
      </c>
      <c r="F112" s="48">
        <v>609.83000000000004</v>
      </c>
      <c r="G112" s="48">
        <v>804.48099999999999</v>
      </c>
      <c r="H112" s="48">
        <v>644.00400009999998</v>
      </c>
      <c r="I112" s="48">
        <v>758.42849999999999</v>
      </c>
      <c r="J112" s="48">
        <v>756.93150000000003</v>
      </c>
      <c r="K112" s="48">
        <v>260.98700000000002</v>
      </c>
      <c r="L112" s="48">
        <v>675.43800009999995</v>
      </c>
      <c r="M112" s="48">
        <v>657.95299999999997</v>
      </c>
      <c r="N112" s="48">
        <v>715.6105</v>
      </c>
      <c r="O112" s="48">
        <v>743.70950000000005</v>
      </c>
      <c r="P112" s="48">
        <v>152.33600000000001</v>
      </c>
      <c r="Q112" s="48">
        <v>204.68450000000001</v>
      </c>
      <c r="R112" s="48">
        <v>570.01650010000003</v>
      </c>
      <c r="S112" s="48">
        <v>754.40949999999998</v>
      </c>
      <c r="T112" s="48">
        <v>237.43799999999999</v>
      </c>
      <c r="U112" s="48">
        <v>283.07150000000001</v>
      </c>
      <c r="V112" s="48">
        <v>667.33800010000004</v>
      </c>
      <c r="W112" s="48">
        <v>671.5335</v>
      </c>
      <c r="X112" s="48">
        <v>447.7750001</v>
      </c>
      <c r="Y112" s="48">
        <v>244.971</v>
      </c>
      <c r="Z112" s="60">
        <v>258.82799999999997</v>
      </c>
    </row>
    <row r="113" spans="1:26" s="5" customFormat="1" ht="15" customHeight="1" x14ac:dyDescent="0.45">
      <c r="A113" s="42" t="str">
        <f>'Exit Capacity'!A113</f>
        <v>B10</v>
      </c>
      <c r="B113" s="47">
        <v>754.55349999999999</v>
      </c>
      <c r="C113" s="48">
        <v>754.60450000000003</v>
      </c>
      <c r="D113" s="48">
        <v>357.91699999999997</v>
      </c>
      <c r="E113" s="48">
        <v>374.22199999999998</v>
      </c>
      <c r="F113" s="48">
        <v>568.024</v>
      </c>
      <c r="G113" s="48">
        <v>846.28700000000003</v>
      </c>
      <c r="H113" s="48">
        <v>685.81000010000002</v>
      </c>
      <c r="I113" s="48">
        <v>716.62249999999995</v>
      </c>
      <c r="J113" s="48">
        <v>715.12549999999999</v>
      </c>
      <c r="K113" s="48">
        <v>302.79300000000001</v>
      </c>
      <c r="L113" s="48">
        <v>696.5035001</v>
      </c>
      <c r="M113" s="48">
        <v>699.75900000000001</v>
      </c>
      <c r="N113" s="48">
        <v>673.80449999999996</v>
      </c>
      <c r="O113" s="48">
        <v>701.90350000000001</v>
      </c>
      <c r="P113" s="48">
        <v>194.142</v>
      </c>
      <c r="Q113" s="48">
        <v>162.8785</v>
      </c>
      <c r="R113" s="48">
        <v>611.82250009999996</v>
      </c>
      <c r="S113" s="48">
        <v>712.60350000000005</v>
      </c>
      <c r="T113" s="48">
        <v>279.24400000000003</v>
      </c>
      <c r="U113" s="48">
        <v>241.2655</v>
      </c>
      <c r="V113" s="48">
        <v>688.40350009999997</v>
      </c>
      <c r="W113" s="48">
        <v>629.72749999999996</v>
      </c>
      <c r="X113" s="48">
        <v>489.58100009999998</v>
      </c>
      <c r="Y113" s="48">
        <v>286.77699999999999</v>
      </c>
      <c r="Z113" s="60">
        <v>217.02199999999999</v>
      </c>
    </row>
    <row r="114" spans="1:26" s="5" customFormat="1" ht="15" customHeight="1" x14ac:dyDescent="0.45">
      <c r="A114" s="42" t="str">
        <f>'Exit Capacity'!A114</f>
        <v>B14</v>
      </c>
      <c r="B114" s="47">
        <v>698.98850000000004</v>
      </c>
      <c r="C114" s="48">
        <v>699.03949999999998</v>
      </c>
      <c r="D114" s="48">
        <v>413.48200000000003</v>
      </c>
      <c r="E114" s="48">
        <v>429.78699999999998</v>
      </c>
      <c r="F114" s="48">
        <v>623.58900000000006</v>
      </c>
      <c r="G114" s="48">
        <v>901.85199999999998</v>
      </c>
      <c r="H114" s="48">
        <v>741.37500009999997</v>
      </c>
      <c r="I114" s="48">
        <v>661.0575</v>
      </c>
      <c r="J114" s="48">
        <v>659.56050000000005</v>
      </c>
      <c r="K114" s="48">
        <v>358.358</v>
      </c>
      <c r="L114" s="48">
        <v>640.93850010000006</v>
      </c>
      <c r="M114" s="48">
        <v>755.32399999999996</v>
      </c>
      <c r="N114" s="48">
        <v>618.23950000000002</v>
      </c>
      <c r="O114" s="48">
        <v>646.33849999999995</v>
      </c>
      <c r="P114" s="48">
        <v>249.70699999999999</v>
      </c>
      <c r="Q114" s="48">
        <v>107.3135</v>
      </c>
      <c r="R114" s="48">
        <v>667.38750010000001</v>
      </c>
      <c r="S114" s="48">
        <v>657.0385</v>
      </c>
      <c r="T114" s="48">
        <v>334.80900000000003</v>
      </c>
      <c r="U114" s="48">
        <v>185.70050000000001</v>
      </c>
      <c r="V114" s="48">
        <v>632.83850010000003</v>
      </c>
      <c r="W114" s="48">
        <v>574.16250000000002</v>
      </c>
      <c r="X114" s="48">
        <v>545.14600010000004</v>
      </c>
      <c r="Y114" s="48">
        <v>342.34199999999998</v>
      </c>
      <c r="Z114" s="60">
        <v>161.45699999999999</v>
      </c>
    </row>
    <row r="115" spans="1:26" s="5" customFormat="1" ht="15" customHeight="1" x14ac:dyDescent="0.45">
      <c r="A115" s="42" t="str">
        <f>'Exit Capacity'!A115</f>
        <v>B18</v>
      </c>
      <c r="B115" s="47">
        <v>624.43949999999995</v>
      </c>
      <c r="C115" s="48">
        <v>624.4905</v>
      </c>
      <c r="D115" s="48">
        <v>488.03100000000001</v>
      </c>
      <c r="E115" s="48">
        <v>473.06700000000001</v>
      </c>
      <c r="F115" s="48">
        <v>698.13800000000003</v>
      </c>
      <c r="G115" s="48">
        <v>976.40099999999995</v>
      </c>
      <c r="H115" s="48">
        <v>784.65500010000005</v>
      </c>
      <c r="I115" s="48">
        <v>586.50850000000003</v>
      </c>
      <c r="J115" s="48">
        <v>585.01149999999996</v>
      </c>
      <c r="K115" s="48">
        <v>432.90699999999998</v>
      </c>
      <c r="L115" s="48">
        <v>566.38950009999996</v>
      </c>
      <c r="M115" s="48">
        <v>829.87300000000005</v>
      </c>
      <c r="N115" s="48">
        <v>543.69050000000004</v>
      </c>
      <c r="O115" s="48">
        <v>571.78949999999998</v>
      </c>
      <c r="P115" s="48">
        <v>324.25599999999997</v>
      </c>
      <c r="Q115" s="48">
        <v>32.764499999999998</v>
      </c>
      <c r="R115" s="48">
        <v>655.61100009999996</v>
      </c>
      <c r="S115" s="48">
        <v>582.48950000000002</v>
      </c>
      <c r="T115" s="48">
        <v>378.089</v>
      </c>
      <c r="U115" s="48">
        <v>111.1515</v>
      </c>
      <c r="V115" s="48">
        <v>558.28950010000005</v>
      </c>
      <c r="W115" s="48">
        <v>499.61349999999999</v>
      </c>
      <c r="X115" s="48">
        <v>588.42600010000001</v>
      </c>
      <c r="Y115" s="48">
        <v>416.89100000000002</v>
      </c>
      <c r="Z115" s="60">
        <v>86.908000000000001</v>
      </c>
    </row>
    <row r="116" spans="1:26" s="5" customFormat="1" ht="15" customHeight="1" x14ac:dyDescent="0.45">
      <c r="A116" s="42" t="str">
        <f>'Exit Capacity'!A116</f>
        <v>B19</v>
      </c>
      <c r="B116" s="47">
        <v>609.58749999999998</v>
      </c>
      <c r="C116" s="48">
        <v>609.63850000000002</v>
      </c>
      <c r="D116" s="48">
        <v>502.88299999999998</v>
      </c>
      <c r="E116" s="48">
        <v>487.91899999999998</v>
      </c>
      <c r="F116" s="48">
        <v>712.99</v>
      </c>
      <c r="G116" s="48">
        <v>991.25300000000004</v>
      </c>
      <c r="H116" s="48">
        <v>799.50700010000003</v>
      </c>
      <c r="I116" s="48">
        <v>571.65650000000005</v>
      </c>
      <c r="J116" s="48">
        <v>570.15949999999998</v>
      </c>
      <c r="K116" s="48">
        <v>447.75900000000001</v>
      </c>
      <c r="L116" s="48">
        <v>551.53750009999999</v>
      </c>
      <c r="M116" s="48">
        <v>844.72500000000002</v>
      </c>
      <c r="N116" s="48">
        <v>528.83849999999995</v>
      </c>
      <c r="O116" s="48">
        <v>556.9375</v>
      </c>
      <c r="P116" s="48">
        <v>339.108</v>
      </c>
      <c r="Q116" s="48">
        <v>17.912500000000001</v>
      </c>
      <c r="R116" s="48">
        <v>640.75900009999998</v>
      </c>
      <c r="S116" s="48">
        <v>567.63750000000005</v>
      </c>
      <c r="T116" s="48">
        <v>392.94099999999997</v>
      </c>
      <c r="U116" s="48">
        <v>96.299499999999995</v>
      </c>
      <c r="V116" s="48">
        <v>543.43750009999997</v>
      </c>
      <c r="W116" s="48">
        <v>484.76150000000001</v>
      </c>
      <c r="X116" s="48">
        <v>603.27800009999999</v>
      </c>
      <c r="Y116" s="48">
        <v>431.74299999999999</v>
      </c>
      <c r="Z116" s="60">
        <v>101.76</v>
      </c>
    </row>
    <row r="117" spans="1:26" s="5" customFormat="1" ht="15" customHeight="1" x14ac:dyDescent="0.45">
      <c r="A117" s="42" t="str">
        <f>'Exit Capacity'!A117</f>
        <v>B20</v>
      </c>
      <c r="B117" s="47">
        <v>598.47149999999999</v>
      </c>
      <c r="C117" s="48">
        <v>598.52250000000004</v>
      </c>
      <c r="D117" s="48">
        <v>513.99900000000002</v>
      </c>
      <c r="E117" s="48">
        <v>499.03500000000003</v>
      </c>
      <c r="F117" s="48">
        <v>724.10599999999999</v>
      </c>
      <c r="G117" s="48">
        <v>1002.369</v>
      </c>
      <c r="H117" s="48">
        <v>810.62300010000001</v>
      </c>
      <c r="I117" s="48">
        <v>560.54049999999995</v>
      </c>
      <c r="J117" s="48">
        <v>559.04349999999999</v>
      </c>
      <c r="K117" s="48">
        <v>458.875</v>
      </c>
      <c r="L117" s="48">
        <v>540.4215001</v>
      </c>
      <c r="M117" s="48">
        <v>855.84100000000001</v>
      </c>
      <c r="N117" s="48">
        <v>517.72249999999997</v>
      </c>
      <c r="O117" s="48">
        <v>545.82150000000001</v>
      </c>
      <c r="P117" s="48">
        <v>350.22399999999999</v>
      </c>
      <c r="Q117" s="48">
        <v>6.7965</v>
      </c>
      <c r="R117" s="48">
        <v>629.64300009999999</v>
      </c>
      <c r="S117" s="48">
        <v>556.52149999999995</v>
      </c>
      <c r="T117" s="48">
        <v>404.05700000000002</v>
      </c>
      <c r="U117" s="48">
        <v>85.183499999999995</v>
      </c>
      <c r="V117" s="48">
        <v>532.32150009999998</v>
      </c>
      <c r="W117" s="48">
        <v>473.64550000000003</v>
      </c>
      <c r="X117" s="48">
        <v>614.39400009999997</v>
      </c>
      <c r="Y117" s="48">
        <v>442.85899999999998</v>
      </c>
      <c r="Z117" s="60">
        <v>112.876</v>
      </c>
    </row>
    <row r="118" spans="1:26" s="5" customFormat="1" ht="15" customHeight="1" x14ac:dyDescent="0.45">
      <c r="A118" s="42" t="str">
        <f>'Exit Capacity'!A118</f>
        <v>B21</v>
      </c>
      <c r="B118" s="47">
        <v>591.67499999999995</v>
      </c>
      <c r="C118" s="48">
        <v>591.726</v>
      </c>
      <c r="D118" s="48">
        <v>520.79549999999995</v>
      </c>
      <c r="E118" s="48">
        <v>505.83150000000001</v>
      </c>
      <c r="F118" s="48">
        <v>730.90250000000003</v>
      </c>
      <c r="G118" s="48">
        <v>1009.1655</v>
      </c>
      <c r="H118" s="48">
        <v>817.41950010000005</v>
      </c>
      <c r="I118" s="48">
        <v>553.74400000000003</v>
      </c>
      <c r="J118" s="48">
        <v>552.24699999999996</v>
      </c>
      <c r="K118" s="48">
        <v>465.67149999999998</v>
      </c>
      <c r="L118" s="48">
        <v>533.62500009999997</v>
      </c>
      <c r="M118" s="48">
        <v>862.63750000000005</v>
      </c>
      <c r="N118" s="48">
        <v>510.92599999999999</v>
      </c>
      <c r="O118" s="48">
        <v>539.02499999999998</v>
      </c>
      <c r="P118" s="48">
        <v>357.02050000000003</v>
      </c>
      <c r="Q118" s="48">
        <v>0</v>
      </c>
      <c r="R118" s="48">
        <v>622.84650009999996</v>
      </c>
      <c r="S118" s="48">
        <v>549.72500000000002</v>
      </c>
      <c r="T118" s="48">
        <v>410.8535</v>
      </c>
      <c r="U118" s="48">
        <v>78.387</v>
      </c>
      <c r="V118" s="48">
        <v>525.52500010000006</v>
      </c>
      <c r="W118" s="48">
        <v>466.84899999999999</v>
      </c>
      <c r="X118" s="48">
        <v>621.19050010000001</v>
      </c>
      <c r="Y118" s="48">
        <v>449.65550000000002</v>
      </c>
      <c r="Z118" s="60">
        <v>119.6725</v>
      </c>
    </row>
    <row r="119" spans="1:26" s="5" customFormat="1" ht="15" customHeight="1" x14ac:dyDescent="0.45">
      <c r="A119" s="42" t="str">
        <f>'Exit Capacity'!A119</f>
        <v>B22</v>
      </c>
      <c r="B119" s="47">
        <v>586.06200000000001</v>
      </c>
      <c r="C119" s="48">
        <v>586.11300000000006</v>
      </c>
      <c r="D119" s="48">
        <v>526.4085</v>
      </c>
      <c r="E119" s="48">
        <v>511.44450000000001</v>
      </c>
      <c r="F119" s="48">
        <v>736.51549999999997</v>
      </c>
      <c r="G119" s="48">
        <v>1014.7785</v>
      </c>
      <c r="H119" s="48">
        <v>823.03250009999999</v>
      </c>
      <c r="I119" s="48">
        <v>548.13099999999997</v>
      </c>
      <c r="J119" s="48">
        <v>546.63400000000001</v>
      </c>
      <c r="K119" s="48">
        <v>471.28449999999998</v>
      </c>
      <c r="L119" s="48">
        <v>528.01200010000002</v>
      </c>
      <c r="M119" s="48">
        <v>868.25049999999999</v>
      </c>
      <c r="N119" s="48">
        <v>505.31299999999999</v>
      </c>
      <c r="O119" s="48">
        <v>533.41200000000003</v>
      </c>
      <c r="P119" s="48">
        <v>362.63350000000003</v>
      </c>
      <c r="Q119" s="48">
        <v>5.6130000000000004</v>
      </c>
      <c r="R119" s="48">
        <v>617.23350010000001</v>
      </c>
      <c r="S119" s="48">
        <v>544.11199999999997</v>
      </c>
      <c r="T119" s="48">
        <v>416.4665</v>
      </c>
      <c r="U119" s="48">
        <v>72.774000000000001</v>
      </c>
      <c r="V119" s="48">
        <v>519.9120001</v>
      </c>
      <c r="W119" s="48">
        <v>461.23599999999999</v>
      </c>
      <c r="X119" s="48">
        <v>626.80350009999995</v>
      </c>
      <c r="Y119" s="48">
        <v>455.26850000000002</v>
      </c>
      <c r="Z119" s="60">
        <v>125.2855</v>
      </c>
    </row>
    <row r="120" spans="1:26" s="5" customFormat="1" ht="15" customHeight="1" x14ac:dyDescent="0.45">
      <c r="A120" s="42" t="str">
        <f>'Exit Capacity'!A120</f>
        <v>C1.01</v>
      </c>
      <c r="B120" s="47">
        <v>1028.6405</v>
      </c>
      <c r="C120" s="48">
        <v>1028.6914999999999</v>
      </c>
      <c r="D120" s="48">
        <v>160.80699999999999</v>
      </c>
      <c r="E120" s="48">
        <v>321.21499999999997</v>
      </c>
      <c r="F120" s="48">
        <v>842.11099999999999</v>
      </c>
      <c r="G120" s="48">
        <v>933.08600000000001</v>
      </c>
      <c r="H120" s="48">
        <v>632.80300009999996</v>
      </c>
      <c r="I120" s="48">
        <v>973.91100019999999</v>
      </c>
      <c r="J120" s="48">
        <v>989.21249999999998</v>
      </c>
      <c r="K120" s="48">
        <v>67.402000000000001</v>
      </c>
      <c r="L120" s="48">
        <v>664.23700010000005</v>
      </c>
      <c r="M120" s="48">
        <v>786.55799999999999</v>
      </c>
      <c r="N120" s="48">
        <v>947.89149999999995</v>
      </c>
      <c r="O120" s="48">
        <v>975.9905</v>
      </c>
      <c r="P120" s="48">
        <v>141.13499999999999</v>
      </c>
      <c r="Q120" s="48">
        <v>436.96550000000002</v>
      </c>
      <c r="R120" s="48">
        <v>558.81550010000001</v>
      </c>
      <c r="S120" s="48">
        <v>986.69050000000004</v>
      </c>
      <c r="T120" s="48">
        <v>226.23699999999999</v>
      </c>
      <c r="U120" s="48">
        <v>515.35249999999996</v>
      </c>
      <c r="V120" s="48">
        <v>656.13700010000002</v>
      </c>
      <c r="W120" s="48">
        <v>903.81449999999995</v>
      </c>
      <c r="X120" s="48">
        <v>436.57400009999998</v>
      </c>
      <c r="Y120" s="48">
        <v>12.69</v>
      </c>
      <c r="Z120" s="60">
        <v>437.78399999999999</v>
      </c>
    </row>
    <row r="121" spans="1:26" s="5" customFormat="1" ht="15" customHeight="1" x14ac:dyDescent="0.45">
      <c r="A121" s="42" t="str">
        <f>'Exit Capacity'!A121</f>
        <v>C2X.01</v>
      </c>
      <c r="B121" s="47">
        <v>1035.9875</v>
      </c>
      <c r="C121" s="48">
        <v>1036.0385000000001</v>
      </c>
      <c r="D121" s="48">
        <v>168.154</v>
      </c>
      <c r="E121" s="48">
        <v>328.56200000000001</v>
      </c>
      <c r="F121" s="48">
        <v>849.45799999999997</v>
      </c>
      <c r="G121" s="48">
        <v>940.43299999999999</v>
      </c>
      <c r="H121" s="48">
        <v>640.15000010000006</v>
      </c>
      <c r="I121" s="48">
        <v>981.25800019999997</v>
      </c>
      <c r="J121" s="48">
        <v>996.55949999999996</v>
      </c>
      <c r="K121" s="48">
        <v>74.748999999999995</v>
      </c>
      <c r="L121" s="48">
        <v>671.58400010000003</v>
      </c>
      <c r="M121" s="48">
        <v>793.90499999999997</v>
      </c>
      <c r="N121" s="48">
        <v>955.23850000000004</v>
      </c>
      <c r="O121" s="48">
        <v>983.33749999999998</v>
      </c>
      <c r="P121" s="48">
        <v>148.482</v>
      </c>
      <c r="Q121" s="48">
        <v>444.3125</v>
      </c>
      <c r="R121" s="48">
        <v>566.16250009999999</v>
      </c>
      <c r="S121" s="48">
        <v>994.03750000000002</v>
      </c>
      <c r="T121" s="48">
        <v>233.584</v>
      </c>
      <c r="U121" s="48">
        <v>522.69949999999994</v>
      </c>
      <c r="V121" s="48">
        <v>663.4840001</v>
      </c>
      <c r="W121" s="48">
        <v>911.16150000000005</v>
      </c>
      <c r="X121" s="48">
        <v>443.92100010000001</v>
      </c>
      <c r="Y121" s="48">
        <v>5.343</v>
      </c>
      <c r="Z121" s="60">
        <v>445.13099999999997</v>
      </c>
    </row>
    <row r="122" spans="1:26" s="5" customFormat="1" ht="15" customHeight="1" x14ac:dyDescent="0.45">
      <c r="A122" s="42" t="str">
        <f>'Exit Capacity'!A122</f>
        <v>CC.BE</v>
      </c>
      <c r="B122" s="47">
        <v>1255.7000000999999</v>
      </c>
      <c r="C122" s="48">
        <v>849.90500010000005</v>
      </c>
      <c r="D122" s="48">
        <v>716.61800010000002</v>
      </c>
      <c r="E122" s="48">
        <v>562.99100009999995</v>
      </c>
      <c r="F122" s="48">
        <v>1253.8190001</v>
      </c>
      <c r="G122" s="48">
        <v>1344.7940000999999</v>
      </c>
      <c r="H122" s="48">
        <v>1.4999999999999901E-2</v>
      </c>
      <c r="I122" s="48">
        <v>655.78500010000005</v>
      </c>
      <c r="J122" s="48">
        <v>1216.2720001</v>
      </c>
      <c r="K122" s="48">
        <v>661.49400009999999</v>
      </c>
      <c r="L122" s="48">
        <v>346.11099999999999</v>
      </c>
      <c r="M122" s="48">
        <v>1198.2660000999999</v>
      </c>
      <c r="N122" s="48">
        <v>1174.9510001000001</v>
      </c>
      <c r="O122" s="48">
        <v>1203.0500001</v>
      </c>
      <c r="P122" s="48">
        <v>491.6550001</v>
      </c>
      <c r="Q122" s="48">
        <v>817.40450009999995</v>
      </c>
      <c r="R122" s="48">
        <v>240.68950000000001</v>
      </c>
      <c r="S122" s="48">
        <v>1213.7500001000001</v>
      </c>
      <c r="T122" s="48">
        <v>406.55100010000001</v>
      </c>
      <c r="U122" s="48">
        <v>895.79150010000001</v>
      </c>
      <c r="V122" s="48">
        <v>338.01100000000002</v>
      </c>
      <c r="W122" s="48">
        <v>1130.8740001000001</v>
      </c>
      <c r="X122" s="48">
        <v>445.34</v>
      </c>
      <c r="Y122" s="48">
        <v>645.47800010000003</v>
      </c>
      <c r="Z122" s="60">
        <v>697.73200010000005</v>
      </c>
    </row>
    <row r="123" spans="1:26" s="5" customFormat="1" ht="15" customHeight="1" x14ac:dyDescent="0.45">
      <c r="A123" s="42" t="str">
        <f>'Exit Capacity'!A123</f>
        <v>CC.CT.E</v>
      </c>
      <c r="B123" s="47">
        <v>1005.9650001</v>
      </c>
      <c r="C123" s="48">
        <v>600.17000010000004</v>
      </c>
      <c r="D123" s="48">
        <v>1064.3150003000001</v>
      </c>
      <c r="E123" s="48">
        <v>910.6880003</v>
      </c>
      <c r="F123" s="48">
        <v>1344.7035000999999</v>
      </c>
      <c r="G123" s="48">
        <v>1622.9665001000001</v>
      </c>
      <c r="H123" s="48">
        <v>662.37400019999995</v>
      </c>
      <c r="I123" s="48">
        <v>406.05000009999998</v>
      </c>
      <c r="J123" s="48">
        <v>966.5370001</v>
      </c>
      <c r="K123" s="48">
        <v>1009.1910003</v>
      </c>
      <c r="L123" s="48">
        <v>332.44800020000002</v>
      </c>
      <c r="M123" s="48">
        <v>1476.4385001000001</v>
      </c>
      <c r="N123" s="48">
        <v>925.21600009999997</v>
      </c>
      <c r="O123" s="48">
        <v>953.31500010000002</v>
      </c>
      <c r="P123" s="48">
        <v>839.35200029999999</v>
      </c>
      <c r="Q123" s="48">
        <v>613.80100010000001</v>
      </c>
      <c r="R123" s="48">
        <v>421.66950020000002</v>
      </c>
      <c r="S123" s="48">
        <v>964.01500009999995</v>
      </c>
      <c r="T123" s="48">
        <v>754.24800029999994</v>
      </c>
      <c r="U123" s="48">
        <v>680.96200009999995</v>
      </c>
      <c r="V123" s="48">
        <v>324.3480002</v>
      </c>
      <c r="W123" s="48">
        <v>881.13900009999998</v>
      </c>
      <c r="X123" s="48">
        <v>793.03700019999997</v>
      </c>
      <c r="Y123" s="48">
        <v>993.17500029999997</v>
      </c>
      <c r="Z123" s="60">
        <v>653.55600010000001</v>
      </c>
    </row>
    <row r="124" spans="1:26" s="5" customFormat="1" ht="15" customHeight="1" x14ac:dyDescent="0.45">
      <c r="A124" s="42" t="str">
        <f>'Exit Capacity'!A124</f>
        <v>CC.IB.E</v>
      </c>
      <c r="B124" s="47">
        <v>1003.1650001</v>
      </c>
      <c r="C124" s="48">
        <v>597.37000009999997</v>
      </c>
      <c r="D124" s="48">
        <v>1061.5150003000001</v>
      </c>
      <c r="E124" s="48">
        <v>907.88800030000004</v>
      </c>
      <c r="F124" s="48">
        <v>1341.9035001</v>
      </c>
      <c r="G124" s="48">
        <v>1620.1665000999999</v>
      </c>
      <c r="H124" s="48">
        <v>659.5740002</v>
      </c>
      <c r="I124" s="48">
        <v>403.25000010000002</v>
      </c>
      <c r="J124" s="48">
        <v>963.73700010000005</v>
      </c>
      <c r="K124" s="48">
        <v>1006.3910003</v>
      </c>
      <c r="L124" s="48">
        <v>329.64800020000001</v>
      </c>
      <c r="M124" s="48">
        <v>1473.6385001000001</v>
      </c>
      <c r="N124" s="48">
        <v>922.41600010000002</v>
      </c>
      <c r="O124" s="48">
        <v>950.51500009999995</v>
      </c>
      <c r="P124" s="48">
        <v>836.55200030000003</v>
      </c>
      <c r="Q124" s="48">
        <v>611.00100010000006</v>
      </c>
      <c r="R124" s="48">
        <v>418.8695002</v>
      </c>
      <c r="S124" s="48">
        <v>961.2150001</v>
      </c>
      <c r="T124" s="48">
        <v>751.44800029999999</v>
      </c>
      <c r="U124" s="48">
        <v>678.1620001</v>
      </c>
      <c r="V124" s="48">
        <v>321.54800019999999</v>
      </c>
      <c r="W124" s="48">
        <v>878.33900010000002</v>
      </c>
      <c r="X124" s="48">
        <v>790.23700020000001</v>
      </c>
      <c r="Y124" s="48">
        <v>990.37500030000001</v>
      </c>
      <c r="Z124" s="60">
        <v>650.75600010000005</v>
      </c>
    </row>
    <row r="125" spans="1:26" s="5" customFormat="1" ht="15" customHeight="1" x14ac:dyDescent="0.45">
      <c r="A125" s="42" t="str">
        <f>'Exit Capacity'!A125</f>
        <v>CC.SG.UF</v>
      </c>
      <c r="B125" s="47">
        <v>921.58900010000002</v>
      </c>
      <c r="C125" s="48">
        <v>515.79400009999995</v>
      </c>
      <c r="D125" s="48">
        <v>743.86700010000004</v>
      </c>
      <c r="E125" s="48">
        <v>590.24000009999997</v>
      </c>
      <c r="F125" s="48">
        <v>1260.3275001</v>
      </c>
      <c r="G125" s="48">
        <v>1372.0430001</v>
      </c>
      <c r="H125" s="48">
        <v>341.92599999999999</v>
      </c>
      <c r="I125" s="48">
        <v>321.6740001</v>
      </c>
      <c r="J125" s="48">
        <v>882.16100010000002</v>
      </c>
      <c r="K125" s="48">
        <v>688.74300010000002</v>
      </c>
      <c r="L125" s="48">
        <v>4.2</v>
      </c>
      <c r="M125" s="48">
        <v>1225.5150001</v>
      </c>
      <c r="N125" s="48">
        <v>840.8400001</v>
      </c>
      <c r="O125" s="48">
        <v>868.93900010000004</v>
      </c>
      <c r="P125" s="48">
        <v>518.90400009999996</v>
      </c>
      <c r="Q125" s="48">
        <v>529.42500010000003</v>
      </c>
      <c r="R125" s="48">
        <v>101.22150000000001</v>
      </c>
      <c r="S125" s="48">
        <v>879.63900009999998</v>
      </c>
      <c r="T125" s="48">
        <v>433.80000009999998</v>
      </c>
      <c r="U125" s="48">
        <v>596.58600009999998</v>
      </c>
      <c r="V125" s="48">
        <v>3.9</v>
      </c>
      <c r="W125" s="48">
        <v>796.7630001</v>
      </c>
      <c r="X125" s="48">
        <v>472.589</v>
      </c>
      <c r="Y125" s="48">
        <v>672.72700010000005</v>
      </c>
      <c r="Z125" s="60">
        <v>569.18000010000003</v>
      </c>
    </row>
    <row r="126" spans="1:26" s="5" customFormat="1" ht="15" customHeight="1" x14ac:dyDescent="0.45">
      <c r="A126" s="42" t="str">
        <f>'Exit Capacity'!A126</f>
        <v>D03A</v>
      </c>
      <c r="B126" s="47">
        <v>924.20349999999996</v>
      </c>
      <c r="C126" s="48">
        <v>924.25450000000001</v>
      </c>
      <c r="D126" s="48">
        <v>340.279</v>
      </c>
      <c r="E126" s="48">
        <v>356.584</v>
      </c>
      <c r="F126" s="48">
        <v>737.67399999999998</v>
      </c>
      <c r="G126" s="48">
        <v>676.63699999999994</v>
      </c>
      <c r="H126" s="48">
        <v>668.17200009999999</v>
      </c>
      <c r="I126" s="48">
        <v>886.27250000000004</v>
      </c>
      <c r="J126" s="48">
        <v>884.77549999999997</v>
      </c>
      <c r="K126" s="48">
        <v>285.15499999999997</v>
      </c>
      <c r="L126" s="48">
        <v>699.60600009999996</v>
      </c>
      <c r="M126" s="48">
        <v>530.10900000000004</v>
      </c>
      <c r="N126" s="48">
        <v>843.45450000000005</v>
      </c>
      <c r="O126" s="48">
        <v>871.55349999999999</v>
      </c>
      <c r="P126" s="48">
        <v>176.50399999999999</v>
      </c>
      <c r="Q126" s="48">
        <v>332.52850000000001</v>
      </c>
      <c r="R126" s="48">
        <v>594.18450010000004</v>
      </c>
      <c r="S126" s="48">
        <v>882.25350000000003</v>
      </c>
      <c r="T126" s="48">
        <v>261.60599999999999</v>
      </c>
      <c r="U126" s="48">
        <v>410.91550000000001</v>
      </c>
      <c r="V126" s="48">
        <v>691.50600010000005</v>
      </c>
      <c r="W126" s="48">
        <v>799.37750000000005</v>
      </c>
      <c r="X126" s="48">
        <v>471.94300010000001</v>
      </c>
      <c r="Y126" s="48">
        <v>269.13900000000001</v>
      </c>
      <c r="Z126" s="60">
        <v>386.67200000000003</v>
      </c>
    </row>
    <row r="127" spans="1:26" s="5" customFormat="1" ht="15" customHeight="1" x14ac:dyDescent="0.45">
      <c r="A127" s="42" t="str">
        <f>'Exit Capacity'!A127</f>
        <v>D04</v>
      </c>
      <c r="B127" s="47">
        <v>935.84649999999999</v>
      </c>
      <c r="C127" s="48">
        <v>935.89750000000004</v>
      </c>
      <c r="D127" s="48">
        <v>351.92200000000003</v>
      </c>
      <c r="E127" s="48">
        <v>368.22699999999998</v>
      </c>
      <c r="F127" s="48">
        <v>749.31700000000001</v>
      </c>
      <c r="G127" s="48">
        <v>664.99400000000003</v>
      </c>
      <c r="H127" s="48">
        <v>679.81500010000002</v>
      </c>
      <c r="I127" s="48">
        <v>897.91549999999995</v>
      </c>
      <c r="J127" s="48">
        <v>896.41849999999999</v>
      </c>
      <c r="K127" s="48">
        <v>296.798</v>
      </c>
      <c r="L127" s="48">
        <v>711.24900009999999</v>
      </c>
      <c r="M127" s="48">
        <v>518.46600000000001</v>
      </c>
      <c r="N127" s="48">
        <v>855.09749999999997</v>
      </c>
      <c r="O127" s="48">
        <v>883.19650000000001</v>
      </c>
      <c r="P127" s="48">
        <v>188.14699999999999</v>
      </c>
      <c r="Q127" s="48">
        <v>344.17149999999998</v>
      </c>
      <c r="R127" s="48">
        <v>605.82750009999995</v>
      </c>
      <c r="S127" s="48">
        <v>893.89649999999995</v>
      </c>
      <c r="T127" s="48">
        <v>273.24900000000002</v>
      </c>
      <c r="U127" s="48">
        <v>422.55849999999998</v>
      </c>
      <c r="V127" s="48">
        <v>703.14900009999997</v>
      </c>
      <c r="W127" s="48">
        <v>811.02049999999997</v>
      </c>
      <c r="X127" s="48">
        <v>483.58600009999998</v>
      </c>
      <c r="Y127" s="48">
        <v>280.78199999999998</v>
      </c>
      <c r="Z127" s="60">
        <v>398.315</v>
      </c>
    </row>
    <row r="128" spans="1:26" s="5" customFormat="1" ht="15" customHeight="1" x14ac:dyDescent="0.45">
      <c r="A128" s="42" t="str">
        <f>'Exit Capacity'!A128</f>
        <v>D06</v>
      </c>
      <c r="B128" s="47">
        <v>973.99549999999999</v>
      </c>
      <c r="C128" s="48">
        <v>974.04650000000004</v>
      </c>
      <c r="D128" s="48">
        <v>390.07100000000003</v>
      </c>
      <c r="E128" s="48">
        <v>406.37599999999998</v>
      </c>
      <c r="F128" s="48">
        <v>787.46600000000001</v>
      </c>
      <c r="G128" s="48">
        <v>626.84500000000003</v>
      </c>
      <c r="H128" s="48">
        <v>717.96400010000002</v>
      </c>
      <c r="I128" s="48">
        <v>936.06449999999995</v>
      </c>
      <c r="J128" s="48">
        <v>934.5675</v>
      </c>
      <c r="K128" s="48">
        <v>334.947</v>
      </c>
      <c r="L128" s="48">
        <v>749.39800009999999</v>
      </c>
      <c r="M128" s="48">
        <v>480.31700000000001</v>
      </c>
      <c r="N128" s="48">
        <v>893.24649999999997</v>
      </c>
      <c r="O128" s="48">
        <v>921.34550000000002</v>
      </c>
      <c r="P128" s="48">
        <v>226.29599999999999</v>
      </c>
      <c r="Q128" s="48">
        <v>382.32049999999998</v>
      </c>
      <c r="R128" s="48">
        <v>643.97650009999995</v>
      </c>
      <c r="S128" s="48">
        <v>932.04549999999995</v>
      </c>
      <c r="T128" s="48">
        <v>311.39800000000002</v>
      </c>
      <c r="U128" s="48">
        <v>460.70749999999998</v>
      </c>
      <c r="V128" s="48">
        <v>741.29800009999997</v>
      </c>
      <c r="W128" s="48">
        <v>849.16949999999997</v>
      </c>
      <c r="X128" s="48">
        <v>521.73500009999998</v>
      </c>
      <c r="Y128" s="48">
        <v>318.93099999999998</v>
      </c>
      <c r="Z128" s="60">
        <v>436.464</v>
      </c>
    </row>
    <row r="129" spans="1:26" s="5" customFormat="1" ht="15" customHeight="1" x14ac:dyDescent="0.45">
      <c r="A129" s="42" t="str">
        <f>'Exit Capacity'!A129</f>
        <v>D06A</v>
      </c>
      <c r="B129" s="47">
        <v>985.29750000000001</v>
      </c>
      <c r="C129" s="48">
        <v>985.34849999999994</v>
      </c>
      <c r="D129" s="48">
        <v>401.37299999999999</v>
      </c>
      <c r="E129" s="48">
        <v>417.678</v>
      </c>
      <c r="F129" s="48">
        <v>798.76800000000003</v>
      </c>
      <c r="G129" s="48">
        <v>615.54300000000001</v>
      </c>
      <c r="H129" s="48">
        <v>729.26600010000004</v>
      </c>
      <c r="I129" s="48">
        <v>947.36649999999997</v>
      </c>
      <c r="J129" s="48">
        <v>945.86950000000002</v>
      </c>
      <c r="K129" s="48">
        <v>346.24900000000002</v>
      </c>
      <c r="L129" s="48">
        <v>760.70000010000001</v>
      </c>
      <c r="M129" s="48">
        <v>469.01499999999999</v>
      </c>
      <c r="N129" s="48">
        <v>904.54849999999999</v>
      </c>
      <c r="O129" s="48">
        <v>932.64750000000004</v>
      </c>
      <c r="P129" s="48">
        <v>237.59800000000001</v>
      </c>
      <c r="Q129" s="48">
        <v>393.6225</v>
      </c>
      <c r="R129" s="48">
        <v>655.27850009999997</v>
      </c>
      <c r="S129" s="48">
        <v>943.34749999999997</v>
      </c>
      <c r="T129" s="48">
        <v>322.7</v>
      </c>
      <c r="U129" s="48">
        <v>472.0095</v>
      </c>
      <c r="V129" s="48">
        <v>752.60000009999999</v>
      </c>
      <c r="W129" s="48">
        <v>860.47149999999999</v>
      </c>
      <c r="X129" s="48">
        <v>533.0370001</v>
      </c>
      <c r="Y129" s="48">
        <v>330.233</v>
      </c>
      <c r="Z129" s="60">
        <v>447.76600000000002</v>
      </c>
    </row>
    <row r="130" spans="1:26" s="5" customFormat="1" ht="15" customHeight="1" x14ac:dyDescent="0.45">
      <c r="A130" s="42" t="str">
        <f>'Exit Capacity'!A130</f>
        <v>D07</v>
      </c>
      <c r="B130" s="47">
        <v>988.39750000000004</v>
      </c>
      <c r="C130" s="48">
        <v>988.44849999999997</v>
      </c>
      <c r="D130" s="48">
        <v>404.47300000000001</v>
      </c>
      <c r="E130" s="48">
        <v>420.77800000000002</v>
      </c>
      <c r="F130" s="48">
        <v>801.86800000000005</v>
      </c>
      <c r="G130" s="48">
        <v>612.44299999999998</v>
      </c>
      <c r="H130" s="48">
        <v>732.36600009999995</v>
      </c>
      <c r="I130" s="48">
        <v>950.4665</v>
      </c>
      <c r="J130" s="48">
        <v>948.96950000000004</v>
      </c>
      <c r="K130" s="48">
        <v>349.34899999999999</v>
      </c>
      <c r="L130" s="48">
        <v>763.80000010000003</v>
      </c>
      <c r="M130" s="48">
        <v>465.91500000000002</v>
      </c>
      <c r="N130" s="48">
        <v>907.64850000000001</v>
      </c>
      <c r="O130" s="48">
        <v>935.74749999999995</v>
      </c>
      <c r="P130" s="48">
        <v>240.69800000000001</v>
      </c>
      <c r="Q130" s="48">
        <v>396.72250000000003</v>
      </c>
      <c r="R130" s="48">
        <v>658.3785001</v>
      </c>
      <c r="S130" s="48">
        <v>946.44749999999999</v>
      </c>
      <c r="T130" s="48">
        <v>325.8</v>
      </c>
      <c r="U130" s="48">
        <v>475.10950000000003</v>
      </c>
      <c r="V130" s="48">
        <v>755.70000010000001</v>
      </c>
      <c r="W130" s="48">
        <v>863.57150000000001</v>
      </c>
      <c r="X130" s="48">
        <v>536.13700010000002</v>
      </c>
      <c r="Y130" s="48">
        <v>333.33300000000003</v>
      </c>
      <c r="Z130" s="60">
        <v>450.86599999999999</v>
      </c>
    </row>
    <row r="131" spans="1:26" s="5" customFormat="1" ht="15" customHeight="1" x14ac:dyDescent="0.45">
      <c r="A131" s="42" t="str">
        <f>'Exit Capacity'!A131</f>
        <v>D07.14</v>
      </c>
      <c r="B131" s="47">
        <v>1108.7194999999999</v>
      </c>
      <c r="C131" s="48">
        <v>1108.7705000000001</v>
      </c>
      <c r="D131" s="48">
        <v>240.886</v>
      </c>
      <c r="E131" s="48">
        <v>401.29399999999998</v>
      </c>
      <c r="F131" s="48">
        <v>922.19</v>
      </c>
      <c r="G131" s="48">
        <v>1013.165</v>
      </c>
      <c r="H131" s="48">
        <v>712.88200010000003</v>
      </c>
      <c r="I131" s="48">
        <v>1053.9900001999999</v>
      </c>
      <c r="J131" s="48">
        <v>1069.2915</v>
      </c>
      <c r="K131" s="48">
        <v>54.993000000000002</v>
      </c>
      <c r="L131" s="48">
        <v>744.3160001</v>
      </c>
      <c r="M131" s="48">
        <v>866.63699999999994</v>
      </c>
      <c r="N131" s="48">
        <v>1027.9704999999999</v>
      </c>
      <c r="O131" s="48">
        <v>1056.0695000000001</v>
      </c>
      <c r="P131" s="48">
        <v>221.214</v>
      </c>
      <c r="Q131" s="48">
        <v>517.04449999999997</v>
      </c>
      <c r="R131" s="48">
        <v>638.89450009999996</v>
      </c>
      <c r="S131" s="48">
        <v>1066.7695000000001</v>
      </c>
      <c r="T131" s="48">
        <v>306.31599999999997</v>
      </c>
      <c r="U131" s="48">
        <v>595.43150000000003</v>
      </c>
      <c r="V131" s="48">
        <v>736.21600009999997</v>
      </c>
      <c r="W131" s="48">
        <v>983.89350000000002</v>
      </c>
      <c r="X131" s="48">
        <v>516.65300009999999</v>
      </c>
      <c r="Y131" s="48">
        <v>131.465</v>
      </c>
      <c r="Z131" s="60">
        <v>517.86300000000006</v>
      </c>
    </row>
    <row r="132" spans="1:26" s="5" customFormat="1" ht="15" customHeight="1" x14ac:dyDescent="0.45">
      <c r="A132" s="42" t="str">
        <f>'Exit Capacity'!A132</f>
        <v>D12A</v>
      </c>
      <c r="B132" s="47">
        <v>1079.7055</v>
      </c>
      <c r="C132" s="48">
        <v>1079.7565</v>
      </c>
      <c r="D132" s="48">
        <v>495.78100000000001</v>
      </c>
      <c r="E132" s="48">
        <v>512.08600000000001</v>
      </c>
      <c r="F132" s="48">
        <v>714.41499999999996</v>
      </c>
      <c r="G132" s="48">
        <v>521.13499999999999</v>
      </c>
      <c r="H132" s="48">
        <v>823.67400009999994</v>
      </c>
      <c r="I132" s="48">
        <v>1041.7745</v>
      </c>
      <c r="J132" s="48">
        <v>1040.2774999999999</v>
      </c>
      <c r="K132" s="48">
        <v>440.65699999999998</v>
      </c>
      <c r="L132" s="48">
        <v>855.10800010000003</v>
      </c>
      <c r="M132" s="48">
        <v>374.60700000000003</v>
      </c>
      <c r="N132" s="48">
        <v>998.95650000000001</v>
      </c>
      <c r="O132" s="48">
        <v>1027.0554999999999</v>
      </c>
      <c r="P132" s="48">
        <v>332.00599999999997</v>
      </c>
      <c r="Q132" s="48">
        <v>488.03050000000002</v>
      </c>
      <c r="R132" s="48">
        <v>749.68650009999999</v>
      </c>
      <c r="S132" s="48">
        <v>1037.7555</v>
      </c>
      <c r="T132" s="48">
        <v>417.108</v>
      </c>
      <c r="U132" s="48">
        <v>566.41750000000002</v>
      </c>
      <c r="V132" s="48">
        <v>847.0080001</v>
      </c>
      <c r="W132" s="48">
        <v>954.87950000000001</v>
      </c>
      <c r="X132" s="48">
        <v>627.44500010000002</v>
      </c>
      <c r="Y132" s="48">
        <v>424.64100000000002</v>
      </c>
      <c r="Z132" s="60">
        <v>542.17399999999998</v>
      </c>
    </row>
    <row r="133" spans="1:26" s="5" customFormat="1" ht="15" customHeight="1" x14ac:dyDescent="0.45">
      <c r="A133" s="42" t="str">
        <f>'Exit Capacity'!A133</f>
        <v>D13</v>
      </c>
      <c r="B133" s="47">
        <v>1092.3634999999999</v>
      </c>
      <c r="C133" s="48">
        <v>1092.4145000000001</v>
      </c>
      <c r="D133" s="48">
        <v>508.43900000000002</v>
      </c>
      <c r="E133" s="48">
        <v>524.74400000000003</v>
      </c>
      <c r="F133" s="48">
        <v>701.75699999999995</v>
      </c>
      <c r="G133" s="48">
        <v>508.47699999999998</v>
      </c>
      <c r="H133" s="48">
        <v>836.33200009999996</v>
      </c>
      <c r="I133" s="48">
        <v>1054.4324999999999</v>
      </c>
      <c r="J133" s="48">
        <v>1052.9355</v>
      </c>
      <c r="K133" s="48">
        <v>453.315</v>
      </c>
      <c r="L133" s="48">
        <v>867.76600010000004</v>
      </c>
      <c r="M133" s="48">
        <v>361.94900000000001</v>
      </c>
      <c r="N133" s="48">
        <v>1011.6145</v>
      </c>
      <c r="O133" s="48">
        <v>1039.7135000000001</v>
      </c>
      <c r="P133" s="48">
        <v>344.66399999999999</v>
      </c>
      <c r="Q133" s="48">
        <v>500.68849999999998</v>
      </c>
      <c r="R133" s="48">
        <v>762.3445001</v>
      </c>
      <c r="S133" s="48">
        <v>1050.4135000000001</v>
      </c>
      <c r="T133" s="48">
        <v>429.76600000000002</v>
      </c>
      <c r="U133" s="48">
        <v>579.07550000000003</v>
      </c>
      <c r="V133" s="48">
        <v>859.66600010000002</v>
      </c>
      <c r="W133" s="48">
        <v>967.53750000000002</v>
      </c>
      <c r="X133" s="48">
        <v>640.10300010000003</v>
      </c>
      <c r="Y133" s="48">
        <v>437.29899999999998</v>
      </c>
      <c r="Z133" s="60">
        <v>554.83199999999999</v>
      </c>
    </row>
    <row r="134" spans="1:26" s="5" customFormat="1" ht="15" customHeight="1" x14ac:dyDescent="0.45">
      <c r="A134" s="42" t="str">
        <f>'Exit Capacity'!A134</f>
        <v>D13A</v>
      </c>
      <c r="B134" s="47">
        <v>1098.9135000000001</v>
      </c>
      <c r="C134" s="48">
        <v>1098.9645</v>
      </c>
      <c r="D134" s="48">
        <v>514.98900000000003</v>
      </c>
      <c r="E134" s="48">
        <v>531.29399999999998</v>
      </c>
      <c r="F134" s="48">
        <v>695.20699999999999</v>
      </c>
      <c r="G134" s="48">
        <v>501.92700000000002</v>
      </c>
      <c r="H134" s="48">
        <v>842.88200010000003</v>
      </c>
      <c r="I134" s="48">
        <v>1060.9825000000001</v>
      </c>
      <c r="J134" s="48">
        <v>1059.4855</v>
      </c>
      <c r="K134" s="48">
        <v>459.86500000000001</v>
      </c>
      <c r="L134" s="48">
        <v>874.3160001</v>
      </c>
      <c r="M134" s="48">
        <v>355.399</v>
      </c>
      <c r="N134" s="48">
        <v>1018.1645</v>
      </c>
      <c r="O134" s="48">
        <v>1046.2635</v>
      </c>
      <c r="P134" s="48">
        <v>351.214</v>
      </c>
      <c r="Q134" s="48">
        <v>507.23849999999999</v>
      </c>
      <c r="R134" s="48">
        <v>768.89450009999996</v>
      </c>
      <c r="S134" s="48">
        <v>1056.9635000000001</v>
      </c>
      <c r="T134" s="48">
        <v>436.31599999999997</v>
      </c>
      <c r="U134" s="48">
        <v>585.62549999999999</v>
      </c>
      <c r="V134" s="48">
        <v>866.21600009999997</v>
      </c>
      <c r="W134" s="48">
        <v>974.08749999999998</v>
      </c>
      <c r="X134" s="48">
        <v>646.65300009999999</v>
      </c>
      <c r="Y134" s="48">
        <v>443.84899999999999</v>
      </c>
      <c r="Z134" s="60">
        <v>561.38199999999995</v>
      </c>
    </row>
    <row r="135" spans="1:26" s="5" customFormat="1" ht="15" customHeight="1" x14ac:dyDescent="0.45">
      <c r="A135" s="42" t="str">
        <f>'Exit Capacity'!A135</f>
        <v>D16</v>
      </c>
      <c r="B135" s="47">
        <v>1052.2300001000001</v>
      </c>
      <c r="C135" s="48">
        <v>1146.0934999999999</v>
      </c>
      <c r="D135" s="48">
        <v>562.11800000000005</v>
      </c>
      <c r="E135" s="48">
        <v>578.423</v>
      </c>
      <c r="F135" s="48">
        <v>648.07799999999997</v>
      </c>
      <c r="G135" s="48">
        <v>454.798</v>
      </c>
      <c r="H135" s="48">
        <v>890.01100010000005</v>
      </c>
      <c r="I135" s="48">
        <v>1108.1115</v>
      </c>
      <c r="J135" s="48">
        <v>1012.8020001</v>
      </c>
      <c r="K135" s="48">
        <v>506.99400000000003</v>
      </c>
      <c r="L135" s="48">
        <v>921.44500010000002</v>
      </c>
      <c r="M135" s="48">
        <v>308.27</v>
      </c>
      <c r="N135" s="48">
        <v>971.48100009999996</v>
      </c>
      <c r="O135" s="48">
        <v>999.58000010000001</v>
      </c>
      <c r="P135" s="48">
        <v>398.34300000000002</v>
      </c>
      <c r="Q135" s="48">
        <v>554.36749999999995</v>
      </c>
      <c r="R135" s="48">
        <v>816.02350009999998</v>
      </c>
      <c r="S135" s="48">
        <v>1010.2800001000001</v>
      </c>
      <c r="T135" s="48">
        <v>483.44499999999999</v>
      </c>
      <c r="U135" s="48">
        <v>632.75450000000001</v>
      </c>
      <c r="V135" s="48">
        <v>913.34500009999999</v>
      </c>
      <c r="W135" s="48">
        <v>927.40400009999996</v>
      </c>
      <c r="X135" s="48">
        <v>693.7820001</v>
      </c>
      <c r="Y135" s="48">
        <v>490.97800000000001</v>
      </c>
      <c r="Z135" s="60">
        <v>608.51099999999997</v>
      </c>
    </row>
    <row r="136" spans="1:26" s="5" customFormat="1" ht="15" customHeight="1" x14ac:dyDescent="0.45">
      <c r="A136" s="42" t="str">
        <f>'Exit Capacity'!A136</f>
        <v>E01</v>
      </c>
      <c r="B136" s="47">
        <v>974.60749999999996</v>
      </c>
      <c r="C136" s="48">
        <v>894.74099999999999</v>
      </c>
      <c r="D136" s="48">
        <v>282.14600000000002</v>
      </c>
      <c r="E136" s="48">
        <v>122.899</v>
      </c>
      <c r="F136" s="48">
        <v>819.34699999999998</v>
      </c>
      <c r="G136" s="48">
        <v>910.322</v>
      </c>
      <c r="H136" s="48">
        <v>440.10700009999999</v>
      </c>
      <c r="I136" s="48">
        <v>781.21500019999996</v>
      </c>
      <c r="J136" s="48">
        <v>935.17949999999996</v>
      </c>
      <c r="K136" s="48">
        <v>227.02199999999999</v>
      </c>
      <c r="L136" s="48">
        <v>471.54100010000002</v>
      </c>
      <c r="M136" s="48">
        <v>763.79399999999998</v>
      </c>
      <c r="N136" s="48">
        <v>893.85850000000005</v>
      </c>
      <c r="O136" s="48">
        <v>921.95749999999998</v>
      </c>
      <c r="P136" s="48">
        <v>57.183</v>
      </c>
      <c r="Q136" s="48">
        <v>382.9325</v>
      </c>
      <c r="R136" s="48">
        <v>366.11950009999998</v>
      </c>
      <c r="S136" s="48">
        <v>932.65750000000003</v>
      </c>
      <c r="T136" s="48">
        <v>33.540999999999997</v>
      </c>
      <c r="U136" s="48">
        <v>461.31950000000001</v>
      </c>
      <c r="V136" s="48">
        <v>463.4410001</v>
      </c>
      <c r="W136" s="48">
        <v>849.78150000000005</v>
      </c>
      <c r="X136" s="48">
        <v>243.87800010000001</v>
      </c>
      <c r="Y136" s="48">
        <v>211.006</v>
      </c>
      <c r="Z136" s="60">
        <v>263.26</v>
      </c>
    </row>
    <row r="137" spans="1:26" s="5" customFormat="1" ht="15" customHeight="1" x14ac:dyDescent="0.45">
      <c r="A137" s="42" t="str">
        <f>'Exit Capacity'!A137</f>
        <v>E02</v>
      </c>
      <c r="B137" s="47">
        <v>979.48350000000005</v>
      </c>
      <c r="C137" s="48">
        <v>899.61699999999996</v>
      </c>
      <c r="D137" s="48">
        <v>287.02199999999999</v>
      </c>
      <c r="E137" s="48">
        <v>118.023</v>
      </c>
      <c r="F137" s="48">
        <v>824.22299999999996</v>
      </c>
      <c r="G137" s="48">
        <v>915.19799999999998</v>
      </c>
      <c r="H137" s="48">
        <v>444.98300010000003</v>
      </c>
      <c r="I137" s="48">
        <v>786.09100020000005</v>
      </c>
      <c r="J137" s="48">
        <v>940.05550000000005</v>
      </c>
      <c r="K137" s="48">
        <v>231.898</v>
      </c>
      <c r="L137" s="48">
        <v>476.4170001</v>
      </c>
      <c r="M137" s="48">
        <v>768.67</v>
      </c>
      <c r="N137" s="48">
        <v>898.73450000000003</v>
      </c>
      <c r="O137" s="48">
        <v>926.83349999999996</v>
      </c>
      <c r="P137" s="48">
        <v>62.058999999999997</v>
      </c>
      <c r="Q137" s="48">
        <v>387.80849999999998</v>
      </c>
      <c r="R137" s="48">
        <v>370.99550010000002</v>
      </c>
      <c r="S137" s="48">
        <v>937.5335</v>
      </c>
      <c r="T137" s="48">
        <v>38.417000000000002</v>
      </c>
      <c r="U137" s="48">
        <v>466.19549999999998</v>
      </c>
      <c r="V137" s="48">
        <v>468.31700009999997</v>
      </c>
      <c r="W137" s="48">
        <v>854.65750000000003</v>
      </c>
      <c r="X137" s="48">
        <v>248.75400010000001</v>
      </c>
      <c r="Y137" s="48">
        <v>215.88200000000001</v>
      </c>
      <c r="Z137" s="60">
        <v>268.13600000000002</v>
      </c>
    </row>
    <row r="138" spans="1:26" s="5" customFormat="1" ht="15" customHeight="1" x14ac:dyDescent="0.45">
      <c r="A138" s="42" t="str">
        <f>'Exit Capacity'!A138</f>
        <v>E15</v>
      </c>
      <c r="B138" s="47">
        <v>1026.7655</v>
      </c>
      <c r="C138" s="48">
        <v>946.899</v>
      </c>
      <c r="D138" s="48">
        <v>334.30399999999997</v>
      </c>
      <c r="E138" s="48">
        <v>70.741</v>
      </c>
      <c r="F138" s="48">
        <v>871.505</v>
      </c>
      <c r="G138" s="48">
        <v>962.48</v>
      </c>
      <c r="H138" s="48">
        <v>492.26500010000001</v>
      </c>
      <c r="I138" s="48">
        <v>833.37300019999998</v>
      </c>
      <c r="J138" s="48">
        <v>987.33749999999998</v>
      </c>
      <c r="K138" s="48">
        <v>279.18</v>
      </c>
      <c r="L138" s="48">
        <v>523.69900010000003</v>
      </c>
      <c r="M138" s="48">
        <v>815.952</v>
      </c>
      <c r="N138" s="48">
        <v>946.01649999999995</v>
      </c>
      <c r="O138" s="48">
        <v>974.1155</v>
      </c>
      <c r="P138" s="48">
        <v>109.34099999999999</v>
      </c>
      <c r="Q138" s="48">
        <v>435.09050000000002</v>
      </c>
      <c r="R138" s="48">
        <v>418.2775001</v>
      </c>
      <c r="S138" s="48">
        <v>984.81550000000004</v>
      </c>
      <c r="T138" s="48">
        <v>85.698999999999998</v>
      </c>
      <c r="U138" s="48">
        <v>513.47749999999996</v>
      </c>
      <c r="V138" s="48">
        <v>515.59900010000001</v>
      </c>
      <c r="W138" s="48">
        <v>901.93949999999995</v>
      </c>
      <c r="X138" s="48">
        <v>296.03600010000002</v>
      </c>
      <c r="Y138" s="48">
        <v>263.16399999999999</v>
      </c>
      <c r="Z138" s="60">
        <v>315.41800000000001</v>
      </c>
    </row>
    <row r="139" spans="1:26" s="5" customFormat="1" ht="15" customHeight="1" x14ac:dyDescent="0.45">
      <c r="A139" s="42" t="str">
        <f>'Exit Capacity'!A139</f>
        <v>EG01</v>
      </c>
      <c r="B139" s="47">
        <v>997.25750000000005</v>
      </c>
      <c r="C139" s="48">
        <v>917.39099999999996</v>
      </c>
      <c r="D139" s="48">
        <v>304.79599999999999</v>
      </c>
      <c r="E139" s="48">
        <v>100.249</v>
      </c>
      <c r="F139" s="48">
        <v>841.99699999999996</v>
      </c>
      <c r="G139" s="48">
        <v>932.97199999999998</v>
      </c>
      <c r="H139" s="48">
        <v>462.75700010000003</v>
      </c>
      <c r="I139" s="48">
        <v>803.86500020000005</v>
      </c>
      <c r="J139" s="48">
        <v>957.82950000000005</v>
      </c>
      <c r="K139" s="48">
        <v>249.672</v>
      </c>
      <c r="L139" s="48">
        <v>494.1910001</v>
      </c>
      <c r="M139" s="48">
        <v>786.44399999999996</v>
      </c>
      <c r="N139" s="48">
        <v>916.50850000000003</v>
      </c>
      <c r="O139" s="48">
        <v>944.60749999999996</v>
      </c>
      <c r="P139" s="48">
        <v>79.832999999999998</v>
      </c>
      <c r="Q139" s="48">
        <v>405.58249999999998</v>
      </c>
      <c r="R139" s="48">
        <v>388.76950010000002</v>
      </c>
      <c r="S139" s="48">
        <v>955.3075</v>
      </c>
      <c r="T139" s="48">
        <v>56.191000000000003</v>
      </c>
      <c r="U139" s="48">
        <v>483.96949999999998</v>
      </c>
      <c r="V139" s="48">
        <v>486.09100009999997</v>
      </c>
      <c r="W139" s="48">
        <v>872.43150000000003</v>
      </c>
      <c r="X139" s="48">
        <v>266.52800009999999</v>
      </c>
      <c r="Y139" s="48">
        <v>233.65600000000001</v>
      </c>
      <c r="Z139" s="60">
        <v>285.91000000000003</v>
      </c>
    </row>
    <row r="140" spans="1:26" s="5" customFormat="1" ht="15" customHeight="1" x14ac:dyDescent="0.45">
      <c r="A140" s="42" t="str">
        <f>'Exit Capacity'!A140</f>
        <v>F00</v>
      </c>
      <c r="B140" s="47">
        <v>515.85799999999995</v>
      </c>
      <c r="C140" s="48">
        <v>944.42200000000003</v>
      </c>
      <c r="D140" s="48">
        <v>1073.0025000000001</v>
      </c>
      <c r="E140" s="48">
        <v>1058.0385000000001</v>
      </c>
      <c r="F140" s="48">
        <v>1283.1095</v>
      </c>
      <c r="G140" s="48">
        <v>1561.3724999999999</v>
      </c>
      <c r="H140" s="48">
        <v>1216.2470000999999</v>
      </c>
      <c r="I140" s="48">
        <v>906.44</v>
      </c>
      <c r="J140" s="48">
        <v>0.04</v>
      </c>
      <c r="K140" s="48">
        <v>1017.8785</v>
      </c>
      <c r="L140" s="48">
        <v>886.32100009999999</v>
      </c>
      <c r="M140" s="48">
        <v>1414.8444999999999</v>
      </c>
      <c r="N140" s="48">
        <v>41.280999999999999</v>
      </c>
      <c r="O140" s="48">
        <v>13.182</v>
      </c>
      <c r="P140" s="48">
        <v>909.22749999999996</v>
      </c>
      <c r="Q140" s="48">
        <v>552.20699999999999</v>
      </c>
      <c r="R140" s="48">
        <v>975.54250009999998</v>
      </c>
      <c r="S140" s="48">
        <v>473.90800000000002</v>
      </c>
      <c r="T140" s="48">
        <v>963.06050000000005</v>
      </c>
      <c r="U140" s="48">
        <v>473.82</v>
      </c>
      <c r="V140" s="48">
        <v>878.22100009999997</v>
      </c>
      <c r="W140" s="48">
        <v>85.358000000000004</v>
      </c>
      <c r="X140" s="48">
        <v>1173.3975000999999</v>
      </c>
      <c r="Y140" s="48">
        <v>1001.8625</v>
      </c>
      <c r="Z140" s="60">
        <v>671.87950000000001</v>
      </c>
    </row>
    <row r="141" spans="1:26" s="5" customFormat="1" ht="15" customHeight="1" x14ac:dyDescent="0.45">
      <c r="A141" s="42" t="str">
        <f>'Exit Capacity'!A141</f>
        <v>F02</v>
      </c>
      <c r="B141" s="47">
        <v>513.90599999999995</v>
      </c>
      <c r="C141" s="48">
        <v>942.47</v>
      </c>
      <c r="D141" s="48">
        <v>1071.0505000000001</v>
      </c>
      <c r="E141" s="48">
        <v>1056.0864999999999</v>
      </c>
      <c r="F141" s="48">
        <v>1281.1575</v>
      </c>
      <c r="G141" s="48">
        <v>1559.4204999999999</v>
      </c>
      <c r="H141" s="48">
        <v>1214.2950000999999</v>
      </c>
      <c r="I141" s="48">
        <v>904.48800000000006</v>
      </c>
      <c r="J141" s="48">
        <v>1.992</v>
      </c>
      <c r="K141" s="48">
        <v>1015.9265</v>
      </c>
      <c r="L141" s="48">
        <v>884.36900009999999</v>
      </c>
      <c r="M141" s="48">
        <v>1412.8924999999999</v>
      </c>
      <c r="N141" s="48">
        <v>39.329000000000001</v>
      </c>
      <c r="O141" s="48">
        <v>11.23</v>
      </c>
      <c r="P141" s="48">
        <v>907.27549999999997</v>
      </c>
      <c r="Q141" s="48">
        <v>550.255</v>
      </c>
      <c r="R141" s="48">
        <v>973.59050009999999</v>
      </c>
      <c r="S141" s="48">
        <v>471.95600000000002</v>
      </c>
      <c r="T141" s="48">
        <v>961.10850000000005</v>
      </c>
      <c r="U141" s="48">
        <v>471.86799999999999</v>
      </c>
      <c r="V141" s="48">
        <v>876.26900009999997</v>
      </c>
      <c r="W141" s="48">
        <v>83.406000000000006</v>
      </c>
      <c r="X141" s="48">
        <v>1171.4455000999999</v>
      </c>
      <c r="Y141" s="48">
        <v>999.91049999999996</v>
      </c>
      <c r="Z141" s="60">
        <v>669.92750000000001</v>
      </c>
    </row>
    <row r="142" spans="1:26" s="5" customFormat="1" ht="15" customHeight="1" x14ac:dyDescent="0.45">
      <c r="A142" s="42" t="str">
        <f>'Exit Capacity'!A142</f>
        <v>F06.2</v>
      </c>
      <c r="B142" s="47">
        <v>438.053</v>
      </c>
      <c r="C142" s="48">
        <v>866.61699999999996</v>
      </c>
      <c r="D142" s="48">
        <v>995.19749999999999</v>
      </c>
      <c r="E142" s="48">
        <v>980.23350000000005</v>
      </c>
      <c r="F142" s="48">
        <v>1205.3045</v>
      </c>
      <c r="G142" s="48">
        <v>1483.5675000000001</v>
      </c>
      <c r="H142" s="48">
        <v>1138.4420001000001</v>
      </c>
      <c r="I142" s="48">
        <v>828.63499999999999</v>
      </c>
      <c r="J142" s="48">
        <v>77.844999999999999</v>
      </c>
      <c r="K142" s="48">
        <v>940.07349999999997</v>
      </c>
      <c r="L142" s="48">
        <v>808.51600010000004</v>
      </c>
      <c r="M142" s="48">
        <v>1337.0395000000001</v>
      </c>
      <c r="N142" s="48">
        <v>36.524000000000001</v>
      </c>
      <c r="O142" s="48">
        <v>64.623000000000005</v>
      </c>
      <c r="P142" s="48">
        <v>831.42250000000001</v>
      </c>
      <c r="Q142" s="48">
        <v>474.40199999999999</v>
      </c>
      <c r="R142" s="48">
        <v>897.73750010000003</v>
      </c>
      <c r="S142" s="48">
        <v>396.10300000000001</v>
      </c>
      <c r="T142" s="48">
        <v>885.25549999999998</v>
      </c>
      <c r="U142" s="48">
        <v>396.01499999999999</v>
      </c>
      <c r="V142" s="48">
        <v>800.41600010000002</v>
      </c>
      <c r="W142" s="48">
        <v>7.5529999999999999</v>
      </c>
      <c r="X142" s="48">
        <v>1095.5925001000001</v>
      </c>
      <c r="Y142" s="48">
        <v>924.0575</v>
      </c>
      <c r="Z142" s="60">
        <v>594.07449999999994</v>
      </c>
    </row>
    <row r="143" spans="1:26" s="5" customFormat="1" ht="15" customHeight="1" x14ac:dyDescent="0.45">
      <c r="A143" s="42" t="str">
        <f>'Exit Capacity'!A143</f>
        <v>F07</v>
      </c>
      <c r="B143" s="47">
        <v>430.5</v>
      </c>
      <c r="C143" s="48">
        <v>859.06399999999996</v>
      </c>
      <c r="D143" s="48">
        <v>987.64449999999999</v>
      </c>
      <c r="E143" s="48">
        <v>972.68050000000005</v>
      </c>
      <c r="F143" s="48">
        <v>1197.7515000000001</v>
      </c>
      <c r="G143" s="48">
        <v>1476.0145</v>
      </c>
      <c r="H143" s="48">
        <v>1130.8890001</v>
      </c>
      <c r="I143" s="48">
        <v>821.08199999999999</v>
      </c>
      <c r="J143" s="48">
        <v>85.397999999999996</v>
      </c>
      <c r="K143" s="48">
        <v>932.52049999999997</v>
      </c>
      <c r="L143" s="48">
        <v>800.96300010000004</v>
      </c>
      <c r="M143" s="48">
        <v>1329.4865</v>
      </c>
      <c r="N143" s="48">
        <v>44.076999999999998</v>
      </c>
      <c r="O143" s="48">
        <v>72.176000000000002</v>
      </c>
      <c r="P143" s="48">
        <v>823.86950000000002</v>
      </c>
      <c r="Q143" s="48">
        <v>466.84899999999999</v>
      </c>
      <c r="R143" s="48">
        <v>890.18450010000004</v>
      </c>
      <c r="S143" s="48">
        <v>388.55</v>
      </c>
      <c r="T143" s="48">
        <v>877.70249999999999</v>
      </c>
      <c r="U143" s="48">
        <v>388.46199999999999</v>
      </c>
      <c r="V143" s="48">
        <v>792.86300010000002</v>
      </c>
      <c r="W143" s="48">
        <v>0</v>
      </c>
      <c r="X143" s="48">
        <v>1088.0395000999999</v>
      </c>
      <c r="Y143" s="48">
        <v>916.50450000000001</v>
      </c>
      <c r="Z143" s="60">
        <v>586.52149999999995</v>
      </c>
    </row>
    <row r="144" spans="1:26" s="5" customFormat="1" ht="15" customHeight="1" x14ac:dyDescent="0.45">
      <c r="A144" s="42" t="str">
        <f>'Exit Capacity'!A144</f>
        <v>F07.01</v>
      </c>
      <c r="B144" s="47">
        <v>419.59800000000001</v>
      </c>
      <c r="C144" s="48">
        <v>848.16200000000003</v>
      </c>
      <c r="D144" s="48">
        <v>976.74249999999995</v>
      </c>
      <c r="E144" s="48">
        <v>961.77850000000001</v>
      </c>
      <c r="F144" s="48">
        <v>1186.8495</v>
      </c>
      <c r="G144" s="48">
        <v>1465.1125</v>
      </c>
      <c r="H144" s="48">
        <v>1119.9870000999999</v>
      </c>
      <c r="I144" s="48">
        <v>810.18</v>
      </c>
      <c r="J144" s="48">
        <v>99.778999999999996</v>
      </c>
      <c r="K144" s="48">
        <v>921.61850000000004</v>
      </c>
      <c r="L144" s="48">
        <v>790.0610001</v>
      </c>
      <c r="M144" s="48">
        <v>1318.5844999999999</v>
      </c>
      <c r="N144" s="48">
        <v>58.457999999999998</v>
      </c>
      <c r="O144" s="48">
        <v>86.557000000000002</v>
      </c>
      <c r="P144" s="48">
        <v>812.96749999999997</v>
      </c>
      <c r="Q144" s="48">
        <v>455.947</v>
      </c>
      <c r="R144" s="48">
        <v>879.28250009999999</v>
      </c>
      <c r="S144" s="48">
        <v>377.64800000000002</v>
      </c>
      <c r="T144" s="48">
        <v>866.80050000000006</v>
      </c>
      <c r="U144" s="48">
        <v>377.56</v>
      </c>
      <c r="V144" s="48">
        <v>781.96100009999998</v>
      </c>
      <c r="W144" s="48">
        <v>14.381</v>
      </c>
      <c r="X144" s="48">
        <v>1077.1375000999999</v>
      </c>
      <c r="Y144" s="48">
        <v>905.60249999999996</v>
      </c>
      <c r="Z144" s="60">
        <v>575.61950000000002</v>
      </c>
    </row>
    <row r="145" spans="1:26" s="5" customFormat="1" ht="15" customHeight="1" x14ac:dyDescent="0.45">
      <c r="A145" s="42" t="str">
        <f>'Exit Capacity'!A145</f>
        <v>F08</v>
      </c>
      <c r="B145" s="47">
        <v>415.09800000000001</v>
      </c>
      <c r="C145" s="48">
        <v>843.66200000000003</v>
      </c>
      <c r="D145" s="48">
        <v>972.24249999999995</v>
      </c>
      <c r="E145" s="48">
        <v>957.27850000000001</v>
      </c>
      <c r="F145" s="48">
        <v>1182.3495</v>
      </c>
      <c r="G145" s="48">
        <v>1460.6125</v>
      </c>
      <c r="H145" s="48">
        <v>1115.4870000999999</v>
      </c>
      <c r="I145" s="48">
        <v>805.68</v>
      </c>
      <c r="J145" s="48">
        <v>100.8</v>
      </c>
      <c r="K145" s="48">
        <v>917.11850000000004</v>
      </c>
      <c r="L145" s="48">
        <v>785.5610001</v>
      </c>
      <c r="M145" s="48">
        <v>1314.0844999999999</v>
      </c>
      <c r="N145" s="48">
        <v>59.478999999999999</v>
      </c>
      <c r="O145" s="48">
        <v>87.578000000000003</v>
      </c>
      <c r="P145" s="48">
        <v>808.46749999999997</v>
      </c>
      <c r="Q145" s="48">
        <v>451.447</v>
      </c>
      <c r="R145" s="48">
        <v>874.78250009999999</v>
      </c>
      <c r="S145" s="48">
        <v>373.14800000000002</v>
      </c>
      <c r="T145" s="48">
        <v>862.30050000000006</v>
      </c>
      <c r="U145" s="48">
        <v>373.06</v>
      </c>
      <c r="V145" s="48">
        <v>777.46100009999998</v>
      </c>
      <c r="W145" s="48">
        <v>15.401999999999999</v>
      </c>
      <c r="X145" s="48">
        <v>1072.6375000999999</v>
      </c>
      <c r="Y145" s="48">
        <v>901.10249999999996</v>
      </c>
      <c r="Z145" s="60">
        <v>571.11950000000002</v>
      </c>
    </row>
    <row r="146" spans="1:26" s="5" customFormat="1" ht="15" customHeight="1" x14ac:dyDescent="0.45">
      <c r="A146" s="42" t="str">
        <f>'Exit Capacity'!A146</f>
        <v>F11</v>
      </c>
      <c r="B146" s="47">
        <v>344.94400000000002</v>
      </c>
      <c r="C146" s="48">
        <v>773.50800000000004</v>
      </c>
      <c r="D146" s="48">
        <v>902.08849999999995</v>
      </c>
      <c r="E146" s="48">
        <v>887.12450000000001</v>
      </c>
      <c r="F146" s="48">
        <v>1112.1955</v>
      </c>
      <c r="G146" s="48">
        <v>1390.4585</v>
      </c>
      <c r="H146" s="48">
        <v>1045.3330000999999</v>
      </c>
      <c r="I146" s="48">
        <v>735.52599999999995</v>
      </c>
      <c r="J146" s="48">
        <v>170.95400000000001</v>
      </c>
      <c r="K146" s="48">
        <v>846.96450000000004</v>
      </c>
      <c r="L146" s="48">
        <v>715.4070001</v>
      </c>
      <c r="M146" s="48">
        <v>1243.9304999999999</v>
      </c>
      <c r="N146" s="48">
        <v>129.63300000000001</v>
      </c>
      <c r="O146" s="48">
        <v>157.732</v>
      </c>
      <c r="P146" s="48">
        <v>738.31349999999998</v>
      </c>
      <c r="Q146" s="48">
        <v>381.29300000000001</v>
      </c>
      <c r="R146" s="48">
        <v>804.6285001</v>
      </c>
      <c r="S146" s="48">
        <v>302.99400000000003</v>
      </c>
      <c r="T146" s="48">
        <v>792.14649999999995</v>
      </c>
      <c r="U146" s="48">
        <v>302.90600000000001</v>
      </c>
      <c r="V146" s="48">
        <v>707.30700009999998</v>
      </c>
      <c r="W146" s="48">
        <v>85.555999999999997</v>
      </c>
      <c r="X146" s="48">
        <v>1002.4835001</v>
      </c>
      <c r="Y146" s="48">
        <v>830.94849999999997</v>
      </c>
      <c r="Z146" s="60">
        <v>500.96550000000002</v>
      </c>
    </row>
    <row r="147" spans="1:26" s="5" customFormat="1" ht="15" customHeight="1" x14ac:dyDescent="0.45">
      <c r="A147" s="42" t="str">
        <f>'Exit Capacity'!A147</f>
        <v>F13</v>
      </c>
      <c r="B147" s="47">
        <v>302.83499999999998</v>
      </c>
      <c r="C147" s="48">
        <v>731.399</v>
      </c>
      <c r="D147" s="48">
        <v>859.97950000000003</v>
      </c>
      <c r="E147" s="48">
        <v>845.01549999999997</v>
      </c>
      <c r="F147" s="48">
        <v>1070.0864999999999</v>
      </c>
      <c r="G147" s="48">
        <v>1348.3495</v>
      </c>
      <c r="H147" s="48">
        <v>1003.2240001</v>
      </c>
      <c r="I147" s="48">
        <v>693.41700000000003</v>
      </c>
      <c r="J147" s="48">
        <v>213.06299999999999</v>
      </c>
      <c r="K147" s="48">
        <v>804.85550000000001</v>
      </c>
      <c r="L147" s="48">
        <v>673.29800009999997</v>
      </c>
      <c r="M147" s="48">
        <v>1201.8215</v>
      </c>
      <c r="N147" s="48">
        <v>171.74199999999999</v>
      </c>
      <c r="O147" s="48">
        <v>199.84100000000001</v>
      </c>
      <c r="P147" s="48">
        <v>696.20450000000005</v>
      </c>
      <c r="Q147" s="48">
        <v>339.18400000000003</v>
      </c>
      <c r="R147" s="48">
        <v>762.51950009999996</v>
      </c>
      <c r="S147" s="48">
        <v>260.88499999999999</v>
      </c>
      <c r="T147" s="48">
        <v>750.03750000000002</v>
      </c>
      <c r="U147" s="48">
        <v>260.79700000000003</v>
      </c>
      <c r="V147" s="48">
        <v>665.19800009999994</v>
      </c>
      <c r="W147" s="48">
        <v>127.66500000000001</v>
      </c>
      <c r="X147" s="48">
        <v>960.37450009999998</v>
      </c>
      <c r="Y147" s="48">
        <v>788.83950000000004</v>
      </c>
      <c r="Z147" s="60">
        <v>458.85649999999998</v>
      </c>
    </row>
    <row r="148" spans="1:26" s="5" customFormat="1" ht="15" customHeight="1" x14ac:dyDescent="0.45">
      <c r="A148" s="42" t="str">
        <f>'Exit Capacity'!A148</f>
        <v>F14</v>
      </c>
      <c r="B148" s="47">
        <v>277.66399999999999</v>
      </c>
      <c r="C148" s="48">
        <v>706.22799999999995</v>
      </c>
      <c r="D148" s="48">
        <v>834.80849999999998</v>
      </c>
      <c r="E148" s="48">
        <v>819.84450000000004</v>
      </c>
      <c r="F148" s="48">
        <v>1044.9155000000001</v>
      </c>
      <c r="G148" s="48">
        <v>1323.1785</v>
      </c>
      <c r="H148" s="48">
        <v>978.05300009999996</v>
      </c>
      <c r="I148" s="48">
        <v>668.24599999999998</v>
      </c>
      <c r="J148" s="48">
        <v>238.23599999999999</v>
      </c>
      <c r="K148" s="48">
        <v>779.68449999999996</v>
      </c>
      <c r="L148" s="48">
        <v>648.12700010000003</v>
      </c>
      <c r="M148" s="48">
        <v>1176.6505</v>
      </c>
      <c r="N148" s="48">
        <v>196.91499999999999</v>
      </c>
      <c r="O148" s="48">
        <v>225.01400000000001</v>
      </c>
      <c r="P148" s="48">
        <v>671.0335</v>
      </c>
      <c r="Q148" s="48">
        <v>314.01299999999998</v>
      </c>
      <c r="R148" s="48">
        <v>737.34850010000002</v>
      </c>
      <c r="S148" s="48">
        <v>235.714</v>
      </c>
      <c r="T148" s="48">
        <v>724.86649999999997</v>
      </c>
      <c r="U148" s="48">
        <v>235.626</v>
      </c>
      <c r="V148" s="48">
        <v>640.02700010000001</v>
      </c>
      <c r="W148" s="48">
        <v>152.83799999999999</v>
      </c>
      <c r="X148" s="48">
        <v>935.20350010000004</v>
      </c>
      <c r="Y148" s="48">
        <v>763.66849999999999</v>
      </c>
      <c r="Z148" s="60">
        <v>433.68549999999999</v>
      </c>
    </row>
    <row r="149" spans="1:26" s="5" customFormat="1" ht="15" customHeight="1" x14ac:dyDescent="0.45">
      <c r="A149" s="42" t="str">
        <f>'Exit Capacity'!A149</f>
        <v>F19</v>
      </c>
      <c r="B149" s="47">
        <v>393.02100000000002</v>
      </c>
      <c r="C149" s="48">
        <v>779.154</v>
      </c>
      <c r="D149" s="48">
        <v>719.44949999999994</v>
      </c>
      <c r="E149" s="48">
        <v>704.4855</v>
      </c>
      <c r="F149" s="48">
        <v>929.55650000000003</v>
      </c>
      <c r="G149" s="48">
        <v>1207.8195000000001</v>
      </c>
      <c r="H149" s="48">
        <v>1016.0735001</v>
      </c>
      <c r="I149" s="48">
        <v>741.17200000000003</v>
      </c>
      <c r="J149" s="48">
        <v>353.59300000000002</v>
      </c>
      <c r="K149" s="48">
        <v>664.32550000000003</v>
      </c>
      <c r="L149" s="48">
        <v>721.05300009999996</v>
      </c>
      <c r="M149" s="48">
        <v>1061.2915</v>
      </c>
      <c r="N149" s="48">
        <v>312.27199999999999</v>
      </c>
      <c r="O149" s="48">
        <v>340.37099999999998</v>
      </c>
      <c r="P149" s="48">
        <v>555.67449999999997</v>
      </c>
      <c r="Q149" s="48">
        <v>198.654</v>
      </c>
      <c r="R149" s="48">
        <v>810.27450009999995</v>
      </c>
      <c r="S149" s="48">
        <v>351.07100000000003</v>
      </c>
      <c r="T149" s="48">
        <v>609.50750000000005</v>
      </c>
      <c r="U149" s="48">
        <v>120.267</v>
      </c>
      <c r="V149" s="48">
        <v>712.95300010000005</v>
      </c>
      <c r="W149" s="48">
        <v>268.19499999999999</v>
      </c>
      <c r="X149" s="48">
        <v>819.8445001</v>
      </c>
      <c r="Y149" s="48">
        <v>648.30949999999996</v>
      </c>
      <c r="Z149" s="60">
        <v>318.32650000000001</v>
      </c>
    </row>
    <row r="150" spans="1:26" s="5" customFormat="1" ht="15" customHeight="1" x14ac:dyDescent="0.45">
      <c r="A150" s="42" t="str">
        <f>'Exit Capacity'!A150</f>
        <v>F21</v>
      </c>
      <c r="B150" s="47">
        <v>431.19600000000003</v>
      </c>
      <c r="C150" s="48">
        <v>740.97900000000004</v>
      </c>
      <c r="D150" s="48">
        <v>681.27449999999999</v>
      </c>
      <c r="E150" s="48">
        <v>666.31050000000005</v>
      </c>
      <c r="F150" s="48">
        <v>891.38149999999996</v>
      </c>
      <c r="G150" s="48">
        <v>1169.6445000000001</v>
      </c>
      <c r="H150" s="48">
        <v>977.89850009999998</v>
      </c>
      <c r="I150" s="48">
        <v>702.99699999999996</v>
      </c>
      <c r="J150" s="48">
        <v>391.76799999999997</v>
      </c>
      <c r="K150" s="48">
        <v>626.15049999999997</v>
      </c>
      <c r="L150" s="48">
        <v>682.87800010000001</v>
      </c>
      <c r="M150" s="48">
        <v>1023.1165</v>
      </c>
      <c r="N150" s="48">
        <v>350.447</v>
      </c>
      <c r="O150" s="48">
        <v>378.54599999999999</v>
      </c>
      <c r="P150" s="48">
        <v>517.49950000000001</v>
      </c>
      <c r="Q150" s="48">
        <v>160.47900000000001</v>
      </c>
      <c r="R150" s="48">
        <v>772.0995001</v>
      </c>
      <c r="S150" s="48">
        <v>389.24599999999998</v>
      </c>
      <c r="T150" s="48">
        <v>571.33249999999998</v>
      </c>
      <c r="U150" s="48">
        <v>82.091999999999999</v>
      </c>
      <c r="V150" s="48">
        <v>674.77800009999999</v>
      </c>
      <c r="W150" s="48">
        <v>306.37</v>
      </c>
      <c r="X150" s="48">
        <v>781.66950010000005</v>
      </c>
      <c r="Y150" s="48">
        <v>610.1345</v>
      </c>
      <c r="Z150" s="60">
        <v>280.1515</v>
      </c>
    </row>
    <row r="151" spans="1:26" s="5" customFormat="1" ht="15" customHeight="1" x14ac:dyDescent="0.45">
      <c r="A151" s="42" t="str">
        <f>'Exit Capacity'!A151</f>
        <v>F23</v>
      </c>
      <c r="B151" s="47">
        <v>447.08800000000002</v>
      </c>
      <c r="C151" s="48">
        <v>725.08699999999999</v>
      </c>
      <c r="D151" s="48">
        <v>665.38250000000005</v>
      </c>
      <c r="E151" s="48">
        <v>650.41849999999999</v>
      </c>
      <c r="F151" s="48">
        <v>875.48950000000002</v>
      </c>
      <c r="G151" s="48">
        <v>1153.7525000000001</v>
      </c>
      <c r="H151" s="48">
        <v>962.00650010000004</v>
      </c>
      <c r="I151" s="48">
        <v>687.10500000000002</v>
      </c>
      <c r="J151" s="48">
        <v>407.66</v>
      </c>
      <c r="K151" s="48">
        <v>610.25850000000003</v>
      </c>
      <c r="L151" s="48">
        <v>666.98600009999996</v>
      </c>
      <c r="M151" s="48">
        <v>1007.2245</v>
      </c>
      <c r="N151" s="48">
        <v>366.339</v>
      </c>
      <c r="O151" s="48">
        <v>394.43799999999999</v>
      </c>
      <c r="P151" s="48">
        <v>501.60750000000002</v>
      </c>
      <c r="Q151" s="48">
        <v>144.58699999999999</v>
      </c>
      <c r="R151" s="48">
        <v>756.20750009999995</v>
      </c>
      <c r="S151" s="48">
        <v>405.13799999999998</v>
      </c>
      <c r="T151" s="48">
        <v>555.44050000000004</v>
      </c>
      <c r="U151" s="48">
        <v>66.2</v>
      </c>
      <c r="V151" s="48">
        <v>658.88600010000005</v>
      </c>
      <c r="W151" s="48">
        <v>322.262</v>
      </c>
      <c r="X151" s="48">
        <v>765.7775001</v>
      </c>
      <c r="Y151" s="48">
        <v>594.24249999999995</v>
      </c>
      <c r="Z151" s="60">
        <v>264.2595</v>
      </c>
    </row>
    <row r="152" spans="1:26" s="5" customFormat="1" ht="15" customHeight="1" x14ac:dyDescent="0.45">
      <c r="A152" s="42" t="str">
        <f>'Exit Capacity'!A152</f>
        <v>F25</v>
      </c>
      <c r="B152" s="47">
        <v>513.28800000000001</v>
      </c>
      <c r="C152" s="48">
        <v>658.88699999999994</v>
      </c>
      <c r="D152" s="48">
        <v>599.1825</v>
      </c>
      <c r="E152" s="48">
        <v>584.21849999999995</v>
      </c>
      <c r="F152" s="48">
        <v>809.28949999999998</v>
      </c>
      <c r="G152" s="48">
        <v>1087.5525</v>
      </c>
      <c r="H152" s="48">
        <v>895.80650009999999</v>
      </c>
      <c r="I152" s="48">
        <v>620.90499999999997</v>
      </c>
      <c r="J152" s="48">
        <v>473.86</v>
      </c>
      <c r="K152" s="48">
        <v>544.05849999999998</v>
      </c>
      <c r="L152" s="48">
        <v>600.78600010000002</v>
      </c>
      <c r="M152" s="48">
        <v>941.02449999999999</v>
      </c>
      <c r="N152" s="48">
        <v>432.53899999999999</v>
      </c>
      <c r="O152" s="48">
        <v>460.63799999999998</v>
      </c>
      <c r="P152" s="48">
        <v>435.40750000000003</v>
      </c>
      <c r="Q152" s="48">
        <v>78.387</v>
      </c>
      <c r="R152" s="48">
        <v>690.00750010000002</v>
      </c>
      <c r="S152" s="48">
        <v>471.33800000000002</v>
      </c>
      <c r="T152" s="48">
        <v>489.2405</v>
      </c>
      <c r="U152" s="48">
        <v>0</v>
      </c>
      <c r="V152" s="48">
        <v>592.6860001</v>
      </c>
      <c r="W152" s="48">
        <v>388.46199999999999</v>
      </c>
      <c r="X152" s="48">
        <v>699.57750009999995</v>
      </c>
      <c r="Y152" s="48">
        <v>528.04250000000002</v>
      </c>
      <c r="Z152" s="60">
        <v>198.05950000000001</v>
      </c>
    </row>
    <row r="153" spans="1:26" s="5" customFormat="1" ht="15" customHeight="1" x14ac:dyDescent="0.45">
      <c r="A153" s="42" t="str">
        <f>'Exit Capacity'!A153</f>
        <v>F26</v>
      </c>
      <c r="B153" s="47">
        <v>534.84299999999996</v>
      </c>
      <c r="C153" s="48">
        <v>637.33199999999999</v>
      </c>
      <c r="D153" s="48">
        <v>577.62750000000005</v>
      </c>
      <c r="E153" s="48">
        <v>562.6635</v>
      </c>
      <c r="F153" s="48">
        <v>787.73450000000003</v>
      </c>
      <c r="G153" s="48">
        <v>1065.9974999999999</v>
      </c>
      <c r="H153" s="48">
        <v>874.25150010000004</v>
      </c>
      <c r="I153" s="48">
        <v>599.35</v>
      </c>
      <c r="J153" s="48">
        <v>495.41500000000002</v>
      </c>
      <c r="K153" s="48">
        <v>522.50350000000003</v>
      </c>
      <c r="L153" s="48">
        <v>579.23100009999996</v>
      </c>
      <c r="M153" s="48">
        <v>919.46950000000004</v>
      </c>
      <c r="N153" s="48">
        <v>454.09399999999999</v>
      </c>
      <c r="O153" s="48">
        <v>482.19299999999998</v>
      </c>
      <c r="P153" s="48">
        <v>413.85250000000002</v>
      </c>
      <c r="Q153" s="48">
        <v>56.832000000000001</v>
      </c>
      <c r="R153" s="48">
        <v>668.45250009999995</v>
      </c>
      <c r="S153" s="48">
        <v>492.89299999999997</v>
      </c>
      <c r="T153" s="48">
        <v>467.68549999999999</v>
      </c>
      <c r="U153" s="48">
        <v>21.555</v>
      </c>
      <c r="V153" s="48">
        <v>571.13100010000005</v>
      </c>
      <c r="W153" s="48">
        <v>410.017</v>
      </c>
      <c r="X153" s="48">
        <v>678.0225001</v>
      </c>
      <c r="Y153" s="48">
        <v>506.48750000000001</v>
      </c>
      <c r="Z153" s="60">
        <v>176.50450000000001</v>
      </c>
    </row>
    <row r="154" spans="1:26" s="5" customFormat="1" ht="15" customHeight="1" x14ac:dyDescent="0.45">
      <c r="A154" s="42" t="str">
        <f>'Exit Capacity'!A154</f>
        <v>F26.02</v>
      </c>
      <c r="B154" s="47">
        <v>538.76</v>
      </c>
      <c r="C154" s="48">
        <v>633.41499999999996</v>
      </c>
      <c r="D154" s="48">
        <v>573.71050000000002</v>
      </c>
      <c r="E154" s="48">
        <v>558.74649999999997</v>
      </c>
      <c r="F154" s="48">
        <v>783.8175</v>
      </c>
      <c r="G154" s="48">
        <v>1062.0805</v>
      </c>
      <c r="H154" s="48">
        <v>870.33450010000001</v>
      </c>
      <c r="I154" s="48">
        <v>595.43299999999999</v>
      </c>
      <c r="J154" s="48">
        <v>499.33199999999999</v>
      </c>
      <c r="K154" s="48">
        <v>518.5865</v>
      </c>
      <c r="L154" s="48">
        <v>575.31400010000004</v>
      </c>
      <c r="M154" s="48">
        <v>915.55250000000001</v>
      </c>
      <c r="N154" s="48">
        <v>458.01100000000002</v>
      </c>
      <c r="O154" s="48">
        <v>486.11</v>
      </c>
      <c r="P154" s="48">
        <v>409.93549999999999</v>
      </c>
      <c r="Q154" s="48">
        <v>52.914999999999999</v>
      </c>
      <c r="R154" s="48">
        <v>664.53550010000004</v>
      </c>
      <c r="S154" s="48">
        <v>496.81</v>
      </c>
      <c r="T154" s="48">
        <v>463.76850000000002</v>
      </c>
      <c r="U154" s="48">
        <v>25.472000000000001</v>
      </c>
      <c r="V154" s="48">
        <v>567.21400010000002</v>
      </c>
      <c r="W154" s="48">
        <v>413.93400000000003</v>
      </c>
      <c r="X154" s="48">
        <v>674.10550009999997</v>
      </c>
      <c r="Y154" s="48">
        <v>502.57049999999998</v>
      </c>
      <c r="Z154" s="60">
        <v>172.58750000000001</v>
      </c>
    </row>
    <row r="155" spans="1:26" s="5" customFormat="1" ht="15" customHeight="1" x14ac:dyDescent="0.45">
      <c r="A155" s="42" t="str">
        <f>'Exit Capacity'!A155</f>
        <v>F26A</v>
      </c>
      <c r="B155" s="47">
        <v>546.09400000000005</v>
      </c>
      <c r="C155" s="48">
        <v>626.08100000000002</v>
      </c>
      <c r="D155" s="48">
        <v>566.37649999999996</v>
      </c>
      <c r="E155" s="48">
        <v>551.41250000000002</v>
      </c>
      <c r="F155" s="48">
        <v>776.48350000000005</v>
      </c>
      <c r="G155" s="48">
        <v>1054.7465</v>
      </c>
      <c r="H155" s="48">
        <v>863.00050009999995</v>
      </c>
      <c r="I155" s="48">
        <v>588.09900000000005</v>
      </c>
      <c r="J155" s="48">
        <v>506.666</v>
      </c>
      <c r="K155" s="48">
        <v>511.2525</v>
      </c>
      <c r="L155" s="48">
        <v>567.98000009999998</v>
      </c>
      <c r="M155" s="48">
        <v>908.21849999999995</v>
      </c>
      <c r="N155" s="48">
        <v>465.34500000000003</v>
      </c>
      <c r="O155" s="48">
        <v>493.44400000000002</v>
      </c>
      <c r="P155" s="48">
        <v>402.60149999999999</v>
      </c>
      <c r="Q155" s="48">
        <v>45.581000000000003</v>
      </c>
      <c r="R155" s="48">
        <v>657.20150009999998</v>
      </c>
      <c r="S155" s="48">
        <v>504.14400000000001</v>
      </c>
      <c r="T155" s="48">
        <v>456.43450000000001</v>
      </c>
      <c r="U155" s="48">
        <v>32.805999999999997</v>
      </c>
      <c r="V155" s="48">
        <v>559.88000009999996</v>
      </c>
      <c r="W155" s="48">
        <v>421.26799999999997</v>
      </c>
      <c r="X155" s="48">
        <v>666.77150010000003</v>
      </c>
      <c r="Y155" s="48">
        <v>495.23649999999998</v>
      </c>
      <c r="Z155" s="60">
        <v>165.2535</v>
      </c>
    </row>
    <row r="156" spans="1:26" s="5" customFormat="1" ht="15" customHeight="1" x14ac:dyDescent="0.45">
      <c r="A156" s="42" t="str">
        <f>'Exit Capacity'!A156</f>
        <v>F27</v>
      </c>
      <c r="B156" s="47">
        <v>558.30600000000004</v>
      </c>
      <c r="C156" s="48">
        <v>613.86900000000003</v>
      </c>
      <c r="D156" s="48">
        <v>554.16449999999998</v>
      </c>
      <c r="E156" s="48">
        <v>539.20050000000003</v>
      </c>
      <c r="F156" s="48">
        <v>764.27149999999995</v>
      </c>
      <c r="G156" s="48">
        <v>1042.5345</v>
      </c>
      <c r="H156" s="48">
        <v>850.78850009999996</v>
      </c>
      <c r="I156" s="48">
        <v>575.88699999999994</v>
      </c>
      <c r="J156" s="48">
        <v>518.87800000000004</v>
      </c>
      <c r="K156" s="48">
        <v>499.04050000000001</v>
      </c>
      <c r="L156" s="48">
        <v>555.76800009999999</v>
      </c>
      <c r="M156" s="48">
        <v>896.00649999999996</v>
      </c>
      <c r="N156" s="48">
        <v>477.55700000000002</v>
      </c>
      <c r="O156" s="48">
        <v>505.65600000000001</v>
      </c>
      <c r="P156" s="48">
        <v>390.3895</v>
      </c>
      <c r="Q156" s="48">
        <v>33.369</v>
      </c>
      <c r="R156" s="48">
        <v>644.98950009999999</v>
      </c>
      <c r="S156" s="48">
        <v>516.35599999999999</v>
      </c>
      <c r="T156" s="48">
        <v>444.22250000000003</v>
      </c>
      <c r="U156" s="48">
        <v>45.018000000000001</v>
      </c>
      <c r="V156" s="48">
        <v>547.66800009999997</v>
      </c>
      <c r="W156" s="48">
        <v>433.48</v>
      </c>
      <c r="X156" s="48">
        <v>654.55950010000004</v>
      </c>
      <c r="Y156" s="48">
        <v>483.02449999999999</v>
      </c>
      <c r="Z156" s="60">
        <v>153.04150000000001</v>
      </c>
    </row>
    <row r="157" spans="1:26" s="5" customFormat="1" ht="15" customHeight="1" x14ac:dyDescent="0.45">
      <c r="A157" s="42" t="str">
        <f>'Exit Capacity'!A157</f>
        <v>F27A</v>
      </c>
      <c r="B157" s="47">
        <v>566.40599999999995</v>
      </c>
      <c r="C157" s="48">
        <v>605.76900000000001</v>
      </c>
      <c r="D157" s="48">
        <v>546.06449999999995</v>
      </c>
      <c r="E157" s="48">
        <v>531.10050000000001</v>
      </c>
      <c r="F157" s="48">
        <v>756.17150000000004</v>
      </c>
      <c r="G157" s="48">
        <v>1034.4345000000001</v>
      </c>
      <c r="H157" s="48">
        <v>842.68850010000006</v>
      </c>
      <c r="I157" s="48">
        <v>567.78700000000003</v>
      </c>
      <c r="J157" s="48">
        <v>526.97799999999995</v>
      </c>
      <c r="K157" s="48">
        <v>490.94049999999999</v>
      </c>
      <c r="L157" s="48">
        <v>547.66800009999997</v>
      </c>
      <c r="M157" s="48">
        <v>887.90650000000005</v>
      </c>
      <c r="N157" s="48">
        <v>485.65699999999998</v>
      </c>
      <c r="O157" s="48">
        <v>513.75599999999997</v>
      </c>
      <c r="P157" s="48">
        <v>382.28949999999998</v>
      </c>
      <c r="Q157" s="48">
        <v>25.268999999999998</v>
      </c>
      <c r="R157" s="48">
        <v>636.88950009999996</v>
      </c>
      <c r="S157" s="48">
        <v>524.45600000000002</v>
      </c>
      <c r="T157" s="48">
        <v>436.1225</v>
      </c>
      <c r="U157" s="48">
        <v>53.118000000000002</v>
      </c>
      <c r="V157" s="48">
        <v>539.56800009999995</v>
      </c>
      <c r="W157" s="48">
        <v>441.58</v>
      </c>
      <c r="X157" s="48">
        <v>646.45950010000001</v>
      </c>
      <c r="Y157" s="48">
        <v>474.92450000000002</v>
      </c>
      <c r="Z157" s="60">
        <v>144.94149999999999</v>
      </c>
    </row>
    <row r="158" spans="1:26" s="5" customFormat="1" ht="15" customHeight="1" x14ac:dyDescent="0.45">
      <c r="A158" s="42" t="str">
        <f>'Exit Capacity'!A158</f>
        <v>F28</v>
      </c>
      <c r="B158" s="47">
        <v>576.20600000000002</v>
      </c>
      <c r="C158" s="48">
        <v>595.96900000000005</v>
      </c>
      <c r="D158" s="48">
        <v>536.2645</v>
      </c>
      <c r="E158" s="48">
        <v>521.30050000000006</v>
      </c>
      <c r="F158" s="48">
        <v>746.37149999999997</v>
      </c>
      <c r="G158" s="48">
        <v>1024.6344999999999</v>
      </c>
      <c r="H158" s="48">
        <v>832.88850009999999</v>
      </c>
      <c r="I158" s="48">
        <v>557.98699999999997</v>
      </c>
      <c r="J158" s="48">
        <v>536.77800000000002</v>
      </c>
      <c r="K158" s="48">
        <v>481.14049999999997</v>
      </c>
      <c r="L158" s="48">
        <v>537.86800010000002</v>
      </c>
      <c r="M158" s="48">
        <v>878.10649999999998</v>
      </c>
      <c r="N158" s="48">
        <v>495.45699999999999</v>
      </c>
      <c r="O158" s="48">
        <v>523.55600000000004</v>
      </c>
      <c r="P158" s="48">
        <v>372.48950000000002</v>
      </c>
      <c r="Q158" s="48">
        <v>15.468999999999999</v>
      </c>
      <c r="R158" s="48">
        <v>627.08950010000001</v>
      </c>
      <c r="S158" s="48">
        <v>534.25599999999997</v>
      </c>
      <c r="T158" s="48">
        <v>426.32249999999999</v>
      </c>
      <c r="U158" s="48">
        <v>62.917999999999999</v>
      </c>
      <c r="V158" s="48">
        <v>529.76800009999999</v>
      </c>
      <c r="W158" s="48">
        <v>451.38</v>
      </c>
      <c r="X158" s="48">
        <v>636.65950009999995</v>
      </c>
      <c r="Y158" s="48">
        <v>465.12450000000001</v>
      </c>
      <c r="Z158" s="60">
        <v>135.14150000000001</v>
      </c>
    </row>
    <row r="159" spans="1:26" s="5" customFormat="1" ht="15" customHeight="1" x14ac:dyDescent="0.45">
      <c r="A159" s="42" t="str">
        <f>'Exit Capacity'!A159</f>
        <v>G03</v>
      </c>
      <c r="B159" s="47">
        <v>1044.0934999999999</v>
      </c>
      <c r="C159" s="48">
        <v>964.22699999999998</v>
      </c>
      <c r="D159" s="48">
        <v>351.63200000000001</v>
      </c>
      <c r="E159" s="48">
        <v>53.412999999999997</v>
      </c>
      <c r="F159" s="48">
        <v>888.83299999999997</v>
      </c>
      <c r="G159" s="48">
        <v>979.80799999999999</v>
      </c>
      <c r="H159" s="48">
        <v>509.59300009999998</v>
      </c>
      <c r="I159" s="48">
        <v>850.70100019999995</v>
      </c>
      <c r="J159" s="48">
        <v>1004.6655</v>
      </c>
      <c r="K159" s="48">
        <v>296.50799999999998</v>
      </c>
      <c r="L159" s="48">
        <v>541.02700010000001</v>
      </c>
      <c r="M159" s="48">
        <v>833.28</v>
      </c>
      <c r="N159" s="48">
        <v>963.34450000000004</v>
      </c>
      <c r="O159" s="48">
        <v>991.44349999999997</v>
      </c>
      <c r="P159" s="48">
        <v>126.669</v>
      </c>
      <c r="Q159" s="48">
        <v>452.41849999999999</v>
      </c>
      <c r="R159" s="48">
        <v>435.60550009999997</v>
      </c>
      <c r="S159" s="48">
        <v>1002.1435</v>
      </c>
      <c r="T159" s="48">
        <v>103.027</v>
      </c>
      <c r="U159" s="48">
        <v>530.80550000000005</v>
      </c>
      <c r="V159" s="48">
        <v>532.92700009999999</v>
      </c>
      <c r="W159" s="48">
        <v>919.26750000000004</v>
      </c>
      <c r="X159" s="48">
        <v>313.3640001</v>
      </c>
      <c r="Y159" s="48">
        <v>280.49200000000002</v>
      </c>
      <c r="Z159" s="60">
        <v>332.74599999999998</v>
      </c>
    </row>
    <row r="160" spans="1:26" s="5" customFormat="1" ht="15" customHeight="1" x14ac:dyDescent="0.45">
      <c r="A160" s="42" t="str">
        <f>'Exit Capacity'!A160</f>
        <v>G04</v>
      </c>
      <c r="B160" s="47">
        <v>1034.6555000000001</v>
      </c>
      <c r="C160" s="48">
        <v>954.78899999999999</v>
      </c>
      <c r="D160" s="48">
        <v>342.19400000000002</v>
      </c>
      <c r="E160" s="48">
        <v>62.850999999999999</v>
      </c>
      <c r="F160" s="48">
        <v>879.39499999999998</v>
      </c>
      <c r="G160" s="48">
        <v>970.37</v>
      </c>
      <c r="H160" s="48">
        <v>500.1550001</v>
      </c>
      <c r="I160" s="48">
        <v>841.26300019999996</v>
      </c>
      <c r="J160" s="48">
        <v>995.22749999999996</v>
      </c>
      <c r="K160" s="48">
        <v>287.07</v>
      </c>
      <c r="L160" s="48">
        <v>531.58900010000002</v>
      </c>
      <c r="M160" s="48">
        <v>823.84199999999998</v>
      </c>
      <c r="N160" s="48">
        <v>953.90650000000005</v>
      </c>
      <c r="O160" s="48">
        <v>982.00549999999998</v>
      </c>
      <c r="P160" s="48">
        <v>117.23099999999999</v>
      </c>
      <c r="Q160" s="48">
        <v>442.98050000000001</v>
      </c>
      <c r="R160" s="48">
        <v>426.16750009999998</v>
      </c>
      <c r="S160" s="48">
        <v>992.70550000000003</v>
      </c>
      <c r="T160" s="48">
        <v>93.588999999999999</v>
      </c>
      <c r="U160" s="48">
        <v>521.36749999999995</v>
      </c>
      <c r="V160" s="48">
        <v>523.4890001</v>
      </c>
      <c r="W160" s="48">
        <v>909.82950000000005</v>
      </c>
      <c r="X160" s="48">
        <v>303.92600010000001</v>
      </c>
      <c r="Y160" s="48">
        <v>271.05399999999997</v>
      </c>
      <c r="Z160" s="60">
        <v>323.30799999999999</v>
      </c>
    </row>
    <row r="161" spans="1:26" s="5" customFormat="1" ht="15" customHeight="1" x14ac:dyDescent="0.45">
      <c r="A161" s="42" t="str">
        <f>'Exit Capacity'!A161</f>
        <v>G07</v>
      </c>
      <c r="B161" s="47">
        <v>984.84849999999994</v>
      </c>
      <c r="C161" s="48">
        <v>904.98199999999997</v>
      </c>
      <c r="D161" s="48">
        <v>292.387</v>
      </c>
      <c r="E161" s="48">
        <v>122.785</v>
      </c>
      <c r="F161" s="48">
        <v>829.58799999999997</v>
      </c>
      <c r="G161" s="48">
        <v>920.56299999999999</v>
      </c>
      <c r="H161" s="48">
        <v>468.5200001</v>
      </c>
      <c r="I161" s="48">
        <v>809.62800019999997</v>
      </c>
      <c r="J161" s="48">
        <v>945.42049999999995</v>
      </c>
      <c r="K161" s="48">
        <v>237.26300000000001</v>
      </c>
      <c r="L161" s="48">
        <v>499.95400009999997</v>
      </c>
      <c r="M161" s="48">
        <v>774.03499999999997</v>
      </c>
      <c r="N161" s="48">
        <v>904.09950000000003</v>
      </c>
      <c r="O161" s="48">
        <v>932.19849999999997</v>
      </c>
      <c r="P161" s="48">
        <v>67.424000000000007</v>
      </c>
      <c r="Q161" s="48">
        <v>393.17349999999999</v>
      </c>
      <c r="R161" s="48">
        <v>394.53250009999999</v>
      </c>
      <c r="S161" s="48">
        <v>942.89850000000001</v>
      </c>
      <c r="T161" s="48">
        <v>61.954000000000001</v>
      </c>
      <c r="U161" s="48">
        <v>471.56049999999999</v>
      </c>
      <c r="V161" s="48">
        <v>491.85400010000001</v>
      </c>
      <c r="W161" s="48">
        <v>860.02250000000004</v>
      </c>
      <c r="X161" s="48">
        <v>272.29100010000002</v>
      </c>
      <c r="Y161" s="48">
        <v>221.24700000000001</v>
      </c>
      <c r="Z161" s="60">
        <v>273.50099999999998</v>
      </c>
    </row>
    <row r="162" spans="1:26" s="5" customFormat="1" ht="15" customHeight="1" x14ac:dyDescent="0.45">
      <c r="A162" s="42" t="str">
        <f>'Exit Capacity'!A162</f>
        <v>H1</v>
      </c>
      <c r="B162" s="47">
        <v>944.90800000000002</v>
      </c>
      <c r="C162" s="48">
        <v>215.92</v>
      </c>
      <c r="D162" s="48">
        <v>1056.7410001999999</v>
      </c>
      <c r="E162" s="48">
        <v>903.11400019999996</v>
      </c>
      <c r="F162" s="48">
        <v>1283.6465000000001</v>
      </c>
      <c r="G162" s="48">
        <v>1561.9095</v>
      </c>
      <c r="H162" s="48">
        <v>654.80000010000003</v>
      </c>
      <c r="I162" s="48">
        <v>1</v>
      </c>
      <c r="J162" s="48">
        <v>905.48</v>
      </c>
      <c r="K162" s="48">
        <v>1001.6170002</v>
      </c>
      <c r="L162" s="48">
        <v>324.87400009999999</v>
      </c>
      <c r="M162" s="48">
        <v>1415.3815</v>
      </c>
      <c r="N162" s="48">
        <v>864.15899999999999</v>
      </c>
      <c r="O162" s="48">
        <v>892.25800000000004</v>
      </c>
      <c r="P162" s="48">
        <v>831.77800019999995</v>
      </c>
      <c r="Q162" s="48">
        <v>552.74400000000003</v>
      </c>
      <c r="R162" s="48">
        <v>414.09550009999998</v>
      </c>
      <c r="S162" s="48">
        <v>902.95799999999997</v>
      </c>
      <c r="T162" s="48">
        <v>746.67400020000002</v>
      </c>
      <c r="U162" s="48">
        <v>619.90499999999997</v>
      </c>
      <c r="V162" s="48">
        <v>316.77400010000002</v>
      </c>
      <c r="W162" s="48">
        <v>820.08199999999999</v>
      </c>
      <c r="X162" s="48">
        <v>785.46300010000004</v>
      </c>
      <c r="Y162" s="48">
        <v>985.60100020000004</v>
      </c>
      <c r="Z162" s="60">
        <v>592.49900000000002</v>
      </c>
    </row>
    <row r="163" spans="1:26" s="5" customFormat="1" ht="15" customHeight="1" x14ac:dyDescent="0.45">
      <c r="A163" s="42" t="str">
        <f>'Exit Capacity'!A163</f>
        <v>I001</v>
      </c>
      <c r="B163" s="47">
        <v>1063.3640001000001</v>
      </c>
      <c r="C163" s="48">
        <v>1157.2294999999999</v>
      </c>
      <c r="D163" s="48">
        <v>573.25400000000002</v>
      </c>
      <c r="E163" s="48">
        <v>589.55899999999997</v>
      </c>
      <c r="F163" s="48">
        <v>659.21199999999999</v>
      </c>
      <c r="G163" s="48">
        <v>443.66199999999998</v>
      </c>
      <c r="H163" s="48">
        <v>901.14700010000001</v>
      </c>
      <c r="I163" s="48">
        <v>1119.2474999999999</v>
      </c>
      <c r="J163" s="48">
        <v>1023.9360001</v>
      </c>
      <c r="K163" s="48">
        <v>518.13</v>
      </c>
      <c r="L163" s="48">
        <v>932.58100009999998</v>
      </c>
      <c r="M163" s="48">
        <v>297.13400000000001</v>
      </c>
      <c r="N163" s="48">
        <v>982.61500009999997</v>
      </c>
      <c r="O163" s="48">
        <v>1010.7140001</v>
      </c>
      <c r="P163" s="48">
        <v>409.47899999999998</v>
      </c>
      <c r="Q163" s="48">
        <v>565.50350000000003</v>
      </c>
      <c r="R163" s="48">
        <v>827.15950009999995</v>
      </c>
      <c r="S163" s="48">
        <v>1021.4140001</v>
      </c>
      <c r="T163" s="48">
        <v>494.58100000000002</v>
      </c>
      <c r="U163" s="48">
        <v>643.89049999999997</v>
      </c>
      <c r="V163" s="48">
        <v>924.48100009999996</v>
      </c>
      <c r="W163" s="48">
        <v>938.53800009999998</v>
      </c>
      <c r="X163" s="48">
        <v>704.91800009999997</v>
      </c>
      <c r="Y163" s="48">
        <v>502.11399999999998</v>
      </c>
      <c r="Z163" s="60">
        <v>619.64700000000005</v>
      </c>
    </row>
    <row r="164" spans="1:26" s="5" customFormat="1" ht="15" customHeight="1" x14ac:dyDescent="0.45">
      <c r="A164" s="42" t="str">
        <f>'Exit Capacity'!A164</f>
        <v>I003</v>
      </c>
      <c r="B164" s="47">
        <v>1097.4830001</v>
      </c>
      <c r="C164" s="48">
        <v>1191.3485000000001</v>
      </c>
      <c r="D164" s="48">
        <v>607.37300000000005</v>
      </c>
      <c r="E164" s="48">
        <v>623.678</v>
      </c>
      <c r="F164" s="48">
        <v>693.33100000000002</v>
      </c>
      <c r="G164" s="48">
        <v>409.54300000000001</v>
      </c>
      <c r="H164" s="48">
        <v>935.26600010000004</v>
      </c>
      <c r="I164" s="48">
        <v>1153.3665000000001</v>
      </c>
      <c r="J164" s="48">
        <v>1058.0550000999999</v>
      </c>
      <c r="K164" s="48">
        <v>552.24900000000002</v>
      </c>
      <c r="L164" s="48">
        <v>966.70000010000001</v>
      </c>
      <c r="M164" s="48">
        <v>263.01499999999999</v>
      </c>
      <c r="N164" s="48">
        <v>1016.7340001</v>
      </c>
      <c r="O164" s="48">
        <v>1044.8330000999999</v>
      </c>
      <c r="P164" s="48">
        <v>443.59800000000001</v>
      </c>
      <c r="Q164" s="48">
        <v>599.62249999999995</v>
      </c>
      <c r="R164" s="48">
        <v>861.27850009999997</v>
      </c>
      <c r="S164" s="48">
        <v>1055.5330001</v>
      </c>
      <c r="T164" s="48">
        <v>528.70000000000005</v>
      </c>
      <c r="U164" s="48">
        <v>678.0095</v>
      </c>
      <c r="V164" s="48">
        <v>958.60000009999999</v>
      </c>
      <c r="W164" s="48">
        <v>972.6570001</v>
      </c>
      <c r="X164" s="48">
        <v>739.0370001</v>
      </c>
      <c r="Y164" s="48">
        <v>536.23299999999995</v>
      </c>
      <c r="Z164" s="60">
        <v>653.76599999999996</v>
      </c>
    </row>
    <row r="165" spans="1:26" s="5" customFormat="1" ht="15" customHeight="1" x14ac:dyDescent="0.45">
      <c r="A165" s="42" t="str">
        <f>'Exit Capacity'!A165</f>
        <v>I006</v>
      </c>
      <c r="B165" s="47">
        <v>1142.9080001</v>
      </c>
      <c r="C165" s="48">
        <v>1236.7735</v>
      </c>
      <c r="D165" s="48">
        <v>652.798</v>
      </c>
      <c r="E165" s="48">
        <v>669.10299999999995</v>
      </c>
      <c r="F165" s="48">
        <v>738.75599999999997</v>
      </c>
      <c r="G165" s="48">
        <v>364.11799999999999</v>
      </c>
      <c r="H165" s="48">
        <v>980.6910001</v>
      </c>
      <c r="I165" s="48">
        <v>1198.7915</v>
      </c>
      <c r="J165" s="48">
        <v>1103.4800001000001</v>
      </c>
      <c r="K165" s="48">
        <v>597.67399999999998</v>
      </c>
      <c r="L165" s="48">
        <v>1012.1250001</v>
      </c>
      <c r="M165" s="48">
        <v>217.59</v>
      </c>
      <c r="N165" s="48">
        <v>1062.1590001</v>
      </c>
      <c r="O165" s="48">
        <v>1090.2580000999999</v>
      </c>
      <c r="P165" s="48">
        <v>489.02300000000002</v>
      </c>
      <c r="Q165" s="48">
        <v>645.04750000000001</v>
      </c>
      <c r="R165" s="48">
        <v>906.70350010000004</v>
      </c>
      <c r="S165" s="48">
        <v>1100.9580000999999</v>
      </c>
      <c r="T165" s="48">
        <v>574.125</v>
      </c>
      <c r="U165" s="48">
        <v>723.43449999999996</v>
      </c>
      <c r="V165" s="48">
        <v>1004.0250001000001</v>
      </c>
      <c r="W165" s="48">
        <v>1018.0820001</v>
      </c>
      <c r="X165" s="48">
        <v>784.46200009999995</v>
      </c>
      <c r="Y165" s="48">
        <v>581.65800000000002</v>
      </c>
      <c r="Z165" s="60">
        <v>699.19100000000003</v>
      </c>
    </row>
    <row r="166" spans="1:26" s="5" customFormat="1" ht="15" customHeight="1" x14ac:dyDescent="0.45">
      <c r="A166" s="42" t="str">
        <f>'Exit Capacity'!A166</f>
        <v>I008X</v>
      </c>
      <c r="B166" s="47">
        <v>1234.9560001</v>
      </c>
      <c r="C166" s="48">
        <v>1328.8215</v>
      </c>
      <c r="D166" s="48">
        <v>744.846</v>
      </c>
      <c r="E166" s="48">
        <v>761.15099999999995</v>
      </c>
      <c r="F166" s="48">
        <v>830.80399999999997</v>
      </c>
      <c r="G166" s="48">
        <v>272.07</v>
      </c>
      <c r="H166" s="48">
        <v>1072.7390001000001</v>
      </c>
      <c r="I166" s="48">
        <v>1290.8395</v>
      </c>
      <c r="J166" s="48">
        <v>1195.5280001000001</v>
      </c>
      <c r="K166" s="48">
        <v>689.72199999999998</v>
      </c>
      <c r="L166" s="48">
        <v>1104.1730001000001</v>
      </c>
      <c r="M166" s="48">
        <v>125.542</v>
      </c>
      <c r="N166" s="48">
        <v>1154.2070001</v>
      </c>
      <c r="O166" s="48">
        <v>1182.3060000999999</v>
      </c>
      <c r="P166" s="48">
        <v>581.07100000000003</v>
      </c>
      <c r="Q166" s="48">
        <v>737.09550000000002</v>
      </c>
      <c r="R166" s="48">
        <v>998.75150010000004</v>
      </c>
      <c r="S166" s="48">
        <v>1193.0060000999999</v>
      </c>
      <c r="T166" s="48">
        <v>666.173</v>
      </c>
      <c r="U166" s="48">
        <v>815.48249999999996</v>
      </c>
      <c r="V166" s="48">
        <v>1096.0730000999999</v>
      </c>
      <c r="W166" s="48">
        <v>1110.1300001</v>
      </c>
      <c r="X166" s="48">
        <v>876.51000009999996</v>
      </c>
      <c r="Y166" s="48">
        <v>673.70600000000002</v>
      </c>
      <c r="Z166" s="60">
        <v>791.23900000000003</v>
      </c>
    </row>
    <row r="167" spans="1:26" s="5" customFormat="1" ht="15" customHeight="1" x14ac:dyDescent="0.45">
      <c r="A167" s="42" t="str">
        <f>'Exit Capacity'!A167</f>
        <v>I012</v>
      </c>
      <c r="B167" s="47">
        <v>1294.9590000999999</v>
      </c>
      <c r="C167" s="48">
        <v>1388.8244999999999</v>
      </c>
      <c r="D167" s="48">
        <v>804.84900000000005</v>
      </c>
      <c r="E167" s="48">
        <v>821.154</v>
      </c>
      <c r="F167" s="48">
        <v>890.80700000000002</v>
      </c>
      <c r="G167" s="48">
        <v>212.06700000000001</v>
      </c>
      <c r="H167" s="48">
        <v>1132.7420001</v>
      </c>
      <c r="I167" s="48">
        <v>1350.8425</v>
      </c>
      <c r="J167" s="48">
        <v>1255.5310001</v>
      </c>
      <c r="K167" s="48">
        <v>749.72500000000002</v>
      </c>
      <c r="L167" s="48">
        <v>1164.1760001</v>
      </c>
      <c r="M167" s="48">
        <v>65.539000000000001</v>
      </c>
      <c r="N167" s="48">
        <v>1214.2100000999999</v>
      </c>
      <c r="O167" s="48">
        <v>1242.3090001</v>
      </c>
      <c r="P167" s="48">
        <v>641.07399999999996</v>
      </c>
      <c r="Q167" s="48">
        <v>797.09849999999994</v>
      </c>
      <c r="R167" s="48">
        <v>1058.7545001000001</v>
      </c>
      <c r="S167" s="48">
        <v>1253.0090001000001</v>
      </c>
      <c r="T167" s="48">
        <v>726.17600000000004</v>
      </c>
      <c r="U167" s="48">
        <v>875.4855</v>
      </c>
      <c r="V167" s="48">
        <v>1156.0760001000001</v>
      </c>
      <c r="W167" s="48">
        <v>1170.1330000999999</v>
      </c>
      <c r="X167" s="48">
        <v>936.5130001</v>
      </c>
      <c r="Y167" s="48">
        <v>733.70899999999995</v>
      </c>
      <c r="Z167" s="60">
        <v>851.24199999999996</v>
      </c>
    </row>
    <row r="168" spans="1:26" s="5" customFormat="1" ht="15" customHeight="1" x14ac:dyDescent="0.45">
      <c r="A168" s="42" t="str">
        <f>'Exit Capacity'!A168</f>
        <v>I014</v>
      </c>
      <c r="B168" s="47">
        <v>1326.1870001</v>
      </c>
      <c r="C168" s="48">
        <v>1420.0525</v>
      </c>
      <c r="D168" s="48">
        <v>836.077</v>
      </c>
      <c r="E168" s="48">
        <v>852.38199999999995</v>
      </c>
      <c r="F168" s="48">
        <v>922.03499999999997</v>
      </c>
      <c r="G168" s="48">
        <v>180.839</v>
      </c>
      <c r="H168" s="48">
        <v>1163.9700001000001</v>
      </c>
      <c r="I168" s="48">
        <v>1382.0705</v>
      </c>
      <c r="J168" s="48">
        <v>1286.7590001000001</v>
      </c>
      <c r="K168" s="48">
        <v>780.95299999999997</v>
      </c>
      <c r="L168" s="48">
        <v>1195.4040001000001</v>
      </c>
      <c r="M168" s="48">
        <v>54.814</v>
      </c>
      <c r="N168" s="48">
        <v>1245.4380001</v>
      </c>
      <c r="O168" s="48">
        <v>1273.5370000999999</v>
      </c>
      <c r="P168" s="48">
        <v>672.30200000000002</v>
      </c>
      <c r="Q168" s="48">
        <v>828.32650000000001</v>
      </c>
      <c r="R168" s="48">
        <v>1089.9825000999999</v>
      </c>
      <c r="S168" s="48">
        <v>1284.2370000999999</v>
      </c>
      <c r="T168" s="48">
        <v>757.404</v>
      </c>
      <c r="U168" s="48">
        <v>906.71349999999995</v>
      </c>
      <c r="V168" s="48">
        <v>1187.3040000999999</v>
      </c>
      <c r="W168" s="48">
        <v>1201.3610001</v>
      </c>
      <c r="X168" s="48">
        <v>967.74100009999995</v>
      </c>
      <c r="Y168" s="48">
        <v>764.93700000000001</v>
      </c>
      <c r="Z168" s="60">
        <v>882.47</v>
      </c>
    </row>
    <row r="169" spans="1:26" s="5" customFormat="1" ht="15" customHeight="1" x14ac:dyDescent="0.45">
      <c r="A169" s="42" t="str">
        <f>'Exit Capacity'!A169</f>
        <v>I015ERM</v>
      </c>
      <c r="B169" s="47">
        <v>1342.5230001</v>
      </c>
      <c r="C169" s="48">
        <v>1436.3885</v>
      </c>
      <c r="D169" s="48">
        <v>852.41300000000001</v>
      </c>
      <c r="E169" s="48">
        <v>868.71799999999996</v>
      </c>
      <c r="F169" s="48">
        <v>938.37099999999998</v>
      </c>
      <c r="G169" s="48">
        <v>164.50299999999999</v>
      </c>
      <c r="H169" s="48">
        <v>1180.3060000999999</v>
      </c>
      <c r="I169" s="48">
        <v>1398.4065000000001</v>
      </c>
      <c r="J169" s="48">
        <v>1303.0950001000001</v>
      </c>
      <c r="K169" s="48">
        <v>797.28899999999999</v>
      </c>
      <c r="L169" s="48">
        <v>1211.7400001000001</v>
      </c>
      <c r="M169" s="48">
        <v>38.479999999999997</v>
      </c>
      <c r="N169" s="48">
        <v>1261.7740001</v>
      </c>
      <c r="O169" s="48">
        <v>1289.8730000999999</v>
      </c>
      <c r="P169" s="48">
        <v>688.63800000000003</v>
      </c>
      <c r="Q169" s="48">
        <v>844.66250000000002</v>
      </c>
      <c r="R169" s="48">
        <v>1106.3185000999999</v>
      </c>
      <c r="S169" s="48">
        <v>1300.5730000999999</v>
      </c>
      <c r="T169" s="48">
        <v>773.74</v>
      </c>
      <c r="U169" s="48">
        <v>923.04949999999997</v>
      </c>
      <c r="V169" s="48">
        <v>1203.6400001</v>
      </c>
      <c r="W169" s="48">
        <v>1217.6970001</v>
      </c>
      <c r="X169" s="48">
        <v>984.07700009999996</v>
      </c>
      <c r="Y169" s="48">
        <v>781.27300000000002</v>
      </c>
      <c r="Z169" s="60">
        <v>898.80600000000004</v>
      </c>
    </row>
    <row r="170" spans="1:26" s="5" customFormat="1" ht="15" customHeight="1" x14ac:dyDescent="0.45">
      <c r="A170" s="42" t="str">
        <f>'Exit Capacity'!A170</f>
        <v>I016</v>
      </c>
      <c r="B170" s="47">
        <v>1355.2790001000001</v>
      </c>
      <c r="C170" s="48">
        <v>1449.1445000000001</v>
      </c>
      <c r="D170" s="48">
        <v>865.16899999999998</v>
      </c>
      <c r="E170" s="48">
        <v>881.47400000000005</v>
      </c>
      <c r="F170" s="48">
        <v>951.12699999999995</v>
      </c>
      <c r="G170" s="48">
        <v>151.74700000000001</v>
      </c>
      <c r="H170" s="48">
        <v>1193.0620001</v>
      </c>
      <c r="I170" s="48">
        <v>1411.1624999999999</v>
      </c>
      <c r="J170" s="48">
        <v>1315.8510001</v>
      </c>
      <c r="K170" s="48">
        <v>810.04499999999996</v>
      </c>
      <c r="L170" s="48">
        <v>1224.4960000999999</v>
      </c>
      <c r="M170" s="48">
        <v>51.235999999999997</v>
      </c>
      <c r="N170" s="48">
        <v>1274.5300001000001</v>
      </c>
      <c r="O170" s="48">
        <v>1302.6290001</v>
      </c>
      <c r="P170" s="48">
        <v>701.39400000000001</v>
      </c>
      <c r="Q170" s="48">
        <v>857.41849999999999</v>
      </c>
      <c r="R170" s="48">
        <v>1119.0745001</v>
      </c>
      <c r="S170" s="48">
        <v>1313.3290001</v>
      </c>
      <c r="T170" s="48">
        <v>786.49599999999998</v>
      </c>
      <c r="U170" s="48">
        <v>935.80550000000005</v>
      </c>
      <c r="V170" s="48">
        <v>1216.3960001</v>
      </c>
      <c r="W170" s="48">
        <v>1230.4530001000001</v>
      </c>
      <c r="X170" s="48">
        <v>996.83300010000005</v>
      </c>
      <c r="Y170" s="48">
        <v>794.029</v>
      </c>
      <c r="Z170" s="60">
        <v>911.56200000000001</v>
      </c>
    </row>
    <row r="171" spans="1:26" s="5" customFormat="1" ht="15" customHeight="1" x14ac:dyDescent="0.45">
      <c r="A171" s="42" t="str">
        <f>'Exit Capacity'!A171</f>
        <v>I018</v>
      </c>
      <c r="B171" s="47">
        <v>1388.6110001</v>
      </c>
      <c r="C171" s="48">
        <v>1482.4765</v>
      </c>
      <c r="D171" s="48">
        <v>898.50099999999998</v>
      </c>
      <c r="E171" s="48">
        <v>914.80600000000004</v>
      </c>
      <c r="F171" s="48">
        <v>984.45899999999995</v>
      </c>
      <c r="G171" s="48">
        <v>118.41500000000001</v>
      </c>
      <c r="H171" s="48">
        <v>1226.3940001000001</v>
      </c>
      <c r="I171" s="48">
        <v>1444.4945</v>
      </c>
      <c r="J171" s="48">
        <v>1349.1830001000001</v>
      </c>
      <c r="K171" s="48">
        <v>843.37699999999995</v>
      </c>
      <c r="L171" s="48">
        <v>1257.8280001000001</v>
      </c>
      <c r="M171" s="48">
        <v>84.567999999999998</v>
      </c>
      <c r="N171" s="48">
        <v>1307.8620000999999</v>
      </c>
      <c r="O171" s="48">
        <v>1335.9610001000001</v>
      </c>
      <c r="P171" s="48">
        <v>734.726</v>
      </c>
      <c r="Q171" s="48">
        <v>890.75049999999999</v>
      </c>
      <c r="R171" s="48">
        <v>1152.4065000999999</v>
      </c>
      <c r="S171" s="48">
        <v>1346.6610000999999</v>
      </c>
      <c r="T171" s="48">
        <v>819.82799999999997</v>
      </c>
      <c r="U171" s="48">
        <v>969.13750000000005</v>
      </c>
      <c r="V171" s="48">
        <v>1249.7280000999999</v>
      </c>
      <c r="W171" s="48">
        <v>1263.7850000999999</v>
      </c>
      <c r="X171" s="48">
        <v>1030.1650001</v>
      </c>
      <c r="Y171" s="48">
        <v>827.36099999999999</v>
      </c>
      <c r="Z171" s="60">
        <v>944.89400000000001</v>
      </c>
    </row>
    <row r="172" spans="1:26" s="5" customFormat="1" ht="15" customHeight="1" x14ac:dyDescent="0.45">
      <c r="A172" s="42" t="str">
        <f>'Exit Capacity'!A172</f>
        <v>I019</v>
      </c>
      <c r="B172" s="47">
        <v>1405.6500000999999</v>
      </c>
      <c r="C172" s="48">
        <v>1499.5155</v>
      </c>
      <c r="D172" s="48">
        <v>915.54</v>
      </c>
      <c r="E172" s="48">
        <v>931.84500000000003</v>
      </c>
      <c r="F172" s="48">
        <v>1001.498</v>
      </c>
      <c r="G172" s="48">
        <v>101.376</v>
      </c>
      <c r="H172" s="48">
        <v>1243.4330001000001</v>
      </c>
      <c r="I172" s="48">
        <v>1461.5335</v>
      </c>
      <c r="J172" s="48">
        <v>1366.2220001000001</v>
      </c>
      <c r="K172" s="48">
        <v>860.41600000000005</v>
      </c>
      <c r="L172" s="48">
        <v>1274.8670001</v>
      </c>
      <c r="M172" s="48">
        <v>101.607</v>
      </c>
      <c r="N172" s="48">
        <v>1324.9010000999999</v>
      </c>
      <c r="O172" s="48">
        <v>1353.0000001000001</v>
      </c>
      <c r="P172" s="48">
        <v>751.76499999999999</v>
      </c>
      <c r="Q172" s="48">
        <v>907.78949999999998</v>
      </c>
      <c r="R172" s="48">
        <v>1169.4455000999999</v>
      </c>
      <c r="S172" s="48">
        <v>1363.7000000999999</v>
      </c>
      <c r="T172" s="48">
        <v>836.86699999999996</v>
      </c>
      <c r="U172" s="48">
        <v>986.17650000000003</v>
      </c>
      <c r="V172" s="48">
        <v>1266.7670000999999</v>
      </c>
      <c r="W172" s="48">
        <v>1280.8240000999999</v>
      </c>
      <c r="X172" s="48">
        <v>1047.2040001</v>
      </c>
      <c r="Y172" s="48">
        <v>844.4</v>
      </c>
      <c r="Z172" s="60">
        <v>961.93299999999999</v>
      </c>
    </row>
    <row r="173" spans="1:26" s="5" customFormat="1" ht="15" customHeight="1" x14ac:dyDescent="0.45">
      <c r="A173" s="42" t="str">
        <f>'Exit Capacity'!A173</f>
        <v>I020</v>
      </c>
      <c r="B173" s="47">
        <v>1421.1900000999999</v>
      </c>
      <c r="C173" s="48">
        <v>1515.0554999999999</v>
      </c>
      <c r="D173" s="48">
        <v>931.08</v>
      </c>
      <c r="E173" s="48">
        <v>947.38499999999999</v>
      </c>
      <c r="F173" s="48">
        <v>1017.038</v>
      </c>
      <c r="G173" s="48">
        <v>85.835999999999999</v>
      </c>
      <c r="H173" s="48">
        <v>1258.9730001</v>
      </c>
      <c r="I173" s="48">
        <v>1477.0735</v>
      </c>
      <c r="J173" s="48">
        <v>1381.7620001</v>
      </c>
      <c r="K173" s="48">
        <v>875.95600000000002</v>
      </c>
      <c r="L173" s="48">
        <v>1290.4070001</v>
      </c>
      <c r="M173" s="48">
        <v>117.14700000000001</v>
      </c>
      <c r="N173" s="48">
        <v>1340.4410001000001</v>
      </c>
      <c r="O173" s="48">
        <v>1368.5400001</v>
      </c>
      <c r="P173" s="48">
        <v>767.30499999999995</v>
      </c>
      <c r="Q173" s="48">
        <v>923.32950000000005</v>
      </c>
      <c r="R173" s="48">
        <v>1184.9855001000001</v>
      </c>
      <c r="S173" s="48">
        <v>1379.2400001000001</v>
      </c>
      <c r="T173" s="48">
        <v>852.40700000000004</v>
      </c>
      <c r="U173" s="48">
        <v>1001.7165</v>
      </c>
      <c r="V173" s="48">
        <v>1282.3070001000001</v>
      </c>
      <c r="W173" s="48">
        <v>1296.3640001000001</v>
      </c>
      <c r="X173" s="48">
        <v>1062.7440001</v>
      </c>
      <c r="Y173" s="48">
        <v>859.94</v>
      </c>
      <c r="Z173" s="60">
        <v>977.47299999999996</v>
      </c>
    </row>
    <row r="174" spans="1:26" s="5" customFormat="1" ht="15" customHeight="1" x14ac:dyDescent="0.45">
      <c r="A174" s="42" t="str">
        <f>'Exit Capacity'!A174</f>
        <v>I020A</v>
      </c>
      <c r="B174" s="47">
        <v>1434.2200001000001</v>
      </c>
      <c r="C174" s="48">
        <v>1528.0854999999999</v>
      </c>
      <c r="D174" s="48">
        <v>944.11</v>
      </c>
      <c r="E174" s="48">
        <v>960.41499999999996</v>
      </c>
      <c r="F174" s="48">
        <v>1030.068</v>
      </c>
      <c r="G174" s="48">
        <v>72.805999999999997</v>
      </c>
      <c r="H174" s="48">
        <v>1272.0030001</v>
      </c>
      <c r="I174" s="48">
        <v>1490.1034999999999</v>
      </c>
      <c r="J174" s="48">
        <v>1394.7920001</v>
      </c>
      <c r="K174" s="48">
        <v>888.98599999999999</v>
      </c>
      <c r="L174" s="48">
        <v>1303.4370001</v>
      </c>
      <c r="M174" s="48">
        <v>130.17699999999999</v>
      </c>
      <c r="N174" s="48">
        <v>1353.4710001000001</v>
      </c>
      <c r="O174" s="48">
        <v>1381.5700001</v>
      </c>
      <c r="P174" s="48">
        <v>780.33500000000004</v>
      </c>
      <c r="Q174" s="48">
        <v>936.35950000000003</v>
      </c>
      <c r="R174" s="48">
        <v>1198.0155001000001</v>
      </c>
      <c r="S174" s="48">
        <v>1392.2700001000001</v>
      </c>
      <c r="T174" s="48">
        <v>865.43700000000001</v>
      </c>
      <c r="U174" s="48">
        <v>1014.7465</v>
      </c>
      <c r="V174" s="48">
        <v>1295.3370001000001</v>
      </c>
      <c r="W174" s="48">
        <v>1309.3940001000001</v>
      </c>
      <c r="X174" s="48">
        <v>1075.7740001</v>
      </c>
      <c r="Y174" s="48">
        <v>872.97</v>
      </c>
      <c r="Z174" s="60">
        <v>990.50300000000004</v>
      </c>
    </row>
    <row r="175" spans="1:26" s="5" customFormat="1" ht="15" customHeight="1" x14ac:dyDescent="0.45">
      <c r="A175" s="42" t="str">
        <f>'Exit Capacity'!A175</f>
        <v>I022</v>
      </c>
      <c r="B175" s="47">
        <v>1457.9750001</v>
      </c>
      <c r="C175" s="48">
        <v>1551.8405</v>
      </c>
      <c r="D175" s="48">
        <v>967.86500000000001</v>
      </c>
      <c r="E175" s="48">
        <v>984.17</v>
      </c>
      <c r="F175" s="48">
        <v>1053.8230000000001</v>
      </c>
      <c r="G175" s="48">
        <v>49.051000000000002</v>
      </c>
      <c r="H175" s="48">
        <v>1295.7580000999999</v>
      </c>
      <c r="I175" s="48">
        <v>1513.8585</v>
      </c>
      <c r="J175" s="48">
        <v>1418.5470001000001</v>
      </c>
      <c r="K175" s="48">
        <v>912.74099999999999</v>
      </c>
      <c r="L175" s="48">
        <v>1327.1920001000001</v>
      </c>
      <c r="M175" s="48">
        <v>153.93199999999999</v>
      </c>
      <c r="N175" s="48">
        <v>1377.2260001</v>
      </c>
      <c r="O175" s="48">
        <v>1405.3250000999999</v>
      </c>
      <c r="P175" s="48">
        <v>804.09</v>
      </c>
      <c r="Q175" s="48">
        <v>960.11450000000002</v>
      </c>
      <c r="R175" s="48">
        <v>1221.7705000999999</v>
      </c>
      <c r="S175" s="48">
        <v>1416.0250000999999</v>
      </c>
      <c r="T175" s="48">
        <v>889.19200000000001</v>
      </c>
      <c r="U175" s="48">
        <v>1038.5015000000001</v>
      </c>
      <c r="V175" s="48">
        <v>1319.0920001</v>
      </c>
      <c r="W175" s="48">
        <v>1333.1490001</v>
      </c>
      <c r="X175" s="48">
        <v>1099.5290001000001</v>
      </c>
      <c r="Y175" s="48">
        <v>896.72500000000002</v>
      </c>
      <c r="Z175" s="60">
        <v>1014.258</v>
      </c>
    </row>
    <row r="176" spans="1:26" s="5" customFormat="1" ht="15" customHeight="1" x14ac:dyDescent="0.45">
      <c r="A176" s="42" t="str">
        <f>'Exit Capacity'!A176</f>
        <v>I023</v>
      </c>
      <c r="B176" s="47">
        <v>1477.5980001</v>
      </c>
      <c r="C176" s="48">
        <v>1571.4635000000001</v>
      </c>
      <c r="D176" s="48">
        <v>987.48800000000006</v>
      </c>
      <c r="E176" s="48">
        <v>1003.793</v>
      </c>
      <c r="F176" s="48">
        <v>1073.4459999999999</v>
      </c>
      <c r="G176" s="48">
        <v>29.428000000000001</v>
      </c>
      <c r="H176" s="48">
        <v>1315.3810000999999</v>
      </c>
      <c r="I176" s="48">
        <v>1533.4815000000001</v>
      </c>
      <c r="J176" s="48">
        <v>1438.1700000999999</v>
      </c>
      <c r="K176" s="48">
        <v>932.36400000000003</v>
      </c>
      <c r="L176" s="48">
        <v>1346.8150000999999</v>
      </c>
      <c r="M176" s="48">
        <v>173.55500000000001</v>
      </c>
      <c r="N176" s="48">
        <v>1396.8490001</v>
      </c>
      <c r="O176" s="48">
        <v>1424.9480000999999</v>
      </c>
      <c r="P176" s="48">
        <v>823.71299999999997</v>
      </c>
      <c r="Q176" s="48">
        <v>979.73749999999995</v>
      </c>
      <c r="R176" s="48">
        <v>1241.3935001</v>
      </c>
      <c r="S176" s="48">
        <v>1435.6480001</v>
      </c>
      <c r="T176" s="48">
        <v>908.81500000000005</v>
      </c>
      <c r="U176" s="48">
        <v>1058.1244999999999</v>
      </c>
      <c r="V176" s="48">
        <v>1338.7150001</v>
      </c>
      <c r="W176" s="48">
        <v>1352.7720001</v>
      </c>
      <c r="X176" s="48">
        <v>1119.1520000999999</v>
      </c>
      <c r="Y176" s="48">
        <v>916.34799999999996</v>
      </c>
      <c r="Z176" s="60">
        <v>1033.8810000000001</v>
      </c>
    </row>
    <row r="177" spans="1:26" s="5" customFormat="1" ht="15" customHeight="1" x14ac:dyDescent="0.45">
      <c r="A177" s="42" t="str">
        <f>'Exit Capacity'!A177</f>
        <v>I024</v>
      </c>
      <c r="B177" s="47">
        <v>1496.2750000999999</v>
      </c>
      <c r="C177" s="48">
        <v>1590.1405</v>
      </c>
      <c r="D177" s="48">
        <v>1006.165</v>
      </c>
      <c r="E177" s="48">
        <v>1022.47</v>
      </c>
      <c r="F177" s="48">
        <v>1092.123</v>
      </c>
      <c r="G177" s="48">
        <v>10.750999999999999</v>
      </c>
      <c r="H177" s="48">
        <v>1334.0580001000001</v>
      </c>
      <c r="I177" s="48">
        <v>1552.1585</v>
      </c>
      <c r="J177" s="48">
        <v>1456.8470001000001</v>
      </c>
      <c r="K177" s="48">
        <v>951.04100000000005</v>
      </c>
      <c r="L177" s="48">
        <v>1365.4920001</v>
      </c>
      <c r="M177" s="48">
        <v>192.232</v>
      </c>
      <c r="N177" s="48">
        <v>1415.5260000999999</v>
      </c>
      <c r="O177" s="48">
        <v>1443.6250001000001</v>
      </c>
      <c r="P177" s="48">
        <v>842.39</v>
      </c>
      <c r="Q177" s="48">
        <v>998.41449999999998</v>
      </c>
      <c r="R177" s="48">
        <v>1260.0705000999999</v>
      </c>
      <c r="S177" s="48">
        <v>1454.3250000999999</v>
      </c>
      <c r="T177" s="48">
        <v>927.49199999999996</v>
      </c>
      <c r="U177" s="48">
        <v>1076.8015</v>
      </c>
      <c r="V177" s="48">
        <v>1357.3920000999999</v>
      </c>
      <c r="W177" s="48">
        <v>1371.4490000999999</v>
      </c>
      <c r="X177" s="48">
        <v>1137.8290001</v>
      </c>
      <c r="Y177" s="48">
        <v>935.02499999999998</v>
      </c>
      <c r="Z177" s="60">
        <v>1052.558</v>
      </c>
    </row>
    <row r="178" spans="1:26" s="5" customFormat="1" ht="15" customHeight="1" x14ac:dyDescent="0.45">
      <c r="A178" s="42" t="str">
        <f>'Exit Capacity'!A178</f>
        <v>J01A</v>
      </c>
      <c r="B178" s="47">
        <v>655.74749999999995</v>
      </c>
      <c r="C178" s="48">
        <v>655.79849999999999</v>
      </c>
      <c r="D178" s="48">
        <v>519.33900000000006</v>
      </c>
      <c r="E178" s="48">
        <v>441.75900000000001</v>
      </c>
      <c r="F178" s="48">
        <v>729.44600000000003</v>
      </c>
      <c r="G178" s="48">
        <v>1007.7089999999999</v>
      </c>
      <c r="H178" s="48">
        <v>753.34700009999995</v>
      </c>
      <c r="I178" s="48">
        <v>617.81650000000002</v>
      </c>
      <c r="J178" s="48">
        <v>616.31949999999995</v>
      </c>
      <c r="K178" s="48">
        <v>464.21499999999997</v>
      </c>
      <c r="L178" s="48">
        <v>597.69750009999996</v>
      </c>
      <c r="M178" s="48">
        <v>861.18100000000004</v>
      </c>
      <c r="N178" s="48">
        <v>574.99850000000004</v>
      </c>
      <c r="O178" s="48">
        <v>603.09749999999997</v>
      </c>
      <c r="P178" s="48">
        <v>352.25099999999998</v>
      </c>
      <c r="Q178" s="48">
        <v>64.072500000000005</v>
      </c>
      <c r="R178" s="48">
        <v>679.35950009999999</v>
      </c>
      <c r="S178" s="48">
        <v>613.79750000000001</v>
      </c>
      <c r="T178" s="48">
        <v>346.78100000000001</v>
      </c>
      <c r="U178" s="48">
        <v>142.45949999999999</v>
      </c>
      <c r="V178" s="48">
        <v>589.59750010000005</v>
      </c>
      <c r="W178" s="48">
        <v>530.92150000000004</v>
      </c>
      <c r="X178" s="48">
        <v>557.11800010000002</v>
      </c>
      <c r="Y178" s="48">
        <v>448.19900000000001</v>
      </c>
      <c r="Z178" s="60">
        <v>55.6</v>
      </c>
    </row>
    <row r="179" spans="1:26" s="5" customFormat="1" ht="15" customHeight="1" x14ac:dyDescent="0.45">
      <c r="A179" s="42" t="str">
        <f>'Exit Capacity'!A179</f>
        <v>K02</v>
      </c>
      <c r="B179" s="47">
        <v>7.84</v>
      </c>
      <c r="C179" s="48">
        <v>976.05</v>
      </c>
      <c r="D179" s="48">
        <v>1104.6305</v>
      </c>
      <c r="E179" s="48">
        <v>1089.6665</v>
      </c>
      <c r="F179" s="48">
        <v>1314.7375</v>
      </c>
      <c r="G179" s="48">
        <v>1593.0005000000001</v>
      </c>
      <c r="H179" s="48">
        <v>1247.8750001000001</v>
      </c>
      <c r="I179" s="48">
        <v>938.06799999999998</v>
      </c>
      <c r="J179" s="48">
        <v>508.05799999999999</v>
      </c>
      <c r="K179" s="48">
        <v>1049.5065</v>
      </c>
      <c r="L179" s="48">
        <v>917.94900010000003</v>
      </c>
      <c r="M179" s="48">
        <v>1446.4725000000001</v>
      </c>
      <c r="N179" s="48">
        <v>466.73700000000002</v>
      </c>
      <c r="O179" s="48">
        <v>494.83600000000001</v>
      </c>
      <c r="P179" s="48">
        <v>940.85550000000001</v>
      </c>
      <c r="Q179" s="48">
        <v>583.83500000000004</v>
      </c>
      <c r="R179" s="48">
        <v>1007.1705001</v>
      </c>
      <c r="S179" s="48">
        <v>34.11</v>
      </c>
      <c r="T179" s="48">
        <v>994.68849999999998</v>
      </c>
      <c r="U179" s="48">
        <v>505.44799999999998</v>
      </c>
      <c r="V179" s="48">
        <v>909.84900010000001</v>
      </c>
      <c r="W179" s="48">
        <v>422.66</v>
      </c>
      <c r="X179" s="48">
        <v>1205.0255001</v>
      </c>
      <c r="Y179" s="48">
        <v>1033.4905000000001</v>
      </c>
      <c r="Z179" s="60">
        <v>703.50750000000005</v>
      </c>
    </row>
    <row r="180" spans="1:26" s="5" customFormat="1" ht="15" customHeight="1" x14ac:dyDescent="0.45">
      <c r="A180" s="42" t="str">
        <f>'Exit Capacity'!A180</f>
        <v>K11.01</v>
      </c>
      <c r="B180" s="47">
        <v>71.849999999999994</v>
      </c>
      <c r="C180" s="48">
        <v>912.04</v>
      </c>
      <c r="D180" s="48">
        <v>1040.6205</v>
      </c>
      <c r="E180" s="48">
        <v>1025.6565000000001</v>
      </c>
      <c r="F180" s="48">
        <v>1250.7275</v>
      </c>
      <c r="G180" s="48">
        <v>1528.9905000000001</v>
      </c>
      <c r="H180" s="48">
        <v>1183.8650001000001</v>
      </c>
      <c r="I180" s="48">
        <v>874.05799999999999</v>
      </c>
      <c r="J180" s="48">
        <v>444.048</v>
      </c>
      <c r="K180" s="48">
        <v>985.49649999999997</v>
      </c>
      <c r="L180" s="48">
        <v>853.93900010000004</v>
      </c>
      <c r="M180" s="48">
        <v>1382.4625000000001</v>
      </c>
      <c r="N180" s="48">
        <v>402.72699999999998</v>
      </c>
      <c r="O180" s="48">
        <v>430.82600000000002</v>
      </c>
      <c r="P180" s="48">
        <v>876.84550000000002</v>
      </c>
      <c r="Q180" s="48">
        <v>519.82500000000005</v>
      </c>
      <c r="R180" s="48">
        <v>943.16050010000004</v>
      </c>
      <c r="S180" s="48">
        <v>29.9</v>
      </c>
      <c r="T180" s="48">
        <v>930.67849999999999</v>
      </c>
      <c r="U180" s="48">
        <v>441.43799999999999</v>
      </c>
      <c r="V180" s="48">
        <v>845.83900010000002</v>
      </c>
      <c r="W180" s="48">
        <v>358.65</v>
      </c>
      <c r="X180" s="48">
        <v>1141.0155001000001</v>
      </c>
      <c r="Y180" s="48">
        <v>969.48050000000001</v>
      </c>
      <c r="Z180" s="60">
        <v>639.49749999999995</v>
      </c>
    </row>
    <row r="181" spans="1:26" s="5" customFormat="1" ht="15" customHeight="1" x14ac:dyDescent="0.45">
      <c r="A181" s="42" t="str">
        <f>'Exit Capacity'!A181</f>
        <v>K19</v>
      </c>
      <c r="B181" s="47">
        <v>132.94999999999999</v>
      </c>
      <c r="C181" s="48">
        <v>850.94</v>
      </c>
      <c r="D181" s="48">
        <v>979.52049999999997</v>
      </c>
      <c r="E181" s="48">
        <v>964.55650000000003</v>
      </c>
      <c r="F181" s="48">
        <v>1189.6275000000001</v>
      </c>
      <c r="G181" s="48">
        <v>1467.8905</v>
      </c>
      <c r="H181" s="48">
        <v>1122.7650001</v>
      </c>
      <c r="I181" s="48">
        <v>812.95799999999997</v>
      </c>
      <c r="J181" s="48">
        <v>382.94799999999998</v>
      </c>
      <c r="K181" s="48">
        <v>924.39649999999995</v>
      </c>
      <c r="L181" s="48">
        <v>792.83900010000002</v>
      </c>
      <c r="M181" s="48">
        <v>1321.3625</v>
      </c>
      <c r="N181" s="48">
        <v>341.62700000000001</v>
      </c>
      <c r="O181" s="48">
        <v>369.726</v>
      </c>
      <c r="P181" s="48">
        <v>815.74549999999999</v>
      </c>
      <c r="Q181" s="48">
        <v>458.72500000000002</v>
      </c>
      <c r="R181" s="48">
        <v>882.06050010000001</v>
      </c>
      <c r="S181" s="48">
        <v>91</v>
      </c>
      <c r="T181" s="48">
        <v>869.57849999999996</v>
      </c>
      <c r="U181" s="48">
        <v>380.33800000000002</v>
      </c>
      <c r="V181" s="48">
        <v>784.7390001</v>
      </c>
      <c r="W181" s="48">
        <v>297.55</v>
      </c>
      <c r="X181" s="48">
        <v>1079.9155000999999</v>
      </c>
      <c r="Y181" s="48">
        <v>908.38049999999998</v>
      </c>
      <c r="Z181" s="60">
        <v>578.39750000000004</v>
      </c>
    </row>
    <row r="182" spans="1:26" s="5" customFormat="1" ht="15" customHeight="1" x14ac:dyDescent="0.45">
      <c r="A182" s="42" t="str">
        <f>'Exit Capacity'!A182</f>
        <v>K25</v>
      </c>
      <c r="B182" s="47">
        <v>175.845</v>
      </c>
      <c r="C182" s="48">
        <v>808.04499999999996</v>
      </c>
      <c r="D182" s="48">
        <v>936.62549999999999</v>
      </c>
      <c r="E182" s="48">
        <v>921.66150000000005</v>
      </c>
      <c r="F182" s="48">
        <v>1146.7325000000001</v>
      </c>
      <c r="G182" s="48">
        <v>1424.9955</v>
      </c>
      <c r="H182" s="48">
        <v>1079.8700001</v>
      </c>
      <c r="I182" s="48">
        <v>770.06299999999999</v>
      </c>
      <c r="J182" s="48">
        <v>340.053</v>
      </c>
      <c r="K182" s="48">
        <v>881.50149999999996</v>
      </c>
      <c r="L182" s="48">
        <v>749.94400010000004</v>
      </c>
      <c r="M182" s="48">
        <v>1278.4675</v>
      </c>
      <c r="N182" s="48">
        <v>298.73200000000003</v>
      </c>
      <c r="O182" s="48">
        <v>326.83100000000002</v>
      </c>
      <c r="P182" s="48">
        <v>772.85050000000001</v>
      </c>
      <c r="Q182" s="48">
        <v>415.83</v>
      </c>
      <c r="R182" s="48">
        <v>839.16550010000003</v>
      </c>
      <c r="S182" s="48">
        <v>133.89500000000001</v>
      </c>
      <c r="T182" s="48">
        <v>826.68349999999998</v>
      </c>
      <c r="U182" s="48">
        <v>337.44299999999998</v>
      </c>
      <c r="V182" s="48">
        <v>741.84400010000002</v>
      </c>
      <c r="W182" s="48">
        <v>254.655</v>
      </c>
      <c r="X182" s="48">
        <v>1037.0205000999999</v>
      </c>
      <c r="Y182" s="48">
        <v>865.4855</v>
      </c>
      <c r="Z182" s="60">
        <v>535.50250000000005</v>
      </c>
    </row>
    <row r="183" spans="1:26" s="5" customFormat="1" ht="15" customHeight="1" x14ac:dyDescent="0.45">
      <c r="A183" s="42" t="str">
        <f>'Exit Capacity'!A183</f>
        <v>K29</v>
      </c>
      <c r="B183" s="47">
        <v>202.35499999999999</v>
      </c>
      <c r="C183" s="48">
        <v>781.53499999999997</v>
      </c>
      <c r="D183" s="48">
        <v>910.1155</v>
      </c>
      <c r="E183" s="48">
        <v>895.15150000000006</v>
      </c>
      <c r="F183" s="48">
        <v>1120.2225000000001</v>
      </c>
      <c r="G183" s="48">
        <v>1398.4855</v>
      </c>
      <c r="H183" s="48">
        <v>1053.3600001</v>
      </c>
      <c r="I183" s="48">
        <v>743.553</v>
      </c>
      <c r="J183" s="48">
        <v>313.54300000000001</v>
      </c>
      <c r="K183" s="48">
        <v>854.99149999999997</v>
      </c>
      <c r="L183" s="48">
        <v>723.43400010000005</v>
      </c>
      <c r="M183" s="48">
        <v>1251.9575</v>
      </c>
      <c r="N183" s="48">
        <v>272.22199999999998</v>
      </c>
      <c r="O183" s="48">
        <v>300.32100000000003</v>
      </c>
      <c r="P183" s="48">
        <v>746.34050000000002</v>
      </c>
      <c r="Q183" s="48">
        <v>389.32</v>
      </c>
      <c r="R183" s="48">
        <v>812.65550010000004</v>
      </c>
      <c r="S183" s="48">
        <v>160.405</v>
      </c>
      <c r="T183" s="48">
        <v>800.17349999999999</v>
      </c>
      <c r="U183" s="48">
        <v>310.93299999999999</v>
      </c>
      <c r="V183" s="48">
        <v>715.33400010000003</v>
      </c>
      <c r="W183" s="48">
        <v>228.14500000000001</v>
      </c>
      <c r="X183" s="48">
        <v>1010.5105000999999</v>
      </c>
      <c r="Y183" s="48">
        <v>838.97550000000001</v>
      </c>
      <c r="Z183" s="60">
        <v>508.99250000000001</v>
      </c>
    </row>
    <row r="184" spans="1:26" s="5" customFormat="1" ht="15" customHeight="1" x14ac:dyDescent="0.45">
      <c r="A184" s="42" t="str">
        <f>'Exit Capacity'!A184</f>
        <v>K31</v>
      </c>
      <c r="B184" s="47">
        <v>216.08699999999999</v>
      </c>
      <c r="C184" s="48">
        <v>767.803</v>
      </c>
      <c r="D184" s="48">
        <v>896.38350000000003</v>
      </c>
      <c r="E184" s="48">
        <v>881.41949999999997</v>
      </c>
      <c r="F184" s="48">
        <v>1106.4905000000001</v>
      </c>
      <c r="G184" s="48">
        <v>1384.7535</v>
      </c>
      <c r="H184" s="48">
        <v>1039.6280001</v>
      </c>
      <c r="I184" s="48">
        <v>729.82100000000003</v>
      </c>
      <c r="J184" s="48">
        <v>299.81099999999998</v>
      </c>
      <c r="K184" s="48">
        <v>841.2595</v>
      </c>
      <c r="L184" s="48">
        <v>709.70200009999996</v>
      </c>
      <c r="M184" s="48">
        <v>1238.2255</v>
      </c>
      <c r="N184" s="48">
        <v>258.49</v>
      </c>
      <c r="O184" s="48">
        <v>286.589</v>
      </c>
      <c r="P184" s="48">
        <v>732.60850000000005</v>
      </c>
      <c r="Q184" s="48">
        <v>375.58800000000002</v>
      </c>
      <c r="R184" s="48">
        <v>798.92350009999996</v>
      </c>
      <c r="S184" s="48">
        <v>174.137</v>
      </c>
      <c r="T184" s="48">
        <v>786.44150000000002</v>
      </c>
      <c r="U184" s="48">
        <v>297.20100000000002</v>
      </c>
      <c r="V184" s="48">
        <v>701.60200010000005</v>
      </c>
      <c r="W184" s="48">
        <v>214.41300000000001</v>
      </c>
      <c r="X184" s="48">
        <v>996.77850009999997</v>
      </c>
      <c r="Y184" s="48">
        <v>825.24350000000004</v>
      </c>
      <c r="Z184" s="60">
        <v>495.26049999999998</v>
      </c>
    </row>
    <row r="185" spans="1:26" s="5" customFormat="1" ht="15" customHeight="1" x14ac:dyDescent="0.45">
      <c r="A185" s="42" t="str">
        <f>'Exit Capacity'!A185</f>
        <v>K37</v>
      </c>
      <c r="B185" s="47">
        <v>258.31400000000002</v>
      </c>
      <c r="C185" s="48">
        <v>725.57600000000002</v>
      </c>
      <c r="D185" s="48">
        <v>854.15650000000005</v>
      </c>
      <c r="E185" s="48">
        <v>839.1925</v>
      </c>
      <c r="F185" s="48">
        <v>1064.2635</v>
      </c>
      <c r="G185" s="48">
        <v>1342.5264999999999</v>
      </c>
      <c r="H185" s="48">
        <v>997.40100010000003</v>
      </c>
      <c r="I185" s="48">
        <v>687.59400000000005</v>
      </c>
      <c r="J185" s="48">
        <v>257.584</v>
      </c>
      <c r="K185" s="48">
        <v>799.03250000000003</v>
      </c>
      <c r="L185" s="48">
        <v>667.47500009999999</v>
      </c>
      <c r="M185" s="48">
        <v>1195.9984999999999</v>
      </c>
      <c r="N185" s="48">
        <v>216.26300000000001</v>
      </c>
      <c r="O185" s="48">
        <v>244.36199999999999</v>
      </c>
      <c r="P185" s="48">
        <v>690.38149999999996</v>
      </c>
      <c r="Q185" s="48">
        <v>333.36099999999999</v>
      </c>
      <c r="R185" s="48">
        <v>756.69650009999998</v>
      </c>
      <c r="S185" s="48">
        <v>216.364</v>
      </c>
      <c r="T185" s="48">
        <v>744.21450000000004</v>
      </c>
      <c r="U185" s="48">
        <v>254.97399999999999</v>
      </c>
      <c r="V185" s="48">
        <v>659.37500009999997</v>
      </c>
      <c r="W185" s="48">
        <v>172.18600000000001</v>
      </c>
      <c r="X185" s="48">
        <v>954.5515001</v>
      </c>
      <c r="Y185" s="48">
        <v>783.01649999999995</v>
      </c>
      <c r="Z185" s="60">
        <v>453.0335</v>
      </c>
    </row>
    <row r="186" spans="1:26" s="5" customFormat="1" ht="15" customHeight="1" x14ac:dyDescent="0.45">
      <c r="A186" s="42" t="str">
        <f>'Exit Capacity'!A186</f>
        <v>K44</v>
      </c>
      <c r="B186" s="47">
        <v>450.65699999999998</v>
      </c>
      <c r="C186" s="48">
        <v>533.23299999999995</v>
      </c>
      <c r="D186" s="48">
        <v>746.2885</v>
      </c>
      <c r="E186" s="48">
        <v>651.40700000000004</v>
      </c>
      <c r="F186" s="48">
        <v>956.39549999999997</v>
      </c>
      <c r="G186" s="48">
        <v>1234.6585</v>
      </c>
      <c r="H186" s="48">
        <v>805.05800009999996</v>
      </c>
      <c r="I186" s="48">
        <v>495.25099999999998</v>
      </c>
      <c r="J186" s="48">
        <v>411.22899999999998</v>
      </c>
      <c r="K186" s="48">
        <v>691.16449999999998</v>
      </c>
      <c r="L186" s="48">
        <v>475.13200010000003</v>
      </c>
      <c r="M186" s="48">
        <v>1088.1305</v>
      </c>
      <c r="N186" s="48">
        <v>369.90800000000002</v>
      </c>
      <c r="O186" s="48">
        <v>398.00700000000001</v>
      </c>
      <c r="P186" s="48">
        <v>561.899</v>
      </c>
      <c r="Q186" s="48">
        <v>225.49299999999999</v>
      </c>
      <c r="R186" s="48">
        <v>564.35350010000002</v>
      </c>
      <c r="S186" s="48">
        <v>408.70699999999999</v>
      </c>
      <c r="T186" s="48">
        <v>556.42899999999997</v>
      </c>
      <c r="U186" s="48">
        <v>292.654</v>
      </c>
      <c r="V186" s="48">
        <v>467.0320001</v>
      </c>
      <c r="W186" s="48">
        <v>325.83100000000002</v>
      </c>
      <c r="X186" s="48">
        <v>766.76600010000004</v>
      </c>
      <c r="Y186" s="48">
        <v>675.14850000000001</v>
      </c>
      <c r="Z186" s="60">
        <v>265.24799999999999</v>
      </c>
    </row>
    <row r="187" spans="1:26" s="5" customFormat="1" ht="15" customHeight="1" x14ac:dyDescent="0.45">
      <c r="A187" s="42" t="str">
        <f>'Exit Capacity'!A187</f>
        <v>K45</v>
      </c>
      <c r="B187" s="47">
        <v>466.35700000000003</v>
      </c>
      <c r="C187" s="48">
        <v>517.53300000000002</v>
      </c>
      <c r="D187" s="48">
        <v>730.58849999999995</v>
      </c>
      <c r="E187" s="48">
        <v>635.70699999999999</v>
      </c>
      <c r="F187" s="48">
        <v>940.69550000000004</v>
      </c>
      <c r="G187" s="48">
        <v>1218.9585</v>
      </c>
      <c r="H187" s="48">
        <v>789.35800010000003</v>
      </c>
      <c r="I187" s="48">
        <v>479.55099999999999</v>
      </c>
      <c r="J187" s="48">
        <v>426.92899999999997</v>
      </c>
      <c r="K187" s="48">
        <v>675.46450000000004</v>
      </c>
      <c r="L187" s="48">
        <v>459.43200009999998</v>
      </c>
      <c r="M187" s="48">
        <v>1072.4304999999999</v>
      </c>
      <c r="N187" s="48">
        <v>385.608</v>
      </c>
      <c r="O187" s="48">
        <v>413.70699999999999</v>
      </c>
      <c r="P187" s="48">
        <v>546.19899999999996</v>
      </c>
      <c r="Q187" s="48">
        <v>209.79300000000001</v>
      </c>
      <c r="R187" s="48">
        <v>548.65350009999997</v>
      </c>
      <c r="S187" s="48">
        <v>424.40699999999998</v>
      </c>
      <c r="T187" s="48">
        <v>540.72900000000004</v>
      </c>
      <c r="U187" s="48">
        <v>276.95400000000001</v>
      </c>
      <c r="V187" s="48">
        <v>451.33200010000002</v>
      </c>
      <c r="W187" s="48">
        <v>341.53100000000001</v>
      </c>
      <c r="X187" s="48">
        <v>751.0660001</v>
      </c>
      <c r="Y187" s="48">
        <v>659.44849999999997</v>
      </c>
      <c r="Z187" s="60">
        <v>249.548</v>
      </c>
    </row>
    <row r="188" spans="1:26" s="5" customFormat="1" ht="15" customHeight="1" x14ac:dyDescent="0.45">
      <c r="A188" s="42" t="str">
        <f>'Exit Capacity'!A188</f>
        <v>K46</v>
      </c>
      <c r="B188" s="47">
        <v>496.25700000000001</v>
      </c>
      <c r="C188" s="48">
        <v>487.63299999999998</v>
      </c>
      <c r="D188" s="48">
        <v>700.68849999999998</v>
      </c>
      <c r="E188" s="48">
        <v>605.80700000000002</v>
      </c>
      <c r="F188" s="48">
        <v>910.79549999999995</v>
      </c>
      <c r="G188" s="48">
        <v>1189.0585000000001</v>
      </c>
      <c r="H188" s="48">
        <v>759.45800010000005</v>
      </c>
      <c r="I188" s="48">
        <v>449.65100000000001</v>
      </c>
      <c r="J188" s="48">
        <v>456.82900000000001</v>
      </c>
      <c r="K188" s="48">
        <v>645.56449999999995</v>
      </c>
      <c r="L188" s="48">
        <v>429.5320001</v>
      </c>
      <c r="M188" s="48">
        <v>1042.5305000000001</v>
      </c>
      <c r="N188" s="48">
        <v>415.50799999999998</v>
      </c>
      <c r="O188" s="48">
        <v>443.60700000000003</v>
      </c>
      <c r="P188" s="48">
        <v>516.29899999999998</v>
      </c>
      <c r="Q188" s="48">
        <v>179.893</v>
      </c>
      <c r="R188" s="48">
        <v>518.7535001</v>
      </c>
      <c r="S188" s="48">
        <v>454.30700000000002</v>
      </c>
      <c r="T188" s="48">
        <v>510.82900000000001</v>
      </c>
      <c r="U188" s="48">
        <v>247.054</v>
      </c>
      <c r="V188" s="48">
        <v>421.43200009999998</v>
      </c>
      <c r="W188" s="48">
        <v>371.43099999999998</v>
      </c>
      <c r="X188" s="48">
        <v>721.16600010000002</v>
      </c>
      <c r="Y188" s="48">
        <v>629.54849999999999</v>
      </c>
      <c r="Z188" s="60">
        <v>219.648</v>
      </c>
    </row>
    <row r="189" spans="1:26" s="5" customFormat="1" ht="15" customHeight="1" x14ac:dyDescent="0.45">
      <c r="A189" s="42" t="str">
        <f>'Exit Capacity'!A189</f>
        <v>K47</v>
      </c>
      <c r="B189" s="47">
        <v>513.65700000000004</v>
      </c>
      <c r="C189" s="48">
        <v>470.233</v>
      </c>
      <c r="D189" s="48">
        <v>683.2885</v>
      </c>
      <c r="E189" s="48">
        <v>588.40700000000004</v>
      </c>
      <c r="F189" s="48">
        <v>893.39549999999997</v>
      </c>
      <c r="G189" s="48">
        <v>1171.6585</v>
      </c>
      <c r="H189" s="48">
        <v>742.05800009999996</v>
      </c>
      <c r="I189" s="48">
        <v>432.25099999999998</v>
      </c>
      <c r="J189" s="48">
        <v>474.22899999999998</v>
      </c>
      <c r="K189" s="48">
        <v>628.16449999999998</v>
      </c>
      <c r="L189" s="48">
        <v>412.13200010000003</v>
      </c>
      <c r="M189" s="48">
        <v>1025.1305</v>
      </c>
      <c r="N189" s="48">
        <v>432.90800000000002</v>
      </c>
      <c r="O189" s="48">
        <v>461.00700000000001</v>
      </c>
      <c r="P189" s="48">
        <v>498.899</v>
      </c>
      <c r="Q189" s="48">
        <v>162.49299999999999</v>
      </c>
      <c r="R189" s="48">
        <v>501.35350010000002</v>
      </c>
      <c r="S189" s="48">
        <v>471.70699999999999</v>
      </c>
      <c r="T189" s="48">
        <v>493.42899999999997</v>
      </c>
      <c r="U189" s="48">
        <v>229.654</v>
      </c>
      <c r="V189" s="48">
        <v>404.0320001</v>
      </c>
      <c r="W189" s="48">
        <v>388.83100000000002</v>
      </c>
      <c r="X189" s="48">
        <v>703.76600010000004</v>
      </c>
      <c r="Y189" s="48">
        <v>612.14850000000001</v>
      </c>
      <c r="Z189" s="60">
        <v>202.24799999999999</v>
      </c>
    </row>
    <row r="190" spans="1:26" s="5" customFormat="1" ht="15" customHeight="1" x14ac:dyDescent="0.45">
      <c r="A190" s="42" t="str">
        <f>'Exit Capacity'!A190</f>
        <v>K48</v>
      </c>
      <c r="B190" s="47">
        <v>534.15700000000004</v>
      </c>
      <c r="C190" s="48">
        <v>449.733</v>
      </c>
      <c r="D190" s="48">
        <v>662.7885</v>
      </c>
      <c r="E190" s="48">
        <v>567.90700000000004</v>
      </c>
      <c r="F190" s="48">
        <v>872.89549999999997</v>
      </c>
      <c r="G190" s="48">
        <v>1151.1585</v>
      </c>
      <c r="H190" s="48">
        <v>721.55800009999996</v>
      </c>
      <c r="I190" s="48">
        <v>411.75099999999998</v>
      </c>
      <c r="J190" s="48">
        <v>494.72899999999998</v>
      </c>
      <c r="K190" s="48">
        <v>607.66449999999998</v>
      </c>
      <c r="L190" s="48">
        <v>391.63200010000003</v>
      </c>
      <c r="M190" s="48">
        <v>1004.6305</v>
      </c>
      <c r="N190" s="48">
        <v>453.40800000000002</v>
      </c>
      <c r="O190" s="48">
        <v>481.50700000000001</v>
      </c>
      <c r="P190" s="48">
        <v>478.399</v>
      </c>
      <c r="Q190" s="48">
        <v>141.99299999999999</v>
      </c>
      <c r="R190" s="48">
        <v>480.85350010000002</v>
      </c>
      <c r="S190" s="48">
        <v>492.20699999999999</v>
      </c>
      <c r="T190" s="48">
        <v>472.92899999999997</v>
      </c>
      <c r="U190" s="48">
        <v>209.154</v>
      </c>
      <c r="V190" s="48">
        <v>383.5320001</v>
      </c>
      <c r="W190" s="48">
        <v>409.33100000000002</v>
      </c>
      <c r="X190" s="48">
        <v>683.26600010000004</v>
      </c>
      <c r="Y190" s="48">
        <v>591.64850000000001</v>
      </c>
      <c r="Z190" s="60">
        <v>181.74799999999999</v>
      </c>
    </row>
    <row r="191" spans="1:26" s="5" customFormat="1" ht="15" customHeight="1" x14ac:dyDescent="0.45">
      <c r="A191" s="42" t="str">
        <f>'Exit Capacity'!A191</f>
        <v>K48.02</v>
      </c>
      <c r="B191" s="47">
        <v>579.44799999999998</v>
      </c>
      <c r="C191" s="48">
        <v>404.44200000000001</v>
      </c>
      <c r="D191" s="48">
        <v>708.07950000000005</v>
      </c>
      <c r="E191" s="48">
        <v>613.19799999999998</v>
      </c>
      <c r="F191" s="48">
        <v>918.18650000000002</v>
      </c>
      <c r="G191" s="48">
        <v>1196.4494999999999</v>
      </c>
      <c r="H191" s="48">
        <v>676.26700010000002</v>
      </c>
      <c r="I191" s="48">
        <v>366.46</v>
      </c>
      <c r="J191" s="48">
        <v>540.02</v>
      </c>
      <c r="K191" s="48">
        <v>652.95550000000003</v>
      </c>
      <c r="L191" s="48">
        <v>346.34100009999997</v>
      </c>
      <c r="M191" s="48">
        <v>1049.9214999999999</v>
      </c>
      <c r="N191" s="48">
        <v>498.69900000000001</v>
      </c>
      <c r="O191" s="48">
        <v>526.798</v>
      </c>
      <c r="P191" s="48">
        <v>523.69000000000005</v>
      </c>
      <c r="Q191" s="48">
        <v>187.28399999999999</v>
      </c>
      <c r="R191" s="48">
        <v>435.56250010000002</v>
      </c>
      <c r="S191" s="48">
        <v>537.49800000000005</v>
      </c>
      <c r="T191" s="48">
        <v>518.22</v>
      </c>
      <c r="U191" s="48">
        <v>254.44499999999999</v>
      </c>
      <c r="V191" s="48">
        <v>338.24100010000001</v>
      </c>
      <c r="W191" s="48">
        <v>454.62200000000001</v>
      </c>
      <c r="X191" s="48">
        <v>728.55700009999998</v>
      </c>
      <c r="Y191" s="48">
        <v>636.93949999999995</v>
      </c>
      <c r="Z191" s="60">
        <v>227.03899999999999</v>
      </c>
    </row>
    <row r="192" spans="1:26" s="5" customFormat="1" ht="15" customHeight="1" x14ac:dyDescent="0.45">
      <c r="A192" s="42" t="str">
        <f>'Exit Capacity'!A192</f>
        <v>K48.03</v>
      </c>
      <c r="B192" s="47">
        <v>596.07299999999998</v>
      </c>
      <c r="C192" s="48">
        <v>387.81700000000001</v>
      </c>
      <c r="D192" s="48">
        <v>724.70450000000005</v>
      </c>
      <c r="E192" s="48">
        <v>629.82299999999998</v>
      </c>
      <c r="F192" s="48">
        <v>934.81150000000002</v>
      </c>
      <c r="G192" s="48">
        <v>1213.0744999999999</v>
      </c>
      <c r="H192" s="48">
        <v>659.64200010000002</v>
      </c>
      <c r="I192" s="48">
        <v>349.83499999999998</v>
      </c>
      <c r="J192" s="48">
        <v>556.64499999999998</v>
      </c>
      <c r="K192" s="48">
        <v>669.58050000000003</v>
      </c>
      <c r="L192" s="48">
        <v>329.71600009999997</v>
      </c>
      <c r="M192" s="48">
        <v>1066.5464999999999</v>
      </c>
      <c r="N192" s="48">
        <v>515.32399999999996</v>
      </c>
      <c r="O192" s="48">
        <v>543.423</v>
      </c>
      <c r="P192" s="48">
        <v>540.31500000000005</v>
      </c>
      <c r="Q192" s="48">
        <v>203.90899999999999</v>
      </c>
      <c r="R192" s="48">
        <v>418.93750010000002</v>
      </c>
      <c r="S192" s="48">
        <v>554.12300000000005</v>
      </c>
      <c r="T192" s="48">
        <v>534.84500000000003</v>
      </c>
      <c r="U192" s="48">
        <v>271.07</v>
      </c>
      <c r="V192" s="48">
        <v>321.61600010000001</v>
      </c>
      <c r="W192" s="48">
        <v>471.24700000000001</v>
      </c>
      <c r="X192" s="48">
        <v>745.18200009999998</v>
      </c>
      <c r="Y192" s="48">
        <v>653.56449999999995</v>
      </c>
      <c r="Z192" s="60">
        <v>243.66399999999999</v>
      </c>
    </row>
    <row r="193" spans="1:26" s="5" customFormat="1" ht="15" customHeight="1" x14ac:dyDescent="0.45">
      <c r="A193" s="42" t="str">
        <f>'Exit Capacity'!A193</f>
        <v>K48.05</v>
      </c>
      <c r="B193" s="47">
        <v>639.74900000000002</v>
      </c>
      <c r="C193" s="48">
        <v>344.14100000000002</v>
      </c>
      <c r="D193" s="48">
        <v>768.38049999999998</v>
      </c>
      <c r="E193" s="48">
        <v>673.49900000000002</v>
      </c>
      <c r="F193" s="48">
        <v>978.48749999999995</v>
      </c>
      <c r="G193" s="48">
        <v>1256.7505000000001</v>
      </c>
      <c r="H193" s="48">
        <v>615.96600009999997</v>
      </c>
      <c r="I193" s="48">
        <v>306.15899999999999</v>
      </c>
      <c r="J193" s="48">
        <v>600.32100000000003</v>
      </c>
      <c r="K193" s="48">
        <v>713.25649999999996</v>
      </c>
      <c r="L193" s="48">
        <v>286.04000009999999</v>
      </c>
      <c r="M193" s="48">
        <v>1110.2225000000001</v>
      </c>
      <c r="N193" s="48">
        <v>559</v>
      </c>
      <c r="O193" s="48">
        <v>587.09900000000005</v>
      </c>
      <c r="P193" s="48">
        <v>583.99099999999999</v>
      </c>
      <c r="Q193" s="48">
        <v>247.58500000000001</v>
      </c>
      <c r="R193" s="48">
        <v>375.26150009999998</v>
      </c>
      <c r="S193" s="48">
        <v>597.79899999999998</v>
      </c>
      <c r="T193" s="48">
        <v>578.52099999999996</v>
      </c>
      <c r="U193" s="48">
        <v>314.74599999999998</v>
      </c>
      <c r="V193" s="48">
        <v>277.94000010000002</v>
      </c>
      <c r="W193" s="48">
        <v>514.923</v>
      </c>
      <c r="X193" s="48">
        <v>746.62900009999998</v>
      </c>
      <c r="Y193" s="48">
        <v>697.2405</v>
      </c>
      <c r="Z193" s="60">
        <v>287.33999999999997</v>
      </c>
    </row>
    <row r="194" spans="1:26" s="5" customFormat="1" ht="15" customHeight="1" x14ac:dyDescent="0.45">
      <c r="A194" s="42" t="str">
        <f>'Exit Capacity'!A194</f>
        <v>K48.07</v>
      </c>
      <c r="B194" s="47">
        <v>668.95399999999995</v>
      </c>
      <c r="C194" s="48">
        <v>314.93599999999998</v>
      </c>
      <c r="D194" s="48">
        <v>797.58550000000002</v>
      </c>
      <c r="E194" s="48">
        <v>702.70399999999995</v>
      </c>
      <c r="F194" s="48">
        <v>1007.6925</v>
      </c>
      <c r="G194" s="48">
        <v>1285.9555</v>
      </c>
      <c r="H194" s="48">
        <v>586.76100010000005</v>
      </c>
      <c r="I194" s="48">
        <v>276.95400000000001</v>
      </c>
      <c r="J194" s="48">
        <v>629.52599999999995</v>
      </c>
      <c r="K194" s="48">
        <v>742.4615</v>
      </c>
      <c r="L194" s="48">
        <v>256.8350001</v>
      </c>
      <c r="M194" s="48">
        <v>1139.4275</v>
      </c>
      <c r="N194" s="48">
        <v>588.20500000000004</v>
      </c>
      <c r="O194" s="48">
        <v>616.30399999999997</v>
      </c>
      <c r="P194" s="48">
        <v>613.19600000000003</v>
      </c>
      <c r="Q194" s="48">
        <v>276.79000000000002</v>
      </c>
      <c r="R194" s="48">
        <v>346.05650009999999</v>
      </c>
      <c r="S194" s="48">
        <v>627.00400000000002</v>
      </c>
      <c r="T194" s="48">
        <v>607.726</v>
      </c>
      <c r="U194" s="48">
        <v>343.95100000000002</v>
      </c>
      <c r="V194" s="48">
        <v>248.73500010000001</v>
      </c>
      <c r="W194" s="48">
        <v>544.12800000000004</v>
      </c>
      <c r="X194" s="48">
        <v>717.42400009999994</v>
      </c>
      <c r="Y194" s="48">
        <v>726.44550000000004</v>
      </c>
      <c r="Z194" s="60">
        <v>316.54500000000002</v>
      </c>
    </row>
    <row r="195" spans="1:26" s="5" customFormat="1" ht="15" customHeight="1" x14ac:dyDescent="0.45">
      <c r="A195" s="42" t="str">
        <f>'Exit Capacity'!A195</f>
        <v>K48.08</v>
      </c>
      <c r="B195" s="47">
        <v>689.77700000000004</v>
      </c>
      <c r="C195" s="48">
        <v>294.113</v>
      </c>
      <c r="D195" s="48">
        <v>818.4085</v>
      </c>
      <c r="E195" s="48">
        <v>723.52700000000004</v>
      </c>
      <c r="F195" s="48">
        <v>1028.5155</v>
      </c>
      <c r="G195" s="48">
        <v>1306.7784999999999</v>
      </c>
      <c r="H195" s="48">
        <v>565.93800009999995</v>
      </c>
      <c r="I195" s="48">
        <v>256.13099999999997</v>
      </c>
      <c r="J195" s="48">
        <v>650.34900000000005</v>
      </c>
      <c r="K195" s="48">
        <v>763.28449999999998</v>
      </c>
      <c r="L195" s="48">
        <v>236.01200009999999</v>
      </c>
      <c r="M195" s="48">
        <v>1160.2505000000001</v>
      </c>
      <c r="N195" s="48">
        <v>609.02800000000002</v>
      </c>
      <c r="O195" s="48">
        <v>637.12699999999995</v>
      </c>
      <c r="P195" s="48">
        <v>634.01900000000001</v>
      </c>
      <c r="Q195" s="48">
        <v>297.613</v>
      </c>
      <c r="R195" s="48">
        <v>325.23350010000001</v>
      </c>
      <c r="S195" s="48">
        <v>647.827</v>
      </c>
      <c r="T195" s="48">
        <v>628.54899999999998</v>
      </c>
      <c r="U195" s="48">
        <v>364.774</v>
      </c>
      <c r="V195" s="48">
        <v>227.9120001</v>
      </c>
      <c r="W195" s="48">
        <v>564.95100000000002</v>
      </c>
      <c r="X195" s="48">
        <v>696.60100009999996</v>
      </c>
      <c r="Y195" s="48">
        <v>747.26850000000002</v>
      </c>
      <c r="Z195" s="60">
        <v>337.36799999999999</v>
      </c>
    </row>
    <row r="196" spans="1:26" s="5" customFormat="1" ht="15" customHeight="1" x14ac:dyDescent="0.45">
      <c r="A196" s="42" t="str">
        <f>'Exit Capacity'!A196</f>
        <v>K48.10</v>
      </c>
      <c r="B196" s="47">
        <v>744.76700000000005</v>
      </c>
      <c r="C196" s="48">
        <v>349.10300000000001</v>
      </c>
      <c r="D196" s="48">
        <v>873.39850000000001</v>
      </c>
      <c r="E196" s="48">
        <v>759.26200019999999</v>
      </c>
      <c r="F196" s="48">
        <v>1083.5055</v>
      </c>
      <c r="G196" s="48">
        <v>1361.7684999999999</v>
      </c>
      <c r="H196" s="48">
        <v>510.9480001</v>
      </c>
      <c r="I196" s="48">
        <v>254.62200000000001</v>
      </c>
      <c r="J196" s="48">
        <v>705.33900000000006</v>
      </c>
      <c r="K196" s="48">
        <v>818.27449999999999</v>
      </c>
      <c r="L196" s="48">
        <v>181.02200010000001</v>
      </c>
      <c r="M196" s="48">
        <v>1215.2405000000001</v>
      </c>
      <c r="N196" s="48">
        <v>664.01800000000003</v>
      </c>
      <c r="O196" s="48">
        <v>692.11699999999996</v>
      </c>
      <c r="P196" s="48">
        <v>687.92600019999998</v>
      </c>
      <c r="Q196" s="48">
        <v>352.60300000000001</v>
      </c>
      <c r="R196" s="48">
        <v>270.24350010000001</v>
      </c>
      <c r="S196" s="48">
        <v>702.81700000000001</v>
      </c>
      <c r="T196" s="48">
        <v>602.82200020000005</v>
      </c>
      <c r="U196" s="48">
        <v>419.76400000000001</v>
      </c>
      <c r="V196" s="48">
        <v>172.92200009999999</v>
      </c>
      <c r="W196" s="48">
        <v>619.94100000000003</v>
      </c>
      <c r="X196" s="48">
        <v>641.61100009999996</v>
      </c>
      <c r="Y196" s="48">
        <v>802.25850000000003</v>
      </c>
      <c r="Z196" s="60">
        <v>392.358</v>
      </c>
    </row>
    <row r="197" spans="1:26" s="5" customFormat="1" ht="15" customHeight="1" x14ac:dyDescent="0.45">
      <c r="A197" s="42" t="str">
        <f>'Exit Capacity'!A197</f>
        <v>K50</v>
      </c>
      <c r="B197" s="47">
        <v>563.65700000000004</v>
      </c>
      <c r="C197" s="48">
        <v>479.233</v>
      </c>
      <c r="D197" s="48">
        <v>633.2885</v>
      </c>
      <c r="E197" s="48">
        <v>538.40700000000004</v>
      </c>
      <c r="F197" s="48">
        <v>843.39549999999997</v>
      </c>
      <c r="G197" s="48">
        <v>1121.6585</v>
      </c>
      <c r="H197" s="48">
        <v>751.05800009999996</v>
      </c>
      <c r="I197" s="48">
        <v>441.25099999999998</v>
      </c>
      <c r="J197" s="48">
        <v>524.22900000000004</v>
      </c>
      <c r="K197" s="48">
        <v>578.16449999999998</v>
      </c>
      <c r="L197" s="48">
        <v>421.13200010000003</v>
      </c>
      <c r="M197" s="48">
        <v>975.13049999999998</v>
      </c>
      <c r="N197" s="48">
        <v>482.90800000000002</v>
      </c>
      <c r="O197" s="48">
        <v>511.00700000000001</v>
      </c>
      <c r="P197" s="48">
        <v>448.899</v>
      </c>
      <c r="Q197" s="48">
        <v>112.49299999999999</v>
      </c>
      <c r="R197" s="48">
        <v>510.35350010000002</v>
      </c>
      <c r="S197" s="48">
        <v>521.70699999999999</v>
      </c>
      <c r="T197" s="48">
        <v>443.42899999999997</v>
      </c>
      <c r="U197" s="48">
        <v>179.654</v>
      </c>
      <c r="V197" s="48">
        <v>413.0320001</v>
      </c>
      <c r="W197" s="48">
        <v>438.83100000000002</v>
      </c>
      <c r="X197" s="48">
        <v>653.76600010000004</v>
      </c>
      <c r="Y197" s="48">
        <v>562.14850000000001</v>
      </c>
      <c r="Z197" s="60">
        <v>152.24799999999999</v>
      </c>
    </row>
    <row r="198" spans="1:26" s="5" customFormat="1" ht="15" customHeight="1" x14ac:dyDescent="0.45">
      <c r="A198" s="42" t="str">
        <f>'Exit Capacity'!A198</f>
        <v>K52</v>
      </c>
      <c r="B198" s="47">
        <v>609.05700000000002</v>
      </c>
      <c r="C198" s="48">
        <v>524.63300000000004</v>
      </c>
      <c r="D198" s="48">
        <v>587.88850000000002</v>
      </c>
      <c r="E198" s="48">
        <v>493.00700000000001</v>
      </c>
      <c r="F198" s="48">
        <v>797.99549999999999</v>
      </c>
      <c r="G198" s="48">
        <v>1076.2584999999999</v>
      </c>
      <c r="H198" s="48">
        <v>796.45800010000005</v>
      </c>
      <c r="I198" s="48">
        <v>486.65100000000001</v>
      </c>
      <c r="J198" s="48">
        <v>569.62900000000002</v>
      </c>
      <c r="K198" s="48">
        <v>532.7645</v>
      </c>
      <c r="L198" s="48">
        <v>466.5320001</v>
      </c>
      <c r="M198" s="48">
        <v>929.73050000000001</v>
      </c>
      <c r="N198" s="48">
        <v>528.30799999999999</v>
      </c>
      <c r="O198" s="48">
        <v>556.40700000000004</v>
      </c>
      <c r="P198" s="48">
        <v>403.49900000000002</v>
      </c>
      <c r="Q198" s="48">
        <v>67.093000000000004</v>
      </c>
      <c r="R198" s="48">
        <v>555.7535001</v>
      </c>
      <c r="S198" s="48">
        <v>567.10699999999997</v>
      </c>
      <c r="T198" s="48">
        <v>398.029</v>
      </c>
      <c r="U198" s="48">
        <v>134.25399999999999</v>
      </c>
      <c r="V198" s="48">
        <v>458.43200009999998</v>
      </c>
      <c r="W198" s="48">
        <v>484.23099999999999</v>
      </c>
      <c r="X198" s="48">
        <v>608.36600009999995</v>
      </c>
      <c r="Y198" s="48">
        <v>516.74850000000004</v>
      </c>
      <c r="Z198" s="60">
        <v>106.848</v>
      </c>
    </row>
    <row r="199" spans="1:26" s="5" customFormat="1" ht="15" customHeight="1" x14ac:dyDescent="0.45">
      <c r="A199" s="42" t="str">
        <f>'Exit Capacity'!A199</f>
        <v>K54</v>
      </c>
      <c r="B199" s="47">
        <v>626.322</v>
      </c>
      <c r="C199" s="48">
        <v>545.85299999999995</v>
      </c>
      <c r="D199" s="48">
        <v>566.66849999999999</v>
      </c>
      <c r="E199" s="48">
        <v>514.22699999999998</v>
      </c>
      <c r="F199" s="48">
        <v>776.77549999999997</v>
      </c>
      <c r="G199" s="48">
        <v>1055.0385000000001</v>
      </c>
      <c r="H199" s="48">
        <v>817.67800009999996</v>
      </c>
      <c r="I199" s="48">
        <v>507.87099999999998</v>
      </c>
      <c r="J199" s="48">
        <v>586.89400000000001</v>
      </c>
      <c r="K199" s="48">
        <v>511.54450000000003</v>
      </c>
      <c r="L199" s="48">
        <v>487.75200009999998</v>
      </c>
      <c r="M199" s="48">
        <v>908.51049999999998</v>
      </c>
      <c r="N199" s="48">
        <v>545.57299999999998</v>
      </c>
      <c r="O199" s="48">
        <v>573.67200000000003</v>
      </c>
      <c r="P199" s="48">
        <v>402.89350000000002</v>
      </c>
      <c r="Q199" s="48">
        <v>45.872999999999998</v>
      </c>
      <c r="R199" s="48">
        <v>576.97350010000002</v>
      </c>
      <c r="S199" s="48">
        <v>584.37199999999996</v>
      </c>
      <c r="T199" s="48">
        <v>419.24900000000002</v>
      </c>
      <c r="U199" s="48">
        <v>113.03400000000001</v>
      </c>
      <c r="V199" s="48">
        <v>479.65200010000001</v>
      </c>
      <c r="W199" s="48">
        <v>501.49599999999998</v>
      </c>
      <c r="X199" s="48">
        <v>629.58600009999998</v>
      </c>
      <c r="Y199" s="48">
        <v>495.52850000000001</v>
      </c>
      <c r="Z199" s="60">
        <v>128.06800000000001</v>
      </c>
    </row>
    <row r="200" spans="1:26" s="5" customFormat="1" ht="15" customHeight="1" x14ac:dyDescent="0.45">
      <c r="A200" s="42" t="str">
        <f>'Exit Capacity'!A200</f>
        <v>M01</v>
      </c>
      <c r="B200" s="47">
        <v>983.88900000000001</v>
      </c>
      <c r="C200" s="48">
        <v>9.9999999999989008E-4</v>
      </c>
      <c r="D200" s="48">
        <v>1112.5205000000001</v>
      </c>
      <c r="E200" s="48">
        <v>1017.639</v>
      </c>
      <c r="F200" s="48">
        <v>1322.6275000000001</v>
      </c>
      <c r="G200" s="48">
        <v>1600.8905</v>
      </c>
      <c r="H200" s="48">
        <v>849.91900009999995</v>
      </c>
      <c r="I200" s="48">
        <v>216.91900000000001</v>
      </c>
      <c r="J200" s="48">
        <v>944.46100000000001</v>
      </c>
      <c r="K200" s="48">
        <v>1057.3965000000001</v>
      </c>
      <c r="L200" s="48">
        <v>519.99300010000002</v>
      </c>
      <c r="M200" s="48">
        <v>1454.3625</v>
      </c>
      <c r="N200" s="48">
        <v>903.14</v>
      </c>
      <c r="O200" s="48">
        <v>931.23900000000003</v>
      </c>
      <c r="P200" s="48">
        <v>928.13099999999997</v>
      </c>
      <c r="Q200" s="48">
        <v>591.72500000000002</v>
      </c>
      <c r="R200" s="48">
        <v>609.21450010000001</v>
      </c>
      <c r="S200" s="48">
        <v>941.93899999999996</v>
      </c>
      <c r="T200" s="48">
        <v>922.66099999999994</v>
      </c>
      <c r="U200" s="48">
        <v>658.88599999999997</v>
      </c>
      <c r="V200" s="48">
        <v>511.89300009999999</v>
      </c>
      <c r="W200" s="48">
        <v>859.06299999999999</v>
      </c>
      <c r="X200" s="48">
        <v>980.58200009999996</v>
      </c>
      <c r="Y200" s="48">
        <v>1041.3805</v>
      </c>
      <c r="Z200" s="60">
        <v>631.48</v>
      </c>
    </row>
    <row r="201" spans="1:26" s="5" customFormat="1" ht="15" customHeight="1" x14ac:dyDescent="0.45">
      <c r="A201" s="42" t="str">
        <f>'Exit Capacity'!A201</f>
        <v>M09</v>
      </c>
      <c r="B201" s="47">
        <v>781.76</v>
      </c>
      <c r="C201" s="48">
        <v>202.13</v>
      </c>
      <c r="D201" s="48">
        <v>910.39149999999995</v>
      </c>
      <c r="E201" s="48">
        <v>815.51</v>
      </c>
      <c r="F201" s="48">
        <v>1120.4984999999999</v>
      </c>
      <c r="G201" s="48">
        <v>1398.7615000000001</v>
      </c>
      <c r="H201" s="48">
        <v>657.92100010000001</v>
      </c>
      <c r="I201" s="48">
        <v>164.148</v>
      </c>
      <c r="J201" s="48">
        <v>742.33199999999999</v>
      </c>
      <c r="K201" s="48">
        <v>855.26750000000004</v>
      </c>
      <c r="L201" s="48">
        <v>327.99500010000003</v>
      </c>
      <c r="M201" s="48">
        <v>1252.2335</v>
      </c>
      <c r="N201" s="48">
        <v>701.01099999999997</v>
      </c>
      <c r="O201" s="48">
        <v>729.11</v>
      </c>
      <c r="P201" s="48">
        <v>726.00199999999995</v>
      </c>
      <c r="Q201" s="48">
        <v>389.596</v>
      </c>
      <c r="R201" s="48">
        <v>417.21650010000002</v>
      </c>
      <c r="S201" s="48">
        <v>739.81</v>
      </c>
      <c r="T201" s="48">
        <v>720.53200000000004</v>
      </c>
      <c r="U201" s="48">
        <v>456.75700000000001</v>
      </c>
      <c r="V201" s="48">
        <v>319.8950001</v>
      </c>
      <c r="W201" s="48">
        <v>656.93399999999997</v>
      </c>
      <c r="X201" s="48">
        <v>788.58400010000003</v>
      </c>
      <c r="Y201" s="48">
        <v>839.25149999999996</v>
      </c>
      <c r="Z201" s="60">
        <v>429.351</v>
      </c>
    </row>
    <row r="202" spans="1:26" s="5" customFormat="1" ht="15" customHeight="1" x14ac:dyDescent="0.45">
      <c r="A202" s="42" t="str">
        <f>'Exit Capacity'!A202</f>
        <v>N07</v>
      </c>
      <c r="B202" s="47">
        <v>466.20299999999997</v>
      </c>
      <c r="C202" s="48">
        <v>894.76700000000005</v>
      </c>
      <c r="D202" s="48">
        <v>1023.3475</v>
      </c>
      <c r="E202" s="48">
        <v>1008.3835</v>
      </c>
      <c r="F202" s="48">
        <v>1233.4545000000001</v>
      </c>
      <c r="G202" s="48">
        <v>1511.7175</v>
      </c>
      <c r="H202" s="48">
        <v>1166.5920001</v>
      </c>
      <c r="I202" s="48">
        <v>856.78499999999997</v>
      </c>
      <c r="J202" s="48">
        <v>426.77499999999998</v>
      </c>
      <c r="K202" s="48">
        <v>968.22349999999994</v>
      </c>
      <c r="L202" s="48">
        <v>836.66600010000002</v>
      </c>
      <c r="M202" s="48">
        <v>1365.1895</v>
      </c>
      <c r="N202" s="48">
        <v>385.45400000000001</v>
      </c>
      <c r="O202" s="48">
        <v>413.553</v>
      </c>
      <c r="P202" s="48">
        <v>859.57249999999999</v>
      </c>
      <c r="Q202" s="48">
        <v>502.55200000000002</v>
      </c>
      <c r="R202" s="48">
        <v>925.88750010000001</v>
      </c>
      <c r="S202" s="48">
        <v>424.25299999999999</v>
      </c>
      <c r="T202" s="48">
        <v>913.40549999999996</v>
      </c>
      <c r="U202" s="48">
        <v>424.16500000000002</v>
      </c>
      <c r="V202" s="48">
        <v>828.5660001</v>
      </c>
      <c r="W202" s="48">
        <v>341.37700000000001</v>
      </c>
      <c r="X202" s="48">
        <v>1123.7425000999999</v>
      </c>
      <c r="Y202" s="48">
        <v>952.20749999999998</v>
      </c>
      <c r="Z202" s="60">
        <v>622.22450000000003</v>
      </c>
    </row>
    <row r="203" spans="1:26" s="5" customFormat="1" ht="15" customHeight="1" x14ac:dyDescent="0.45">
      <c r="A203" s="42" t="str">
        <f>'Exit Capacity'!A203</f>
        <v>N08</v>
      </c>
      <c r="B203" s="47">
        <v>490.21300009999999</v>
      </c>
      <c r="C203" s="48">
        <v>918.77700010000001</v>
      </c>
      <c r="D203" s="48">
        <v>887.9</v>
      </c>
      <c r="E203" s="48">
        <v>904.20500000000004</v>
      </c>
      <c r="F203" s="48">
        <v>38.040999999999997</v>
      </c>
      <c r="G203" s="48">
        <v>1064.8330000000001</v>
      </c>
      <c r="H203" s="48">
        <v>1190.6020002</v>
      </c>
      <c r="I203" s="48">
        <v>880.79500010000004</v>
      </c>
      <c r="J203" s="48">
        <v>450.78500009999999</v>
      </c>
      <c r="K203" s="48">
        <v>832.77599999999995</v>
      </c>
      <c r="L203" s="48">
        <v>860.67600019999998</v>
      </c>
      <c r="M203" s="48">
        <v>918.30499999999995</v>
      </c>
      <c r="N203" s="48">
        <v>409.46400010000002</v>
      </c>
      <c r="O203" s="48">
        <v>437.56300010000001</v>
      </c>
      <c r="P203" s="48">
        <v>724.125</v>
      </c>
      <c r="Q203" s="48">
        <v>526.56200009999998</v>
      </c>
      <c r="R203" s="48">
        <v>949.89750019999997</v>
      </c>
      <c r="S203" s="48">
        <v>448.2630001</v>
      </c>
      <c r="T203" s="48">
        <v>809.22699999999998</v>
      </c>
      <c r="U203" s="48">
        <v>448.17500009999998</v>
      </c>
      <c r="V203" s="48">
        <v>852.57600019999995</v>
      </c>
      <c r="W203" s="48">
        <v>365.38700010000002</v>
      </c>
      <c r="X203" s="48">
        <v>1019.5640001</v>
      </c>
      <c r="Y203" s="48">
        <v>816.76</v>
      </c>
      <c r="Z203" s="60">
        <v>646.23450009999999</v>
      </c>
    </row>
    <row r="204" spans="1:26" s="5" customFormat="1" ht="15" customHeight="1" x14ac:dyDescent="0.45">
      <c r="A204" s="42" t="str">
        <f>'Exit Capacity'!A204</f>
        <v>N09</v>
      </c>
      <c r="B204" s="47">
        <v>513.71300010000004</v>
      </c>
      <c r="C204" s="48">
        <v>942.27700010000001</v>
      </c>
      <c r="D204" s="48">
        <v>911.4</v>
      </c>
      <c r="E204" s="48">
        <v>927.70500000000004</v>
      </c>
      <c r="F204" s="48">
        <v>14.541</v>
      </c>
      <c r="G204" s="48">
        <v>1088.3330000000001</v>
      </c>
      <c r="H204" s="48">
        <v>1214.1020002</v>
      </c>
      <c r="I204" s="48">
        <v>904.29500010000004</v>
      </c>
      <c r="J204" s="48">
        <v>474.28500009999999</v>
      </c>
      <c r="K204" s="48">
        <v>856.27599999999995</v>
      </c>
      <c r="L204" s="48">
        <v>884.17600019999998</v>
      </c>
      <c r="M204" s="48">
        <v>941.80499999999995</v>
      </c>
      <c r="N204" s="48">
        <v>432.96400010000002</v>
      </c>
      <c r="O204" s="48">
        <v>461.06300010000001</v>
      </c>
      <c r="P204" s="48">
        <v>747.625</v>
      </c>
      <c r="Q204" s="48">
        <v>550.06200009999998</v>
      </c>
      <c r="R204" s="48">
        <v>973.39750019999997</v>
      </c>
      <c r="S204" s="48">
        <v>471.7630001</v>
      </c>
      <c r="T204" s="48">
        <v>832.72699999999998</v>
      </c>
      <c r="U204" s="48">
        <v>471.67500009999998</v>
      </c>
      <c r="V204" s="48">
        <v>876.07600019999995</v>
      </c>
      <c r="W204" s="48">
        <v>388.88700010000002</v>
      </c>
      <c r="X204" s="48">
        <v>1043.0640000999999</v>
      </c>
      <c r="Y204" s="48">
        <v>840.26</v>
      </c>
      <c r="Z204" s="60">
        <v>669.73450009999999</v>
      </c>
    </row>
    <row r="205" spans="1:26" s="5" customFormat="1" ht="15" customHeight="1" x14ac:dyDescent="0.45">
      <c r="A205" s="42" t="str">
        <f>'Exit Capacity'!A205</f>
        <v>N10.1</v>
      </c>
      <c r="B205" s="47">
        <v>528.25300010000001</v>
      </c>
      <c r="C205" s="48">
        <v>956.81700009999997</v>
      </c>
      <c r="D205" s="48">
        <v>925.94</v>
      </c>
      <c r="E205" s="48">
        <v>942.245</v>
      </c>
      <c r="F205" s="48">
        <v>9.9999999999989008E-4</v>
      </c>
      <c r="G205" s="48">
        <v>1102.873</v>
      </c>
      <c r="H205" s="48">
        <v>1228.6420002</v>
      </c>
      <c r="I205" s="48">
        <v>918.8350001</v>
      </c>
      <c r="J205" s="48">
        <v>488.82500010000001</v>
      </c>
      <c r="K205" s="48">
        <v>870.81600000000003</v>
      </c>
      <c r="L205" s="48">
        <v>898.71600020000005</v>
      </c>
      <c r="M205" s="48">
        <v>956.34500000000003</v>
      </c>
      <c r="N205" s="48">
        <v>447.50400009999998</v>
      </c>
      <c r="O205" s="48">
        <v>475.60300009999997</v>
      </c>
      <c r="P205" s="48">
        <v>762.16499999999996</v>
      </c>
      <c r="Q205" s="48">
        <v>564.60200010000005</v>
      </c>
      <c r="R205" s="48">
        <v>987.93750020000004</v>
      </c>
      <c r="S205" s="48">
        <v>486.30300010000002</v>
      </c>
      <c r="T205" s="48">
        <v>847.26700000000005</v>
      </c>
      <c r="U205" s="48">
        <v>486.2150001</v>
      </c>
      <c r="V205" s="48">
        <v>890.61600020000003</v>
      </c>
      <c r="W205" s="48">
        <v>403.42700009999999</v>
      </c>
      <c r="X205" s="48">
        <v>1057.6040000999999</v>
      </c>
      <c r="Y205" s="48">
        <v>854.8</v>
      </c>
      <c r="Z205" s="60">
        <v>684.27450009999995</v>
      </c>
    </row>
    <row r="206" spans="1:26" s="5" customFormat="1" ht="15" customHeight="1" x14ac:dyDescent="0.45">
      <c r="A206" s="42" t="str">
        <f>'Exit Capacity'!A206</f>
        <v>O01</v>
      </c>
      <c r="B206" s="47">
        <v>1040.5790001</v>
      </c>
      <c r="C206" s="48">
        <v>1151.0495000000001</v>
      </c>
      <c r="D206" s="48">
        <v>573.76900000000001</v>
      </c>
      <c r="E206" s="48">
        <v>590.07399999999996</v>
      </c>
      <c r="F206" s="48">
        <v>636.42700000000002</v>
      </c>
      <c r="G206" s="48">
        <v>466.447</v>
      </c>
      <c r="H206" s="48">
        <v>901.6620001</v>
      </c>
      <c r="I206" s="48">
        <v>1113.0675000000001</v>
      </c>
      <c r="J206" s="48">
        <v>1001.1510001</v>
      </c>
      <c r="K206" s="48">
        <v>518.64499999999998</v>
      </c>
      <c r="L206" s="48">
        <v>933.09600009999997</v>
      </c>
      <c r="M206" s="48">
        <v>319.91899999999998</v>
      </c>
      <c r="N206" s="48">
        <v>959.83000010000001</v>
      </c>
      <c r="O206" s="48">
        <v>987.92900010000005</v>
      </c>
      <c r="P206" s="48">
        <v>409.99400000000003</v>
      </c>
      <c r="Q206" s="48">
        <v>559.32349999999997</v>
      </c>
      <c r="R206" s="48">
        <v>827.67450010000005</v>
      </c>
      <c r="S206" s="48">
        <v>998.62900009999998</v>
      </c>
      <c r="T206" s="48">
        <v>495.096</v>
      </c>
      <c r="U206" s="48">
        <v>637.71050000000002</v>
      </c>
      <c r="V206" s="48">
        <v>924.99600009999995</v>
      </c>
      <c r="W206" s="48">
        <v>915.75300010000001</v>
      </c>
      <c r="X206" s="48">
        <v>705.43300009999996</v>
      </c>
      <c r="Y206" s="48">
        <v>502.62900000000002</v>
      </c>
      <c r="Z206" s="60">
        <v>613.46699999999998</v>
      </c>
    </row>
    <row r="207" spans="1:26" s="5" customFormat="1" ht="15" customHeight="1" x14ac:dyDescent="0.45">
      <c r="A207" s="42" t="str">
        <f>'Exit Capacity'!A207</f>
        <v>O01A</v>
      </c>
      <c r="B207" s="47">
        <v>1023.0540001000001</v>
      </c>
      <c r="C207" s="48">
        <v>1133.5245</v>
      </c>
      <c r="D207" s="48">
        <v>591.29399999999998</v>
      </c>
      <c r="E207" s="48">
        <v>607.59900000000005</v>
      </c>
      <c r="F207" s="48">
        <v>618.90200000000004</v>
      </c>
      <c r="G207" s="48">
        <v>483.97199999999998</v>
      </c>
      <c r="H207" s="48">
        <v>919.18700009999998</v>
      </c>
      <c r="I207" s="48">
        <v>1095.5425</v>
      </c>
      <c r="J207" s="48">
        <v>983.62600010000006</v>
      </c>
      <c r="K207" s="48">
        <v>536.16999999999996</v>
      </c>
      <c r="L207" s="48">
        <v>950.62100009999995</v>
      </c>
      <c r="M207" s="48">
        <v>337.44400000000002</v>
      </c>
      <c r="N207" s="48">
        <v>942.30500010000003</v>
      </c>
      <c r="O207" s="48">
        <v>970.40400009999996</v>
      </c>
      <c r="P207" s="48">
        <v>427.51900000000001</v>
      </c>
      <c r="Q207" s="48">
        <v>541.79849999999999</v>
      </c>
      <c r="R207" s="48">
        <v>845.19950010000002</v>
      </c>
      <c r="S207" s="48">
        <v>981.10400010000001</v>
      </c>
      <c r="T207" s="48">
        <v>512.62099999999998</v>
      </c>
      <c r="U207" s="48">
        <v>620.18550000000005</v>
      </c>
      <c r="V207" s="48">
        <v>942.52100010000004</v>
      </c>
      <c r="W207" s="48">
        <v>898.22800010000003</v>
      </c>
      <c r="X207" s="48">
        <v>722.95800010000005</v>
      </c>
      <c r="Y207" s="48">
        <v>520.154</v>
      </c>
      <c r="Z207" s="60">
        <v>595.94200000000001</v>
      </c>
    </row>
    <row r="208" spans="1:26" s="5" customFormat="1" ht="15" customHeight="1" x14ac:dyDescent="0.45">
      <c r="A208" s="42" t="str">
        <f>'Exit Capacity'!A208</f>
        <v>O02</v>
      </c>
      <c r="B208" s="47">
        <v>1016.2570001</v>
      </c>
      <c r="C208" s="48">
        <v>1126.7275</v>
      </c>
      <c r="D208" s="48">
        <v>598.09100000000001</v>
      </c>
      <c r="E208" s="48">
        <v>614.39599999999996</v>
      </c>
      <c r="F208" s="48">
        <v>612.10500000000002</v>
      </c>
      <c r="G208" s="48">
        <v>490.76900000000001</v>
      </c>
      <c r="H208" s="48">
        <v>925.9840001</v>
      </c>
      <c r="I208" s="48">
        <v>1088.7455</v>
      </c>
      <c r="J208" s="48">
        <v>976.82900010000003</v>
      </c>
      <c r="K208" s="48">
        <v>542.96699999999998</v>
      </c>
      <c r="L208" s="48">
        <v>957.41800009999997</v>
      </c>
      <c r="M208" s="48">
        <v>344.24099999999999</v>
      </c>
      <c r="N208" s="48">
        <v>935.5080001</v>
      </c>
      <c r="O208" s="48">
        <v>963.60700010000005</v>
      </c>
      <c r="P208" s="48">
        <v>434.31599999999997</v>
      </c>
      <c r="Q208" s="48">
        <v>535.00149999999996</v>
      </c>
      <c r="R208" s="48">
        <v>851.99650010000005</v>
      </c>
      <c r="S208" s="48">
        <v>974.30700009999998</v>
      </c>
      <c r="T208" s="48">
        <v>519.41800000000001</v>
      </c>
      <c r="U208" s="48">
        <v>613.38850000000002</v>
      </c>
      <c r="V208" s="48">
        <v>949.31800009999995</v>
      </c>
      <c r="W208" s="48">
        <v>891.43100010000001</v>
      </c>
      <c r="X208" s="48">
        <v>729.75500009999996</v>
      </c>
      <c r="Y208" s="48">
        <v>526.95100000000002</v>
      </c>
      <c r="Z208" s="60">
        <v>589.14499999999998</v>
      </c>
    </row>
    <row r="209" spans="1:26" s="5" customFormat="1" ht="15" customHeight="1" x14ac:dyDescent="0.45">
      <c r="A209" s="42" t="str">
        <f>'Exit Capacity'!A209</f>
        <v>O05</v>
      </c>
      <c r="B209" s="47">
        <v>960.66000010000005</v>
      </c>
      <c r="C209" s="48">
        <v>1071.1305</v>
      </c>
      <c r="D209" s="48">
        <v>653.68799999999999</v>
      </c>
      <c r="E209" s="48">
        <v>669.99300000000005</v>
      </c>
      <c r="F209" s="48">
        <v>556.50800000000004</v>
      </c>
      <c r="G209" s="48">
        <v>546.36599999999999</v>
      </c>
      <c r="H209" s="48">
        <v>981.58100009999998</v>
      </c>
      <c r="I209" s="48">
        <v>1033.1485</v>
      </c>
      <c r="J209" s="48">
        <v>921.23200010000005</v>
      </c>
      <c r="K209" s="48">
        <v>598.56399999999996</v>
      </c>
      <c r="L209" s="48">
        <v>1013.0150001</v>
      </c>
      <c r="M209" s="48">
        <v>399.83800000000002</v>
      </c>
      <c r="N209" s="48">
        <v>879.91100010000002</v>
      </c>
      <c r="O209" s="48">
        <v>908.01000009999996</v>
      </c>
      <c r="P209" s="48">
        <v>489.91300000000001</v>
      </c>
      <c r="Q209" s="48">
        <v>479.40449999999998</v>
      </c>
      <c r="R209" s="48">
        <v>907.59350010000003</v>
      </c>
      <c r="S209" s="48">
        <v>918.7100001</v>
      </c>
      <c r="T209" s="48">
        <v>575.01499999999999</v>
      </c>
      <c r="U209" s="48">
        <v>557.79150000000004</v>
      </c>
      <c r="V209" s="48">
        <v>1004.9150001</v>
      </c>
      <c r="W209" s="48">
        <v>835.83400010000003</v>
      </c>
      <c r="X209" s="48">
        <v>785.35200010000005</v>
      </c>
      <c r="Y209" s="48">
        <v>582.548</v>
      </c>
      <c r="Z209" s="60">
        <v>533.548</v>
      </c>
    </row>
    <row r="210" spans="1:26" s="5" customFormat="1" ht="15" customHeight="1" x14ac:dyDescent="0.45">
      <c r="A210" s="42" t="str">
        <f>'Exit Capacity'!A210</f>
        <v>O06</v>
      </c>
      <c r="B210" s="47">
        <v>931.15500010000005</v>
      </c>
      <c r="C210" s="48">
        <v>1041.6255000000001</v>
      </c>
      <c r="D210" s="48">
        <v>644.93799999999999</v>
      </c>
      <c r="E210" s="48">
        <v>661.24300000000005</v>
      </c>
      <c r="F210" s="48">
        <v>527.00300000000004</v>
      </c>
      <c r="G210" s="48">
        <v>575.87099999999998</v>
      </c>
      <c r="H210" s="48">
        <v>972.83100009999998</v>
      </c>
      <c r="I210" s="48">
        <v>1003.6435</v>
      </c>
      <c r="J210" s="48">
        <v>891.72700010000005</v>
      </c>
      <c r="K210" s="48">
        <v>589.81399999999996</v>
      </c>
      <c r="L210" s="48">
        <v>983.52450009999995</v>
      </c>
      <c r="M210" s="48">
        <v>429.34300000000002</v>
      </c>
      <c r="N210" s="48">
        <v>850.40600010000003</v>
      </c>
      <c r="O210" s="48">
        <v>878.50500009999996</v>
      </c>
      <c r="P210" s="48">
        <v>481.16300000000001</v>
      </c>
      <c r="Q210" s="48">
        <v>449.89949999999999</v>
      </c>
      <c r="R210" s="48">
        <v>898.84350010000003</v>
      </c>
      <c r="S210" s="48">
        <v>889.20500010000001</v>
      </c>
      <c r="T210" s="48">
        <v>566.26499999999999</v>
      </c>
      <c r="U210" s="48">
        <v>528.28650000000005</v>
      </c>
      <c r="V210" s="48">
        <v>975.42450010000005</v>
      </c>
      <c r="W210" s="48">
        <v>806.32900010000003</v>
      </c>
      <c r="X210" s="48">
        <v>776.60200010000005</v>
      </c>
      <c r="Y210" s="48">
        <v>573.798</v>
      </c>
      <c r="Z210" s="60">
        <v>504.04300000000001</v>
      </c>
    </row>
    <row r="211" spans="1:26" s="5" customFormat="1" ht="15" customHeight="1" x14ac:dyDescent="0.45">
      <c r="A211" s="42" t="str">
        <f>'Exit Capacity'!A211</f>
        <v>O07</v>
      </c>
      <c r="B211" s="47">
        <v>901.26100010000005</v>
      </c>
      <c r="C211" s="48">
        <v>1011.7315</v>
      </c>
      <c r="D211" s="48">
        <v>615.04399999999998</v>
      </c>
      <c r="E211" s="48">
        <v>631.34900000000005</v>
      </c>
      <c r="F211" s="48">
        <v>497.10899999999998</v>
      </c>
      <c r="G211" s="48">
        <v>605.76499999999999</v>
      </c>
      <c r="H211" s="48">
        <v>942.93700009999998</v>
      </c>
      <c r="I211" s="48">
        <v>973.74950000000001</v>
      </c>
      <c r="J211" s="48">
        <v>861.83300010000005</v>
      </c>
      <c r="K211" s="48">
        <v>559.91999999999996</v>
      </c>
      <c r="L211" s="48">
        <v>953.63050009999995</v>
      </c>
      <c r="M211" s="48">
        <v>459.23700000000002</v>
      </c>
      <c r="N211" s="48">
        <v>820.51200010000002</v>
      </c>
      <c r="O211" s="48">
        <v>848.61100009999996</v>
      </c>
      <c r="P211" s="48">
        <v>451.26900000000001</v>
      </c>
      <c r="Q211" s="48">
        <v>420.00549999999998</v>
      </c>
      <c r="R211" s="48">
        <v>868.94950010000002</v>
      </c>
      <c r="S211" s="48">
        <v>859.3110001</v>
      </c>
      <c r="T211" s="48">
        <v>536.37099999999998</v>
      </c>
      <c r="U211" s="48">
        <v>498.39249999999998</v>
      </c>
      <c r="V211" s="48">
        <v>945.53050010000004</v>
      </c>
      <c r="W211" s="48">
        <v>776.43500010000002</v>
      </c>
      <c r="X211" s="48">
        <v>746.70800010000005</v>
      </c>
      <c r="Y211" s="48">
        <v>543.904</v>
      </c>
      <c r="Z211" s="60">
        <v>474.149</v>
      </c>
    </row>
    <row r="212" spans="1:26" s="5" customFormat="1" ht="15" customHeight="1" x14ac:dyDescent="0.45">
      <c r="A212" s="42" t="str">
        <f>'Exit Capacity'!A212</f>
        <v>O09</v>
      </c>
      <c r="B212" s="47">
        <v>861.75500009999996</v>
      </c>
      <c r="C212" s="48">
        <v>972.22550000000001</v>
      </c>
      <c r="D212" s="48">
        <v>575.53800000000001</v>
      </c>
      <c r="E212" s="48">
        <v>591.84299999999996</v>
      </c>
      <c r="F212" s="48">
        <v>457.60300000000001</v>
      </c>
      <c r="G212" s="48">
        <v>645.27099999999996</v>
      </c>
      <c r="H212" s="48">
        <v>903.43100010000001</v>
      </c>
      <c r="I212" s="48">
        <v>934.24350000000004</v>
      </c>
      <c r="J212" s="48">
        <v>822.32700009999996</v>
      </c>
      <c r="K212" s="48">
        <v>520.41399999999999</v>
      </c>
      <c r="L212" s="48">
        <v>914.12450009999998</v>
      </c>
      <c r="M212" s="48">
        <v>498.74299999999999</v>
      </c>
      <c r="N212" s="48">
        <v>781.00600010000005</v>
      </c>
      <c r="O212" s="48">
        <v>809.10500009999998</v>
      </c>
      <c r="P212" s="48">
        <v>411.76299999999998</v>
      </c>
      <c r="Q212" s="48">
        <v>380.49950000000001</v>
      </c>
      <c r="R212" s="48">
        <v>829.44350010000005</v>
      </c>
      <c r="S212" s="48">
        <v>819.80500010000003</v>
      </c>
      <c r="T212" s="48">
        <v>496.86500000000001</v>
      </c>
      <c r="U212" s="48">
        <v>458.88650000000001</v>
      </c>
      <c r="V212" s="48">
        <v>906.02450009999995</v>
      </c>
      <c r="W212" s="48">
        <v>736.92900010000005</v>
      </c>
      <c r="X212" s="48">
        <v>707.20200009999996</v>
      </c>
      <c r="Y212" s="48">
        <v>504.39800000000002</v>
      </c>
      <c r="Z212" s="60">
        <v>434.64299999999997</v>
      </c>
    </row>
    <row r="213" spans="1:26" s="5" customFormat="1" ht="15" customHeight="1" x14ac:dyDescent="0.45">
      <c r="A213" s="42" t="str">
        <f>'Exit Capacity'!A213</f>
        <v>O11</v>
      </c>
      <c r="B213" s="47">
        <v>808.15500010000005</v>
      </c>
      <c r="C213" s="48">
        <v>918.62549999999999</v>
      </c>
      <c r="D213" s="48">
        <v>521.93799999999999</v>
      </c>
      <c r="E213" s="48">
        <v>538.24300000000005</v>
      </c>
      <c r="F213" s="48">
        <v>404.00299999999999</v>
      </c>
      <c r="G213" s="48">
        <v>698.87099999999998</v>
      </c>
      <c r="H213" s="48">
        <v>849.83100009999998</v>
      </c>
      <c r="I213" s="48">
        <v>880.64350000000002</v>
      </c>
      <c r="J213" s="48">
        <v>768.72700010000005</v>
      </c>
      <c r="K213" s="48">
        <v>466.81400000000002</v>
      </c>
      <c r="L213" s="48">
        <v>860.52450009999995</v>
      </c>
      <c r="M213" s="48">
        <v>552.34299999999996</v>
      </c>
      <c r="N213" s="48">
        <v>727.40600010000003</v>
      </c>
      <c r="O213" s="48">
        <v>755.50500009999996</v>
      </c>
      <c r="P213" s="48">
        <v>358.16300000000001</v>
      </c>
      <c r="Q213" s="48">
        <v>326.89949999999999</v>
      </c>
      <c r="R213" s="48">
        <v>775.84350010000003</v>
      </c>
      <c r="S213" s="48">
        <v>766.20500010000001</v>
      </c>
      <c r="T213" s="48">
        <v>443.26499999999999</v>
      </c>
      <c r="U213" s="48">
        <v>405.28649999999999</v>
      </c>
      <c r="V213" s="48">
        <v>852.42450010000005</v>
      </c>
      <c r="W213" s="48">
        <v>683.32900010000003</v>
      </c>
      <c r="X213" s="48">
        <v>653.60200010000005</v>
      </c>
      <c r="Y213" s="48">
        <v>450.798</v>
      </c>
      <c r="Z213" s="60">
        <v>381.04300000000001</v>
      </c>
    </row>
    <row r="214" spans="1:26" s="5" customFormat="1" ht="15" customHeight="1" x14ac:dyDescent="0.45">
      <c r="A214" s="42" t="str">
        <f>'Exit Capacity'!A214</f>
        <v>O12</v>
      </c>
      <c r="B214" s="47">
        <v>783.02600010000003</v>
      </c>
      <c r="C214" s="48">
        <v>943.75450000000001</v>
      </c>
      <c r="D214" s="48">
        <v>547.06700000000001</v>
      </c>
      <c r="E214" s="48">
        <v>563.37199999999996</v>
      </c>
      <c r="F214" s="48">
        <v>378.87400000000002</v>
      </c>
      <c r="G214" s="48">
        <v>724</v>
      </c>
      <c r="H214" s="48">
        <v>874.9600001</v>
      </c>
      <c r="I214" s="48">
        <v>905.77250000000004</v>
      </c>
      <c r="J214" s="48">
        <v>743.59800010000004</v>
      </c>
      <c r="K214" s="48">
        <v>491.94299999999998</v>
      </c>
      <c r="L214" s="48">
        <v>885.65350009999997</v>
      </c>
      <c r="M214" s="48">
        <v>577.47199999999998</v>
      </c>
      <c r="N214" s="48">
        <v>702.27700010000001</v>
      </c>
      <c r="O214" s="48">
        <v>730.37600010000006</v>
      </c>
      <c r="P214" s="48">
        <v>383.29199999999997</v>
      </c>
      <c r="Q214" s="48">
        <v>352.02850000000001</v>
      </c>
      <c r="R214" s="48">
        <v>800.97250010000005</v>
      </c>
      <c r="S214" s="48">
        <v>741.07600009999999</v>
      </c>
      <c r="T214" s="48">
        <v>468.39400000000001</v>
      </c>
      <c r="U214" s="48">
        <v>430.41550000000001</v>
      </c>
      <c r="V214" s="48">
        <v>877.55350009999995</v>
      </c>
      <c r="W214" s="48">
        <v>658.20000010000001</v>
      </c>
      <c r="X214" s="48">
        <v>678.73100009999996</v>
      </c>
      <c r="Y214" s="48">
        <v>475.92700000000002</v>
      </c>
      <c r="Z214" s="60">
        <v>406.17200000000003</v>
      </c>
    </row>
    <row r="215" spans="1:26" s="5" customFormat="1" ht="15" customHeight="1" x14ac:dyDescent="0.45">
      <c r="A215" s="42" t="str">
        <f>'Exit Capacity'!A215</f>
        <v>O14</v>
      </c>
      <c r="B215" s="47">
        <v>741.28100010000003</v>
      </c>
      <c r="C215" s="48">
        <v>985.49950000000001</v>
      </c>
      <c r="D215" s="48">
        <v>588.81200000000001</v>
      </c>
      <c r="E215" s="48">
        <v>605.11699999999996</v>
      </c>
      <c r="F215" s="48">
        <v>337.12900000000002</v>
      </c>
      <c r="G215" s="48">
        <v>765.745</v>
      </c>
      <c r="H215" s="48">
        <v>916.70500010000001</v>
      </c>
      <c r="I215" s="48">
        <v>947.51750000000004</v>
      </c>
      <c r="J215" s="48">
        <v>701.85300010000003</v>
      </c>
      <c r="K215" s="48">
        <v>533.68799999999999</v>
      </c>
      <c r="L215" s="48">
        <v>927.39850009999998</v>
      </c>
      <c r="M215" s="48">
        <v>619.21699999999998</v>
      </c>
      <c r="N215" s="48">
        <v>660.5320001</v>
      </c>
      <c r="O215" s="48">
        <v>688.63100010000005</v>
      </c>
      <c r="P215" s="48">
        <v>425.03699999999998</v>
      </c>
      <c r="Q215" s="48">
        <v>393.77350000000001</v>
      </c>
      <c r="R215" s="48">
        <v>842.71750010000005</v>
      </c>
      <c r="S215" s="48">
        <v>699.33100009999998</v>
      </c>
      <c r="T215" s="48">
        <v>510.13900000000001</v>
      </c>
      <c r="U215" s="48">
        <v>472.16050000000001</v>
      </c>
      <c r="V215" s="48">
        <v>919.29850009999996</v>
      </c>
      <c r="W215" s="48">
        <v>616.45500010000001</v>
      </c>
      <c r="X215" s="48">
        <v>720.47600009999996</v>
      </c>
      <c r="Y215" s="48">
        <v>517.67200000000003</v>
      </c>
      <c r="Z215" s="60">
        <v>447.91699999999997</v>
      </c>
    </row>
    <row r="216" spans="1:26" s="5" customFormat="1" ht="15" customHeight="1" x14ac:dyDescent="0.45">
      <c r="A216" s="42" t="str">
        <f>'Exit Capacity'!A216</f>
        <v>O14A</v>
      </c>
      <c r="B216" s="47">
        <v>728.40600010000003</v>
      </c>
      <c r="C216" s="48">
        <v>998.37450000000001</v>
      </c>
      <c r="D216" s="48">
        <v>601.68700000000001</v>
      </c>
      <c r="E216" s="48">
        <v>617.99199999999996</v>
      </c>
      <c r="F216" s="48">
        <v>324.25400000000002</v>
      </c>
      <c r="G216" s="48">
        <v>778.62</v>
      </c>
      <c r="H216" s="48">
        <v>929.58000010000001</v>
      </c>
      <c r="I216" s="48">
        <v>960.39250000000004</v>
      </c>
      <c r="J216" s="48">
        <v>688.97800010000003</v>
      </c>
      <c r="K216" s="48">
        <v>546.56299999999999</v>
      </c>
      <c r="L216" s="48">
        <v>940.27350009999998</v>
      </c>
      <c r="M216" s="48">
        <v>632.09199999999998</v>
      </c>
      <c r="N216" s="48">
        <v>647.6570001</v>
      </c>
      <c r="O216" s="48">
        <v>675.75600010000005</v>
      </c>
      <c r="P216" s="48">
        <v>437.91199999999998</v>
      </c>
      <c r="Q216" s="48">
        <v>406.64850000000001</v>
      </c>
      <c r="R216" s="48">
        <v>855.59250010000005</v>
      </c>
      <c r="S216" s="48">
        <v>686.45600009999998</v>
      </c>
      <c r="T216" s="48">
        <v>523.01400000000001</v>
      </c>
      <c r="U216" s="48">
        <v>485.03550000000001</v>
      </c>
      <c r="V216" s="48">
        <v>932.17350009999996</v>
      </c>
      <c r="W216" s="48">
        <v>603.58000010000001</v>
      </c>
      <c r="X216" s="48">
        <v>733.35100009999996</v>
      </c>
      <c r="Y216" s="48">
        <v>530.54700000000003</v>
      </c>
      <c r="Z216" s="60">
        <v>460.79199999999997</v>
      </c>
    </row>
    <row r="217" spans="1:26" s="5" customFormat="1" ht="15" customHeight="1" x14ac:dyDescent="0.45">
      <c r="A217" s="42" t="str">
        <f>'Exit Capacity'!A217</f>
        <v>O16</v>
      </c>
      <c r="B217" s="47">
        <v>694.97300010000004</v>
      </c>
      <c r="C217" s="48">
        <v>1031.8074999999999</v>
      </c>
      <c r="D217" s="48">
        <v>635.12</v>
      </c>
      <c r="E217" s="48">
        <v>651.42499999999995</v>
      </c>
      <c r="F217" s="48">
        <v>290.82100000000003</v>
      </c>
      <c r="G217" s="48">
        <v>812.053</v>
      </c>
      <c r="H217" s="48">
        <v>963.0130001</v>
      </c>
      <c r="I217" s="48">
        <v>993.82550000000003</v>
      </c>
      <c r="J217" s="48">
        <v>655.54500010000004</v>
      </c>
      <c r="K217" s="48">
        <v>579.99599999999998</v>
      </c>
      <c r="L217" s="48">
        <v>973.70650009999997</v>
      </c>
      <c r="M217" s="48">
        <v>665.52499999999998</v>
      </c>
      <c r="N217" s="48">
        <v>614.22400010000001</v>
      </c>
      <c r="O217" s="48">
        <v>642.32300009999994</v>
      </c>
      <c r="P217" s="48">
        <v>471.34500000000003</v>
      </c>
      <c r="Q217" s="48">
        <v>440.08150000000001</v>
      </c>
      <c r="R217" s="48">
        <v>889.02550010000004</v>
      </c>
      <c r="S217" s="48">
        <v>653.02300009999999</v>
      </c>
      <c r="T217" s="48">
        <v>556.447</v>
      </c>
      <c r="U217" s="48">
        <v>518.46849999999995</v>
      </c>
      <c r="V217" s="48">
        <v>965.60650009999995</v>
      </c>
      <c r="W217" s="48">
        <v>570.14700010000001</v>
      </c>
      <c r="X217" s="48">
        <v>766.78400009999996</v>
      </c>
      <c r="Y217" s="48">
        <v>563.98</v>
      </c>
      <c r="Z217" s="60">
        <v>494.22500000000002</v>
      </c>
    </row>
    <row r="218" spans="1:26" s="5" customFormat="1" ht="15" customHeight="1" x14ac:dyDescent="0.45">
      <c r="A218" s="42" t="str">
        <f>'Exit Capacity'!A218</f>
        <v>O17</v>
      </c>
      <c r="B218" s="47">
        <v>675.01000009999996</v>
      </c>
      <c r="C218" s="48">
        <v>1051.7705000000001</v>
      </c>
      <c r="D218" s="48">
        <v>655.08299999999997</v>
      </c>
      <c r="E218" s="48">
        <v>671.38800000000003</v>
      </c>
      <c r="F218" s="48">
        <v>270.858</v>
      </c>
      <c r="G218" s="48">
        <v>832.01599999999996</v>
      </c>
      <c r="H218" s="48">
        <v>982.97600009999996</v>
      </c>
      <c r="I218" s="48">
        <v>1013.7885</v>
      </c>
      <c r="J218" s="48">
        <v>635.58200009999996</v>
      </c>
      <c r="K218" s="48">
        <v>599.95899999999995</v>
      </c>
      <c r="L218" s="48">
        <v>993.66950010000005</v>
      </c>
      <c r="M218" s="48">
        <v>685.48800000000006</v>
      </c>
      <c r="N218" s="48">
        <v>594.26100010000005</v>
      </c>
      <c r="O218" s="48">
        <v>622.36000009999998</v>
      </c>
      <c r="P218" s="48">
        <v>491.30799999999999</v>
      </c>
      <c r="Q218" s="48">
        <v>460.04450000000003</v>
      </c>
      <c r="R218" s="48">
        <v>908.98850010000001</v>
      </c>
      <c r="S218" s="48">
        <v>633.06000010000002</v>
      </c>
      <c r="T218" s="48">
        <v>576.41</v>
      </c>
      <c r="U218" s="48">
        <v>538.43150000000003</v>
      </c>
      <c r="V218" s="48">
        <v>985.56950010000003</v>
      </c>
      <c r="W218" s="48">
        <v>550.18400010000005</v>
      </c>
      <c r="X218" s="48">
        <v>786.74700010000004</v>
      </c>
      <c r="Y218" s="48">
        <v>583.94299999999998</v>
      </c>
      <c r="Z218" s="60">
        <v>514.18799999999999</v>
      </c>
    </row>
    <row r="219" spans="1:26" s="5" customFormat="1" ht="15" customHeight="1" x14ac:dyDescent="0.45">
      <c r="A219" s="42" t="str">
        <f>'Exit Capacity'!A219</f>
        <v>O19</v>
      </c>
      <c r="B219" s="47">
        <v>622.7340001</v>
      </c>
      <c r="C219" s="48">
        <v>1051.2980001000001</v>
      </c>
      <c r="D219" s="48">
        <v>707.35900000000004</v>
      </c>
      <c r="E219" s="48">
        <v>723.66399999999999</v>
      </c>
      <c r="F219" s="48">
        <v>218.58199999999999</v>
      </c>
      <c r="G219" s="48">
        <v>884.29200000000003</v>
      </c>
      <c r="H219" s="48">
        <v>1035.2520001</v>
      </c>
      <c r="I219" s="48">
        <v>1013.3160001</v>
      </c>
      <c r="J219" s="48">
        <v>583.30600010000001</v>
      </c>
      <c r="K219" s="48">
        <v>652.23500000000001</v>
      </c>
      <c r="L219" s="48">
        <v>993.19700020000005</v>
      </c>
      <c r="M219" s="48">
        <v>737.76400000000001</v>
      </c>
      <c r="N219" s="48">
        <v>541.98500009999998</v>
      </c>
      <c r="O219" s="48">
        <v>570.08400010000003</v>
      </c>
      <c r="P219" s="48">
        <v>543.58399999999995</v>
      </c>
      <c r="Q219" s="48">
        <v>512.32050000000004</v>
      </c>
      <c r="R219" s="48">
        <v>961.26450009999996</v>
      </c>
      <c r="S219" s="48">
        <v>580.78400009999996</v>
      </c>
      <c r="T219" s="48">
        <v>628.68600000000004</v>
      </c>
      <c r="U219" s="48">
        <v>580.69600009999999</v>
      </c>
      <c r="V219" s="48">
        <v>985.09700020000002</v>
      </c>
      <c r="W219" s="48">
        <v>497.90800009999998</v>
      </c>
      <c r="X219" s="48">
        <v>839.02300009999999</v>
      </c>
      <c r="Y219" s="48">
        <v>636.21900000000005</v>
      </c>
      <c r="Z219" s="60">
        <v>566.46400000000006</v>
      </c>
    </row>
    <row r="220" spans="1:26" s="5" customFormat="1" ht="15" customHeight="1" x14ac:dyDescent="0.45">
      <c r="A220" s="42" t="str">
        <f>'Exit Capacity'!A220</f>
        <v>O24</v>
      </c>
      <c r="B220" s="47">
        <v>491.77300009999999</v>
      </c>
      <c r="C220" s="48">
        <v>920.33700009999995</v>
      </c>
      <c r="D220" s="48">
        <v>838.32</v>
      </c>
      <c r="E220" s="48">
        <v>854.625</v>
      </c>
      <c r="F220" s="48">
        <v>87.620999999999995</v>
      </c>
      <c r="G220" s="48">
        <v>1015.253</v>
      </c>
      <c r="H220" s="48">
        <v>1166.2130001</v>
      </c>
      <c r="I220" s="48">
        <v>882.35500009999998</v>
      </c>
      <c r="J220" s="48">
        <v>452.34500009999999</v>
      </c>
      <c r="K220" s="48">
        <v>783.19600000000003</v>
      </c>
      <c r="L220" s="48">
        <v>862.23600020000003</v>
      </c>
      <c r="M220" s="48">
        <v>868.72500000000002</v>
      </c>
      <c r="N220" s="48">
        <v>411.02400010000002</v>
      </c>
      <c r="O220" s="48">
        <v>439.12300010000001</v>
      </c>
      <c r="P220" s="48">
        <v>674.54499999999996</v>
      </c>
      <c r="Q220" s="48">
        <v>528.12200010000004</v>
      </c>
      <c r="R220" s="48">
        <v>951.45750020000003</v>
      </c>
      <c r="S220" s="48">
        <v>449.8230001</v>
      </c>
      <c r="T220" s="48">
        <v>759.64700000000005</v>
      </c>
      <c r="U220" s="48">
        <v>449.73500009999998</v>
      </c>
      <c r="V220" s="48">
        <v>854.13600020000001</v>
      </c>
      <c r="W220" s="48">
        <v>366.94700010000003</v>
      </c>
      <c r="X220" s="48">
        <v>969.9840001</v>
      </c>
      <c r="Y220" s="48">
        <v>767.18</v>
      </c>
      <c r="Z220" s="60">
        <v>647.79450010000005</v>
      </c>
    </row>
    <row r="221" spans="1:26" s="5" customFormat="1" ht="15" customHeight="1" x14ac:dyDescent="0.45">
      <c r="A221" s="42" t="str">
        <f>'Exit Capacity'!A221</f>
        <v>P01</v>
      </c>
      <c r="B221" s="47">
        <v>830.72600009999996</v>
      </c>
      <c r="C221" s="48">
        <v>896.05449999999996</v>
      </c>
      <c r="D221" s="48">
        <v>499.36700000000002</v>
      </c>
      <c r="E221" s="48">
        <v>515.67200000000003</v>
      </c>
      <c r="F221" s="48">
        <v>426.57400000000001</v>
      </c>
      <c r="G221" s="48">
        <v>721.44200000000001</v>
      </c>
      <c r="H221" s="48">
        <v>827.26000009999996</v>
      </c>
      <c r="I221" s="48">
        <v>858.07249999999999</v>
      </c>
      <c r="J221" s="48">
        <v>791.29800009999997</v>
      </c>
      <c r="K221" s="48">
        <v>444.24299999999999</v>
      </c>
      <c r="L221" s="48">
        <v>837.95350010000004</v>
      </c>
      <c r="M221" s="48">
        <v>574.91399999999999</v>
      </c>
      <c r="N221" s="48">
        <v>749.97700010000005</v>
      </c>
      <c r="O221" s="48">
        <v>778.07600009999999</v>
      </c>
      <c r="P221" s="48">
        <v>335.59199999999998</v>
      </c>
      <c r="Q221" s="48">
        <v>304.32850000000002</v>
      </c>
      <c r="R221" s="48">
        <v>753.2725001</v>
      </c>
      <c r="S221" s="48">
        <v>788.77600010000003</v>
      </c>
      <c r="T221" s="48">
        <v>420.69400000000002</v>
      </c>
      <c r="U221" s="48">
        <v>382.71550000000002</v>
      </c>
      <c r="V221" s="48">
        <v>829.85350010000002</v>
      </c>
      <c r="W221" s="48">
        <v>705.90000010000006</v>
      </c>
      <c r="X221" s="48">
        <v>631.03100010000003</v>
      </c>
      <c r="Y221" s="48">
        <v>428.22699999999998</v>
      </c>
      <c r="Z221" s="60">
        <v>358.47199999999998</v>
      </c>
    </row>
    <row r="222" spans="1:26" s="5" customFormat="1" ht="15" customHeight="1" x14ac:dyDescent="0.45">
      <c r="A222" s="42" t="str">
        <f>'Exit Capacity'!A222</f>
        <v>P03</v>
      </c>
      <c r="B222" s="47">
        <v>856.07150000000001</v>
      </c>
      <c r="C222" s="48">
        <v>856.12249999999995</v>
      </c>
      <c r="D222" s="48">
        <v>459.435</v>
      </c>
      <c r="E222" s="48">
        <v>475.74</v>
      </c>
      <c r="F222" s="48">
        <v>466.50599999999997</v>
      </c>
      <c r="G222" s="48">
        <v>761.37400000000002</v>
      </c>
      <c r="H222" s="48">
        <v>787.32800010000005</v>
      </c>
      <c r="I222" s="48">
        <v>818.14049999999997</v>
      </c>
      <c r="J222" s="48">
        <v>816.64350000000002</v>
      </c>
      <c r="K222" s="48">
        <v>404.31099999999998</v>
      </c>
      <c r="L222" s="48">
        <v>798.02150010000003</v>
      </c>
      <c r="M222" s="48">
        <v>614.846</v>
      </c>
      <c r="N222" s="48">
        <v>775.32249999999999</v>
      </c>
      <c r="O222" s="48">
        <v>803.42150000000004</v>
      </c>
      <c r="P222" s="48">
        <v>295.66000000000003</v>
      </c>
      <c r="Q222" s="48">
        <v>264.3965</v>
      </c>
      <c r="R222" s="48">
        <v>713.34050009999999</v>
      </c>
      <c r="S222" s="48">
        <v>814.12149999999997</v>
      </c>
      <c r="T222" s="48">
        <v>380.762</v>
      </c>
      <c r="U222" s="48">
        <v>342.7835</v>
      </c>
      <c r="V222" s="48">
        <v>789.9215001</v>
      </c>
      <c r="W222" s="48">
        <v>731.24549999999999</v>
      </c>
      <c r="X222" s="48">
        <v>591.09900010000001</v>
      </c>
      <c r="Y222" s="48">
        <v>388.29500000000002</v>
      </c>
      <c r="Z222" s="60">
        <v>318.54000000000002</v>
      </c>
    </row>
    <row r="223" spans="1:26" s="5" customFormat="1" ht="15" customHeight="1" x14ac:dyDescent="0.45">
      <c r="A223" s="42" t="str">
        <f>'Exit Capacity'!A223</f>
        <v>P04</v>
      </c>
      <c r="B223" s="47">
        <v>839.77049999999997</v>
      </c>
      <c r="C223" s="48">
        <v>839.82150000000001</v>
      </c>
      <c r="D223" s="48">
        <v>443.13400000000001</v>
      </c>
      <c r="E223" s="48">
        <v>459.43900000000002</v>
      </c>
      <c r="F223" s="48">
        <v>482.80700000000002</v>
      </c>
      <c r="G223" s="48">
        <v>777.67499999999995</v>
      </c>
      <c r="H223" s="48">
        <v>771.02700010000001</v>
      </c>
      <c r="I223" s="48">
        <v>801.83950000000004</v>
      </c>
      <c r="J223" s="48">
        <v>800.34249999999997</v>
      </c>
      <c r="K223" s="48">
        <v>388.01</v>
      </c>
      <c r="L223" s="48">
        <v>781.72050009999998</v>
      </c>
      <c r="M223" s="48">
        <v>631.14700000000005</v>
      </c>
      <c r="N223" s="48">
        <v>759.02149999999995</v>
      </c>
      <c r="O223" s="48">
        <v>787.12049999999999</v>
      </c>
      <c r="P223" s="48">
        <v>279.35899999999998</v>
      </c>
      <c r="Q223" s="48">
        <v>248.09549999999999</v>
      </c>
      <c r="R223" s="48">
        <v>697.03950010000005</v>
      </c>
      <c r="S223" s="48">
        <v>797.82050000000004</v>
      </c>
      <c r="T223" s="48">
        <v>364.46100000000001</v>
      </c>
      <c r="U223" s="48">
        <v>326.48250000000002</v>
      </c>
      <c r="V223" s="48">
        <v>773.62050009999996</v>
      </c>
      <c r="W223" s="48">
        <v>714.94449999999995</v>
      </c>
      <c r="X223" s="48">
        <v>574.79800009999997</v>
      </c>
      <c r="Y223" s="48">
        <v>371.99400000000003</v>
      </c>
      <c r="Z223" s="60">
        <v>302.23899999999998</v>
      </c>
    </row>
    <row r="224" spans="1:26" s="5" customFormat="1" ht="15" customHeight="1" x14ac:dyDescent="0.45">
      <c r="A224" s="42" t="str">
        <f>'Exit Capacity'!A224</f>
        <v>P04A</v>
      </c>
      <c r="B224" s="47">
        <v>824.75350000000003</v>
      </c>
      <c r="C224" s="48">
        <v>824.80449999999996</v>
      </c>
      <c r="D224" s="48">
        <v>428.11700000000002</v>
      </c>
      <c r="E224" s="48">
        <v>444.42200000000003</v>
      </c>
      <c r="F224" s="48">
        <v>497.82400000000001</v>
      </c>
      <c r="G224" s="48">
        <v>792.69200000000001</v>
      </c>
      <c r="H224" s="48">
        <v>756.01000009999996</v>
      </c>
      <c r="I224" s="48">
        <v>786.82249999999999</v>
      </c>
      <c r="J224" s="48">
        <v>785.32550000000003</v>
      </c>
      <c r="K224" s="48">
        <v>372.99299999999999</v>
      </c>
      <c r="L224" s="48">
        <v>766.70350010000004</v>
      </c>
      <c r="M224" s="48">
        <v>646.16399999999999</v>
      </c>
      <c r="N224" s="48">
        <v>744.00450000000001</v>
      </c>
      <c r="O224" s="48">
        <v>772.10350000000005</v>
      </c>
      <c r="P224" s="48">
        <v>264.34199999999998</v>
      </c>
      <c r="Q224" s="48">
        <v>233.07849999999999</v>
      </c>
      <c r="R224" s="48">
        <v>682.0225001</v>
      </c>
      <c r="S224" s="48">
        <v>782.80349999999999</v>
      </c>
      <c r="T224" s="48">
        <v>349.44400000000002</v>
      </c>
      <c r="U224" s="48">
        <v>311.46550000000002</v>
      </c>
      <c r="V224" s="48">
        <v>758.60350010000002</v>
      </c>
      <c r="W224" s="48">
        <v>699.92750000000001</v>
      </c>
      <c r="X224" s="48">
        <v>559.78100010000003</v>
      </c>
      <c r="Y224" s="48">
        <v>356.97699999999998</v>
      </c>
      <c r="Z224" s="60">
        <v>287.22199999999998</v>
      </c>
    </row>
    <row r="225" spans="1:26" s="5" customFormat="1" ht="15" customHeight="1" x14ac:dyDescent="0.45">
      <c r="A225" s="42" t="str">
        <f>'Exit Capacity'!A225</f>
        <v>P06</v>
      </c>
      <c r="B225" s="47">
        <v>789.39350000000002</v>
      </c>
      <c r="C225" s="48">
        <v>789.44449999999995</v>
      </c>
      <c r="D225" s="48">
        <v>392.75700000000001</v>
      </c>
      <c r="E225" s="48">
        <v>409.06200000000001</v>
      </c>
      <c r="F225" s="48">
        <v>533.18399999999997</v>
      </c>
      <c r="G225" s="48">
        <v>828.05200000000002</v>
      </c>
      <c r="H225" s="48">
        <v>720.65000010000006</v>
      </c>
      <c r="I225" s="48">
        <v>751.46249999999998</v>
      </c>
      <c r="J225" s="48">
        <v>749.96550000000002</v>
      </c>
      <c r="K225" s="48">
        <v>337.63299999999998</v>
      </c>
      <c r="L225" s="48">
        <v>731.34350010000003</v>
      </c>
      <c r="M225" s="48">
        <v>681.524</v>
      </c>
      <c r="N225" s="48">
        <v>708.64449999999999</v>
      </c>
      <c r="O225" s="48">
        <v>736.74350000000004</v>
      </c>
      <c r="P225" s="48">
        <v>228.982</v>
      </c>
      <c r="Q225" s="48">
        <v>197.71850000000001</v>
      </c>
      <c r="R225" s="48">
        <v>646.66250009999999</v>
      </c>
      <c r="S225" s="48">
        <v>747.44349999999997</v>
      </c>
      <c r="T225" s="48">
        <v>314.084</v>
      </c>
      <c r="U225" s="48">
        <v>276.10550000000001</v>
      </c>
      <c r="V225" s="48">
        <v>723.24350010000001</v>
      </c>
      <c r="W225" s="48">
        <v>664.5675</v>
      </c>
      <c r="X225" s="48">
        <v>524.42100010000001</v>
      </c>
      <c r="Y225" s="48">
        <v>321.61700000000002</v>
      </c>
      <c r="Z225" s="60">
        <v>251.86199999999999</v>
      </c>
    </row>
    <row r="226" spans="1:26" s="5" customFormat="1" ht="15" customHeight="1" x14ac:dyDescent="0.45">
      <c r="A226" s="42" t="str">
        <f>'Exit Capacity'!A226</f>
        <v>13A</v>
      </c>
      <c r="B226" s="47">
        <v>1120.6640001000001</v>
      </c>
      <c r="C226" s="48">
        <v>714.86900009999999</v>
      </c>
      <c r="D226" s="48">
        <v>581.58200009999996</v>
      </c>
      <c r="E226" s="48">
        <v>427.95500010000001</v>
      </c>
      <c r="F226" s="48">
        <v>1118.7830001</v>
      </c>
      <c r="G226" s="48">
        <v>1209.7580000999999</v>
      </c>
      <c r="H226" s="48">
        <v>135.05099999999999</v>
      </c>
      <c r="I226" s="48">
        <v>520.74900009999999</v>
      </c>
      <c r="J226" s="48">
        <v>1081.2360001</v>
      </c>
      <c r="K226" s="48">
        <v>526.45800010000005</v>
      </c>
      <c r="L226" s="48">
        <v>211.07499999999999</v>
      </c>
      <c r="M226" s="48">
        <v>1063.2300001000001</v>
      </c>
      <c r="N226" s="48">
        <v>1039.9150001</v>
      </c>
      <c r="O226" s="48">
        <v>1068.0140001</v>
      </c>
      <c r="P226" s="48">
        <v>356.61900009999999</v>
      </c>
      <c r="Q226" s="48">
        <v>682.36850010000001</v>
      </c>
      <c r="R226" s="48">
        <v>105.65349999999999</v>
      </c>
      <c r="S226" s="48">
        <v>1078.7140001</v>
      </c>
      <c r="T226" s="48">
        <v>271.51500010000001</v>
      </c>
      <c r="U226" s="48">
        <v>760.75550009999995</v>
      </c>
      <c r="V226" s="48">
        <v>202.97499999999999</v>
      </c>
      <c r="W226" s="48">
        <v>995.83800010000004</v>
      </c>
      <c r="X226" s="48">
        <v>310.30399999999997</v>
      </c>
      <c r="Y226" s="48">
        <v>510.44200009999997</v>
      </c>
      <c r="Z226" s="60">
        <v>562.69600009999999</v>
      </c>
    </row>
    <row r="227" spans="1:26" s="5" customFormat="1" ht="15" customHeight="1" x14ac:dyDescent="0.45">
      <c r="A227" s="42" t="str">
        <f>'Exit Capacity'!A227</f>
        <v>15.20.04</v>
      </c>
      <c r="B227" s="47">
        <v>863.38300000000004</v>
      </c>
      <c r="C227" s="48">
        <v>457.58800000000002</v>
      </c>
      <c r="D227" s="48">
        <v>921.73300019999999</v>
      </c>
      <c r="E227" s="48">
        <v>768.10600020000004</v>
      </c>
      <c r="F227" s="48">
        <v>1202.1215</v>
      </c>
      <c r="G227" s="48">
        <v>1480.3844999999999</v>
      </c>
      <c r="H227" s="48">
        <v>519.7920001</v>
      </c>
      <c r="I227" s="48">
        <v>263.46800000000002</v>
      </c>
      <c r="J227" s="48">
        <v>823.95500000000004</v>
      </c>
      <c r="K227" s="48">
        <v>866.60900019999997</v>
      </c>
      <c r="L227" s="48">
        <v>189.86600010000001</v>
      </c>
      <c r="M227" s="48">
        <v>1333.8565000000001</v>
      </c>
      <c r="N227" s="48">
        <v>782.63400000000001</v>
      </c>
      <c r="O227" s="48">
        <v>810.73299999999995</v>
      </c>
      <c r="P227" s="48">
        <v>696.77000020000003</v>
      </c>
      <c r="Q227" s="48">
        <v>471.21899999999999</v>
      </c>
      <c r="R227" s="48">
        <v>279.0875001</v>
      </c>
      <c r="S227" s="48">
        <v>821.43299999999999</v>
      </c>
      <c r="T227" s="48">
        <v>611.66600019999998</v>
      </c>
      <c r="U227" s="48">
        <v>538.38</v>
      </c>
      <c r="V227" s="48">
        <v>181.76600010000001</v>
      </c>
      <c r="W227" s="48">
        <v>738.55700000000002</v>
      </c>
      <c r="X227" s="48">
        <v>650.45500010000001</v>
      </c>
      <c r="Y227" s="48">
        <v>850.59300020000001</v>
      </c>
      <c r="Z227" s="60">
        <v>510.97399999999999</v>
      </c>
    </row>
    <row r="228" spans="1:26" s="5" customFormat="1" ht="15" customHeight="1" x14ac:dyDescent="0.45">
      <c r="A228" s="42" t="str">
        <f>'Exit Capacity'!A228</f>
        <v>15.31A.2</v>
      </c>
      <c r="B228" s="47">
        <v>910.46199999999999</v>
      </c>
      <c r="C228" s="48">
        <v>181.47399999999999</v>
      </c>
      <c r="D228" s="48">
        <v>1039.0934999999999</v>
      </c>
      <c r="E228" s="48">
        <v>916.76000020000004</v>
      </c>
      <c r="F228" s="48">
        <v>1249.2004999999999</v>
      </c>
      <c r="G228" s="48">
        <v>1527.4635000000001</v>
      </c>
      <c r="H228" s="48">
        <v>668.44600009999999</v>
      </c>
      <c r="I228" s="48">
        <v>35.445999999999998</v>
      </c>
      <c r="J228" s="48">
        <v>871.03399999999999</v>
      </c>
      <c r="K228" s="48">
        <v>983.96950000000004</v>
      </c>
      <c r="L228" s="48">
        <v>338.5200001</v>
      </c>
      <c r="M228" s="48">
        <v>1380.9355</v>
      </c>
      <c r="N228" s="48">
        <v>829.71299999999997</v>
      </c>
      <c r="O228" s="48">
        <v>857.81200000000001</v>
      </c>
      <c r="P228" s="48">
        <v>845.42400020000002</v>
      </c>
      <c r="Q228" s="48">
        <v>518.298</v>
      </c>
      <c r="R228" s="48">
        <v>427.7415001</v>
      </c>
      <c r="S228" s="48">
        <v>868.51199999999994</v>
      </c>
      <c r="T228" s="48">
        <v>760.32000019999998</v>
      </c>
      <c r="U228" s="48">
        <v>585.45899999999995</v>
      </c>
      <c r="V228" s="48">
        <v>330.42000009999998</v>
      </c>
      <c r="W228" s="48">
        <v>785.63599999999997</v>
      </c>
      <c r="X228" s="48">
        <v>799.1090001</v>
      </c>
      <c r="Y228" s="48">
        <v>967.95349999999996</v>
      </c>
      <c r="Z228" s="60">
        <v>558.053</v>
      </c>
    </row>
    <row r="229" spans="1:26" s="5" customFormat="1" ht="15" customHeight="1" x14ac:dyDescent="0.45">
      <c r="A229" s="42" t="str">
        <f>'Exit Capacity'!A229</f>
        <v>D07A</v>
      </c>
      <c r="B229" s="47">
        <v>1001.6535</v>
      </c>
      <c r="C229" s="48">
        <v>1001.7045000000001</v>
      </c>
      <c r="D229" s="48">
        <v>417.72899999999998</v>
      </c>
      <c r="E229" s="48">
        <v>434.03399999999999</v>
      </c>
      <c r="F229" s="48">
        <v>792.46699999999998</v>
      </c>
      <c r="G229" s="48">
        <v>599.18700000000001</v>
      </c>
      <c r="H229" s="48">
        <v>745.62200010000004</v>
      </c>
      <c r="I229" s="48">
        <v>963.72249999999997</v>
      </c>
      <c r="J229" s="48">
        <v>962.22550000000001</v>
      </c>
      <c r="K229" s="48">
        <v>362.60500000000002</v>
      </c>
      <c r="L229" s="48">
        <v>777.05600010000001</v>
      </c>
      <c r="M229" s="48">
        <v>452.65899999999999</v>
      </c>
      <c r="N229" s="48">
        <v>920.90449999999998</v>
      </c>
      <c r="O229" s="48">
        <v>949.00350000000003</v>
      </c>
      <c r="P229" s="48">
        <v>253.95400000000001</v>
      </c>
      <c r="Q229" s="48">
        <v>409.9785</v>
      </c>
      <c r="R229" s="48">
        <v>671.63450009999997</v>
      </c>
      <c r="S229" s="48">
        <v>959.70349999999996</v>
      </c>
      <c r="T229" s="48">
        <v>339.05599999999998</v>
      </c>
      <c r="U229" s="48">
        <v>488.3655</v>
      </c>
      <c r="V229" s="48">
        <v>768.95600009999998</v>
      </c>
      <c r="W229" s="48">
        <v>876.82749999999999</v>
      </c>
      <c r="X229" s="48">
        <v>549.39300009999999</v>
      </c>
      <c r="Y229" s="48">
        <v>346.589</v>
      </c>
      <c r="Z229" s="60">
        <v>464.12200000000001</v>
      </c>
    </row>
    <row r="230" spans="1:26" s="5" customFormat="1" ht="15" customHeight="1" x14ac:dyDescent="0.45">
      <c r="A230" s="42" t="str">
        <f>'Exit Capacity'!A230</f>
        <v>D08A</v>
      </c>
      <c r="B230" s="47">
        <v>1014.7975</v>
      </c>
      <c r="C230" s="48">
        <v>1014.8484999999999</v>
      </c>
      <c r="D230" s="48">
        <v>430.87299999999999</v>
      </c>
      <c r="E230" s="48">
        <v>447.178</v>
      </c>
      <c r="F230" s="48">
        <v>779.32299999999998</v>
      </c>
      <c r="G230" s="48">
        <v>586.04300000000001</v>
      </c>
      <c r="H230" s="48">
        <v>758.76600010000004</v>
      </c>
      <c r="I230" s="48">
        <v>976.86649999999997</v>
      </c>
      <c r="J230" s="48">
        <v>975.36950000000002</v>
      </c>
      <c r="K230" s="48">
        <v>375.74900000000002</v>
      </c>
      <c r="L230" s="48">
        <v>790.20000010000001</v>
      </c>
      <c r="M230" s="48">
        <v>439.51499999999999</v>
      </c>
      <c r="N230" s="48">
        <v>934.04849999999999</v>
      </c>
      <c r="O230" s="48">
        <v>962.14750000000004</v>
      </c>
      <c r="P230" s="48">
        <v>267.09800000000001</v>
      </c>
      <c r="Q230" s="48">
        <v>423.1225</v>
      </c>
      <c r="R230" s="48">
        <v>684.77850009999997</v>
      </c>
      <c r="S230" s="48">
        <v>972.84749999999997</v>
      </c>
      <c r="T230" s="48">
        <v>352.2</v>
      </c>
      <c r="U230" s="48">
        <v>501.5095</v>
      </c>
      <c r="V230" s="48">
        <v>782.10000009999999</v>
      </c>
      <c r="W230" s="48">
        <v>889.97149999999999</v>
      </c>
      <c r="X230" s="48">
        <v>562.5370001</v>
      </c>
      <c r="Y230" s="48">
        <v>359.733</v>
      </c>
      <c r="Z230" s="60">
        <v>477.26600000000002</v>
      </c>
    </row>
    <row r="231" spans="1:26" s="5" customFormat="1" ht="15" customHeight="1" x14ac:dyDescent="0.45">
      <c r="A231" s="42" t="str">
        <f>'Exit Capacity'!A231</f>
        <v>D10A</v>
      </c>
      <c r="B231" s="47">
        <v>1046.7845</v>
      </c>
      <c r="C231" s="48">
        <v>1046.8354999999999</v>
      </c>
      <c r="D231" s="48">
        <v>462.86</v>
      </c>
      <c r="E231" s="48">
        <v>479.16500000000002</v>
      </c>
      <c r="F231" s="48">
        <v>747.33600000000001</v>
      </c>
      <c r="G231" s="48">
        <v>554.05600000000004</v>
      </c>
      <c r="H231" s="48">
        <v>790.75300010000001</v>
      </c>
      <c r="I231" s="48">
        <v>1008.8535000000001</v>
      </c>
      <c r="J231" s="48">
        <v>1007.3565</v>
      </c>
      <c r="K231" s="48">
        <v>407.73599999999999</v>
      </c>
      <c r="L231" s="48">
        <v>822.18700009999998</v>
      </c>
      <c r="M231" s="48">
        <v>407.52800000000002</v>
      </c>
      <c r="N231" s="48">
        <v>966.03549999999996</v>
      </c>
      <c r="O231" s="48">
        <v>994.1345</v>
      </c>
      <c r="P231" s="48">
        <v>299.08499999999998</v>
      </c>
      <c r="Q231" s="48">
        <v>455.10950000000003</v>
      </c>
      <c r="R231" s="48">
        <v>716.76550010000005</v>
      </c>
      <c r="S231" s="48">
        <v>1004.8345</v>
      </c>
      <c r="T231" s="48">
        <v>384.18700000000001</v>
      </c>
      <c r="U231" s="48">
        <v>533.49649999999997</v>
      </c>
      <c r="V231" s="48">
        <v>814.08700009999995</v>
      </c>
      <c r="W231" s="48">
        <v>921.95849999999996</v>
      </c>
      <c r="X231" s="48">
        <v>594.52400009999997</v>
      </c>
      <c r="Y231" s="48">
        <v>391.72</v>
      </c>
      <c r="Z231" s="60">
        <v>509.25299999999999</v>
      </c>
    </row>
    <row r="232" spans="1:26" s="5" customFormat="1" ht="15" customHeight="1" x14ac:dyDescent="0.45">
      <c r="A232" s="42" t="str">
        <f>'Exit Capacity'!A232</f>
        <v>D15</v>
      </c>
      <c r="B232" s="47">
        <v>1068.7660000999999</v>
      </c>
      <c r="C232" s="48">
        <v>1129.5574999999999</v>
      </c>
      <c r="D232" s="48">
        <v>545.58199999999999</v>
      </c>
      <c r="E232" s="48">
        <v>561.88699999999994</v>
      </c>
      <c r="F232" s="48">
        <v>664.61400000000003</v>
      </c>
      <c r="G232" s="48">
        <v>471.334</v>
      </c>
      <c r="H232" s="48">
        <v>873.47500009999999</v>
      </c>
      <c r="I232" s="48">
        <v>1091.5754999999999</v>
      </c>
      <c r="J232" s="48">
        <v>1029.3380001</v>
      </c>
      <c r="K232" s="48">
        <v>490.45800000000003</v>
      </c>
      <c r="L232" s="48">
        <v>904.90900009999996</v>
      </c>
      <c r="M232" s="48">
        <v>324.80599999999998</v>
      </c>
      <c r="N232" s="48">
        <v>988.01700010000002</v>
      </c>
      <c r="O232" s="48">
        <v>1016.1160001</v>
      </c>
      <c r="P232" s="48">
        <v>381.80700000000002</v>
      </c>
      <c r="Q232" s="48">
        <v>537.83150000000001</v>
      </c>
      <c r="R232" s="48">
        <v>799.48750010000003</v>
      </c>
      <c r="S232" s="48">
        <v>1026.8160001000001</v>
      </c>
      <c r="T232" s="48">
        <v>466.90899999999999</v>
      </c>
      <c r="U232" s="48">
        <v>616.21849999999995</v>
      </c>
      <c r="V232" s="48">
        <v>896.80900010000005</v>
      </c>
      <c r="W232" s="48">
        <v>943.94000010000002</v>
      </c>
      <c r="X232" s="48">
        <v>677.24600009999995</v>
      </c>
      <c r="Y232" s="48">
        <v>474.44200000000001</v>
      </c>
      <c r="Z232" s="60">
        <v>591.97500000000002</v>
      </c>
    </row>
    <row r="233" spans="1:26" s="5" customFormat="1" ht="15" customHeight="1" x14ac:dyDescent="0.45">
      <c r="A233" s="42" t="str">
        <f>'Exit Capacity'!A233</f>
        <v>I005</v>
      </c>
      <c r="B233" s="47">
        <v>1123.4330001000001</v>
      </c>
      <c r="C233" s="48">
        <v>1217.2985000000001</v>
      </c>
      <c r="D233" s="48">
        <v>633.32299999999998</v>
      </c>
      <c r="E233" s="48">
        <v>649.62800000000004</v>
      </c>
      <c r="F233" s="48">
        <v>719.28099999999995</v>
      </c>
      <c r="G233" s="48">
        <v>383.59300000000002</v>
      </c>
      <c r="H233" s="48">
        <v>961.21600009999997</v>
      </c>
      <c r="I233" s="48">
        <v>1179.3164999999999</v>
      </c>
      <c r="J233" s="48">
        <v>1084.0050001</v>
      </c>
      <c r="K233" s="48">
        <v>578.19899999999996</v>
      </c>
      <c r="L233" s="48">
        <v>992.65000010000006</v>
      </c>
      <c r="M233" s="48">
        <v>237.065</v>
      </c>
      <c r="N233" s="48">
        <v>1042.6840001</v>
      </c>
      <c r="O233" s="48">
        <v>1070.7830001</v>
      </c>
      <c r="P233" s="48">
        <v>469.548</v>
      </c>
      <c r="Q233" s="48">
        <v>625.57249999999999</v>
      </c>
      <c r="R233" s="48">
        <v>887.22850010000002</v>
      </c>
      <c r="S233" s="48">
        <v>1081.4830001</v>
      </c>
      <c r="T233" s="48">
        <v>554.65</v>
      </c>
      <c r="U233" s="48">
        <v>703.95950000000005</v>
      </c>
      <c r="V233" s="48">
        <v>984.55000010000003</v>
      </c>
      <c r="W233" s="48">
        <v>998.60700010000005</v>
      </c>
      <c r="X233" s="48">
        <v>764.98700010000005</v>
      </c>
      <c r="Y233" s="48">
        <v>562.18299999999999</v>
      </c>
      <c r="Z233" s="60">
        <v>679.71600000000001</v>
      </c>
    </row>
    <row r="234" spans="1:26" s="5" customFormat="1" ht="15" customHeight="1" x14ac:dyDescent="0.45">
      <c r="A234" s="42" t="str">
        <f>'Exit Capacity'!A234</f>
        <v>I007</v>
      </c>
      <c r="B234" s="47">
        <v>1161.8800001</v>
      </c>
      <c r="C234" s="48">
        <v>1255.7455</v>
      </c>
      <c r="D234" s="48">
        <v>671.77</v>
      </c>
      <c r="E234" s="48">
        <v>688.07500000000005</v>
      </c>
      <c r="F234" s="48">
        <v>757.72799999999995</v>
      </c>
      <c r="G234" s="48">
        <v>345.14600000000002</v>
      </c>
      <c r="H234" s="48">
        <v>999.66300009999998</v>
      </c>
      <c r="I234" s="48">
        <v>1217.7635</v>
      </c>
      <c r="J234" s="48">
        <v>1122.4520001000001</v>
      </c>
      <c r="K234" s="48">
        <v>616.64599999999996</v>
      </c>
      <c r="L234" s="48">
        <v>1031.0970001000001</v>
      </c>
      <c r="M234" s="48">
        <v>198.61799999999999</v>
      </c>
      <c r="N234" s="48">
        <v>1081.1310000999999</v>
      </c>
      <c r="O234" s="48">
        <v>1109.2300001000001</v>
      </c>
      <c r="P234" s="48">
        <v>507.995</v>
      </c>
      <c r="Q234" s="48">
        <v>664.01949999999999</v>
      </c>
      <c r="R234" s="48">
        <v>925.67550010000002</v>
      </c>
      <c r="S234" s="48">
        <v>1119.9300000999999</v>
      </c>
      <c r="T234" s="48">
        <v>593.09699999999998</v>
      </c>
      <c r="U234" s="48">
        <v>742.40650000000005</v>
      </c>
      <c r="V234" s="48">
        <v>1022.9970001</v>
      </c>
      <c r="W234" s="48">
        <v>1037.0540000999999</v>
      </c>
      <c r="X234" s="48">
        <v>803.43400010000005</v>
      </c>
      <c r="Y234" s="48">
        <v>600.63</v>
      </c>
      <c r="Z234" s="60">
        <v>718.16300000000001</v>
      </c>
    </row>
    <row r="235" spans="1:26" s="5" customFormat="1" ht="15" customHeight="1" x14ac:dyDescent="0.45">
      <c r="A235" s="42" t="str">
        <f>'Exit Capacity'!A235</f>
        <v>K05</v>
      </c>
      <c r="B235" s="47">
        <v>27.29</v>
      </c>
      <c r="C235" s="48">
        <v>956.6</v>
      </c>
      <c r="D235" s="48">
        <v>1085.1804999999999</v>
      </c>
      <c r="E235" s="48">
        <v>1070.2165</v>
      </c>
      <c r="F235" s="48">
        <v>1295.2874999999999</v>
      </c>
      <c r="G235" s="48">
        <v>1573.5505000000001</v>
      </c>
      <c r="H235" s="48">
        <v>1228.4250001</v>
      </c>
      <c r="I235" s="48">
        <v>918.61800000000005</v>
      </c>
      <c r="J235" s="48">
        <v>488.608</v>
      </c>
      <c r="K235" s="48">
        <v>1030.0564999999999</v>
      </c>
      <c r="L235" s="48">
        <v>898.49900009999999</v>
      </c>
      <c r="M235" s="48">
        <v>1427.0225</v>
      </c>
      <c r="N235" s="48">
        <v>447.28699999999998</v>
      </c>
      <c r="O235" s="48">
        <v>475.38600000000002</v>
      </c>
      <c r="P235" s="48">
        <v>921.40549999999996</v>
      </c>
      <c r="Q235" s="48">
        <v>564.38499999999999</v>
      </c>
      <c r="R235" s="48">
        <v>987.72050009999998</v>
      </c>
      <c r="S235" s="48">
        <v>14.66</v>
      </c>
      <c r="T235" s="48">
        <v>975.23850000000004</v>
      </c>
      <c r="U235" s="48">
        <v>485.99799999999999</v>
      </c>
      <c r="V235" s="48">
        <v>890.39900009999997</v>
      </c>
      <c r="W235" s="48">
        <v>403.21</v>
      </c>
      <c r="X235" s="48">
        <v>1185.5755001</v>
      </c>
      <c r="Y235" s="48">
        <v>1014.0405</v>
      </c>
      <c r="Z235" s="60">
        <v>684.0575</v>
      </c>
    </row>
    <row r="236" spans="1:26" s="5" customFormat="1" ht="15" customHeight="1" x14ac:dyDescent="0.45">
      <c r="A236" s="42" t="str">
        <f>'Exit Capacity'!A236</f>
        <v>K07</v>
      </c>
      <c r="B236" s="47">
        <v>41.95</v>
      </c>
      <c r="C236" s="48">
        <v>941.94</v>
      </c>
      <c r="D236" s="48">
        <v>1070.5205000000001</v>
      </c>
      <c r="E236" s="48">
        <v>1055.5564999999999</v>
      </c>
      <c r="F236" s="48">
        <v>1280.6275000000001</v>
      </c>
      <c r="G236" s="48">
        <v>1558.8905</v>
      </c>
      <c r="H236" s="48">
        <v>1213.7650001</v>
      </c>
      <c r="I236" s="48">
        <v>903.95799999999997</v>
      </c>
      <c r="J236" s="48">
        <v>473.94799999999998</v>
      </c>
      <c r="K236" s="48">
        <v>1015.3964999999999</v>
      </c>
      <c r="L236" s="48">
        <v>883.83900010000002</v>
      </c>
      <c r="M236" s="48">
        <v>1412.3625</v>
      </c>
      <c r="N236" s="48">
        <v>432.62700000000001</v>
      </c>
      <c r="O236" s="48">
        <v>460.726</v>
      </c>
      <c r="P236" s="48">
        <v>906.74549999999999</v>
      </c>
      <c r="Q236" s="48">
        <v>549.72500000000002</v>
      </c>
      <c r="R236" s="48">
        <v>973.06050010000001</v>
      </c>
      <c r="S236" s="48">
        <v>0</v>
      </c>
      <c r="T236" s="48">
        <v>960.57849999999996</v>
      </c>
      <c r="U236" s="48">
        <v>471.33800000000002</v>
      </c>
      <c r="V236" s="48">
        <v>875.7390001</v>
      </c>
      <c r="W236" s="48">
        <v>388.55</v>
      </c>
      <c r="X236" s="48">
        <v>1170.9155000999999</v>
      </c>
      <c r="Y236" s="48">
        <v>999.38049999999998</v>
      </c>
      <c r="Z236" s="60">
        <v>669.39750000000004</v>
      </c>
    </row>
    <row r="237" spans="1:26" s="5" customFormat="1" ht="15" customHeight="1" x14ac:dyDescent="0.45">
      <c r="A237" s="42" t="str">
        <f>'Exit Capacity'!A237</f>
        <v>K41</v>
      </c>
      <c r="B237" s="47">
        <v>383.55700000000002</v>
      </c>
      <c r="C237" s="48">
        <v>600.33299999999997</v>
      </c>
      <c r="D237" s="48">
        <v>813.38850000000002</v>
      </c>
      <c r="E237" s="48">
        <v>718.50699999999995</v>
      </c>
      <c r="F237" s="48">
        <v>1023.4955</v>
      </c>
      <c r="G237" s="48">
        <v>1301.7584999999999</v>
      </c>
      <c r="H237" s="48">
        <v>872.15800009999998</v>
      </c>
      <c r="I237" s="48">
        <v>562.351</v>
      </c>
      <c r="J237" s="48">
        <v>344.12900000000002</v>
      </c>
      <c r="K237" s="48">
        <v>758.2645</v>
      </c>
      <c r="L237" s="48">
        <v>542.23200010000005</v>
      </c>
      <c r="M237" s="48">
        <v>1155.2304999999999</v>
      </c>
      <c r="N237" s="48">
        <v>302.80799999999999</v>
      </c>
      <c r="O237" s="48">
        <v>330.90699999999998</v>
      </c>
      <c r="P237" s="48">
        <v>628.99900000000002</v>
      </c>
      <c r="Q237" s="48">
        <v>292.59300000000002</v>
      </c>
      <c r="R237" s="48">
        <v>631.45350010000004</v>
      </c>
      <c r="S237" s="48">
        <v>341.60700000000003</v>
      </c>
      <c r="T237" s="48">
        <v>623.529</v>
      </c>
      <c r="U237" s="48">
        <v>341.51900000000001</v>
      </c>
      <c r="V237" s="48">
        <v>534.13200010000003</v>
      </c>
      <c r="W237" s="48">
        <v>258.73099999999999</v>
      </c>
      <c r="X237" s="48">
        <v>833.86600009999995</v>
      </c>
      <c r="Y237" s="48">
        <v>742.24850000000004</v>
      </c>
      <c r="Z237" s="60">
        <v>332.34800000000001</v>
      </c>
    </row>
    <row r="238" spans="1:26" s="5" customFormat="1" ht="15" customHeight="1" x14ac:dyDescent="0.45">
      <c r="A238" s="42" t="str">
        <f>'Exit Capacity'!A238</f>
        <v>M05</v>
      </c>
      <c r="B238" s="47">
        <v>882.05100000000004</v>
      </c>
      <c r="C238" s="48">
        <v>101.839</v>
      </c>
      <c r="D238" s="48">
        <v>1010.6825</v>
      </c>
      <c r="E238" s="48">
        <v>915.80100000000004</v>
      </c>
      <c r="F238" s="48">
        <v>1220.7895000000001</v>
      </c>
      <c r="G238" s="48">
        <v>1499.0525</v>
      </c>
      <c r="H238" s="48">
        <v>748.08100009999998</v>
      </c>
      <c r="I238" s="48">
        <v>115.081</v>
      </c>
      <c r="J238" s="48">
        <v>842.62300000000005</v>
      </c>
      <c r="K238" s="48">
        <v>955.55849999999998</v>
      </c>
      <c r="L238" s="48">
        <v>418.1550001</v>
      </c>
      <c r="M238" s="48">
        <v>1352.5245</v>
      </c>
      <c r="N238" s="48">
        <v>801.30200000000002</v>
      </c>
      <c r="O238" s="48">
        <v>829.40099999999995</v>
      </c>
      <c r="P238" s="48">
        <v>826.29300000000001</v>
      </c>
      <c r="Q238" s="48">
        <v>489.887</v>
      </c>
      <c r="R238" s="48">
        <v>507.37650009999999</v>
      </c>
      <c r="S238" s="48">
        <v>840.101</v>
      </c>
      <c r="T238" s="48">
        <v>820.82299999999998</v>
      </c>
      <c r="U238" s="48">
        <v>557.048</v>
      </c>
      <c r="V238" s="48">
        <v>410.05500009999997</v>
      </c>
      <c r="W238" s="48">
        <v>757.22500000000002</v>
      </c>
      <c r="X238" s="48">
        <v>878.74400009999999</v>
      </c>
      <c r="Y238" s="48">
        <v>939.54250000000002</v>
      </c>
      <c r="Z238" s="60">
        <v>529.64200000000005</v>
      </c>
    </row>
    <row r="239" spans="1:26" s="5" customFormat="1" ht="15" customHeight="1" x14ac:dyDescent="0.45">
      <c r="A239" s="42" t="str">
        <f>'Exit Capacity'!A239</f>
        <v>O03</v>
      </c>
      <c r="B239" s="47">
        <v>1005.5950001</v>
      </c>
      <c r="C239" s="48">
        <v>1116.0654999999999</v>
      </c>
      <c r="D239" s="48">
        <v>608.75300000000004</v>
      </c>
      <c r="E239" s="48">
        <v>625.05799999999999</v>
      </c>
      <c r="F239" s="48">
        <v>601.44299999999998</v>
      </c>
      <c r="G239" s="48">
        <v>501.43099999999998</v>
      </c>
      <c r="H239" s="48">
        <v>936.64600010000004</v>
      </c>
      <c r="I239" s="48">
        <v>1078.0835</v>
      </c>
      <c r="J239" s="48">
        <v>966.1670001</v>
      </c>
      <c r="K239" s="48">
        <v>553.62900000000002</v>
      </c>
      <c r="L239" s="48">
        <v>968.08000010000001</v>
      </c>
      <c r="M239" s="48">
        <v>354.90300000000002</v>
      </c>
      <c r="N239" s="48">
        <v>924.84600009999997</v>
      </c>
      <c r="O239" s="48">
        <v>952.94500010000002</v>
      </c>
      <c r="P239" s="48">
        <v>444.97800000000001</v>
      </c>
      <c r="Q239" s="48">
        <v>524.33950000000004</v>
      </c>
      <c r="R239" s="48">
        <v>862.65850009999997</v>
      </c>
      <c r="S239" s="48">
        <v>963.64500009999995</v>
      </c>
      <c r="T239" s="48">
        <v>530.08000000000004</v>
      </c>
      <c r="U239" s="48">
        <v>602.72649999999999</v>
      </c>
      <c r="V239" s="48">
        <v>959.98000009999998</v>
      </c>
      <c r="W239" s="48">
        <v>880.76900009999997</v>
      </c>
      <c r="X239" s="48">
        <v>740.4170001</v>
      </c>
      <c r="Y239" s="48">
        <v>537.61300000000006</v>
      </c>
      <c r="Z239" s="60">
        <v>578.48299999999995</v>
      </c>
    </row>
    <row r="240" spans="1:26" s="5" customFormat="1" ht="15" customHeight="1" x14ac:dyDescent="0.45">
      <c r="A240" s="42" t="str">
        <f>'Exit Capacity'!A240</f>
        <v>O22</v>
      </c>
      <c r="B240" s="47">
        <v>550.56700009999997</v>
      </c>
      <c r="C240" s="48">
        <v>979.13100010000005</v>
      </c>
      <c r="D240" s="48">
        <v>779.52599999999995</v>
      </c>
      <c r="E240" s="48">
        <v>795.83100000000002</v>
      </c>
      <c r="F240" s="48">
        <v>146.41499999999999</v>
      </c>
      <c r="G240" s="48">
        <v>956.45899999999995</v>
      </c>
      <c r="H240" s="48">
        <v>1107.4190000999999</v>
      </c>
      <c r="I240" s="48">
        <v>941.14900009999997</v>
      </c>
      <c r="J240" s="48">
        <v>511.13900009999998</v>
      </c>
      <c r="K240" s="48">
        <v>724.40200000000004</v>
      </c>
      <c r="L240" s="48">
        <v>921.03000020000002</v>
      </c>
      <c r="M240" s="48">
        <v>809.93100000000004</v>
      </c>
      <c r="N240" s="48">
        <v>469.81800010000001</v>
      </c>
      <c r="O240" s="48">
        <v>497.9170001</v>
      </c>
      <c r="P240" s="48">
        <v>615.75099999999998</v>
      </c>
      <c r="Q240" s="48">
        <v>584.48749999999995</v>
      </c>
      <c r="R240" s="48">
        <v>1010.2515002</v>
      </c>
      <c r="S240" s="48">
        <v>508.61700009999998</v>
      </c>
      <c r="T240" s="48">
        <v>700.85299999999995</v>
      </c>
      <c r="U240" s="48">
        <v>508.52900010000002</v>
      </c>
      <c r="V240" s="48">
        <v>912.93000019999999</v>
      </c>
      <c r="W240" s="48">
        <v>425.74100010000001</v>
      </c>
      <c r="X240" s="48">
        <v>911.19000010000002</v>
      </c>
      <c r="Y240" s="48">
        <v>708.38599999999997</v>
      </c>
      <c r="Z240" s="60">
        <v>638.63099999999997</v>
      </c>
    </row>
    <row r="241" spans="1:26" s="5" customFormat="1" ht="15" customHeight="1" x14ac:dyDescent="0.45">
      <c r="A241" s="42" t="str">
        <f>'Exit Capacity'!A241</f>
        <v>41.01</v>
      </c>
      <c r="B241" s="47">
        <v>1016.9725</v>
      </c>
      <c r="C241" s="48">
        <v>1017.0235</v>
      </c>
      <c r="D241" s="48">
        <v>95.498000000000005</v>
      </c>
      <c r="E241" s="48">
        <v>309.54700000000003</v>
      </c>
      <c r="F241" s="48">
        <v>830.44299999999998</v>
      </c>
      <c r="G241" s="48">
        <v>921.41800000000001</v>
      </c>
      <c r="H241" s="48">
        <v>621.13500009999996</v>
      </c>
      <c r="I241" s="48">
        <v>962.24300019999998</v>
      </c>
      <c r="J241" s="48">
        <v>977.54449999999997</v>
      </c>
      <c r="K241" s="48">
        <v>94.015000000000001</v>
      </c>
      <c r="L241" s="48">
        <v>652.56900010000004</v>
      </c>
      <c r="M241" s="48">
        <v>774.89</v>
      </c>
      <c r="N241" s="48">
        <v>936.22349999999994</v>
      </c>
      <c r="O241" s="48">
        <v>964.32249999999999</v>
      </c>
      <c r="P241" s="48">
        <v>129.46700000000001</v>
      </c>
      <c r="Q241" s="48">
        <v>425.29750000000001</v>
      </c>
      <c r="R241" s="48">
        <v>547.1475001</v>
      </c>
      <c r="S241" s="48">
        <v>975.02250000000004</v>
      </c>
      <c r="T241" s="48">
        <v>214.56899999999999</v>
      </c>
      <c r="U241" s="48">
        <v>503.68450000000001</v>
      </c>
      <c r="V241" s="48">
        <v>644.46900010000002</v>
      </c>
      <c r="W241" s="48">
        <v>892.14649999999995</v>
      </c>
      <c r="X241" s="48">
        <v>424.90600010000003</v>
      </c>
      <c r="Y241" s="48">
        <v>77.998999999999995</v>
      </c>
      <c r="Z241" s="60">
        <v>426.11599999999999</v>
      </c>
    </row>
    <row r="242" spans="1:26" s="5" customFormat="1" ht="15" customHeight="1" x14ac:dyDescent="0.45">
      <c r="A242" s="42" t="str">
        <f>'Exit Capacity'!A242</f>
        <v>41.10</v>
      </c>
      <c r="B242" s="47">
        <v>1109.4704999999999</v>
      </c>
      <c r="C242" s="48">
        <v>1109.5215000000001</v>
      </c>
      <c r="D242" s="48">
        <v>3</v>
      </c>
      <c r="E242" s="48">
        <v>402.04500000000002</v>
      </c>
      <c r="F242" s="48">
        <v>922.94100000000003</v>
      </c>
      <c r="G242" s="48">
        <v>1013.9160000000001</v>
      </c>
      <c r="H242" s="48">
        <v>713.6330001</v>
      </c>
      <c r="I242" s="48">
        <v>1054.7410001999999</v>
      </c>
      <c r="J242" s="48">
        <v>1070.0425</v>
      </c>
      <c r="K242" s="48">
        <v>186.51300000000001</v>
      </c>
      <c r="L242" s="48">
        <v>745.06700009999997</v>
      </c>
      <c r="M242" s="48">
        <v>867.38800000000003</v>
      </c>
      <c r="N242" s="48">
        <v>1028.7215000000001</v>
      </c>
      <c r="O242" s="48">
        <v>1056.8205</v>
      </c>
      <c r="P242" s="48">
        <v>221.965</v>
      </c>
      <c r="Q242" s="48">
        <v>517.79549999999995</v>
      </c>
      <c r="R242" s="48">
        <v>639.64550010000005</v>
      </c>
      <c r="S242" s="48">
        <v>1067.5205000000001</v>
      </c>
      <c r="T242" s="48">
        <v>307.06700000000001</v>
      </c>
      <c r="U242" s="48">
        <v>596.1825</v>
      </c>
      <c r="V242" s="48">
        <v>736.96700009999995</v>
      </c>
      <c r="W242" s="48">
        <v>984.64449999999999</v>
      </c>
      <c r="X242" s="48">
        <v>517.40400009999996</v>
      </c>
      <c r="Y242" s="48">
        <v>170.49700000000001</v>
      </c>
      <c r="Z242" s="60">
        <v>518.61400000000003</v>
      </c>
    </row>
    <row r="243" spans="1:26" s="5" customFormat="1" ht="15" customHeight="1" x14ac:dyDescent="0.45">
      <c r="A243" s="42" t="str">
        <f>'Exit Capacity'!A243</f>
        <v>D01A</v>
      </c>
      <c r="B243" s="47">
        <v>874.19749999999999</v>
      </c>
      <c r="C243" s="48">
        <v>874.24850000000004</v>
      </c>
      <c r="D243" s="48">
        <v>290.27300000000002</v>
      </c>
      <c r="E243" s="48">
        <v>306.57799999999997</v>
      </c>
      <c r="F243" s="48">
        <v>687.66800000000001</v>
      </c>
      <c r="G243" s="48">
        <v>726.64300000000003</v>
      </c>
      <c r="H243" s="48">
        <v>618.16600010000002</v>
      </c>
      <c r="I243" s="48">
        <v>836.26649999999995</v>
      </c>
      <c r="J243" s="48">
        <v>834.76949999999999</v>
      </c>
      <c r="K243" s="48">
        <v>235.149</v>
      </c>
      <c r="L243" s="48">
        <v>649.60000009999999</v>
      </c>
      <c r="M243" s="48">
        <v>580.11500000000001</v>
      </c>
      <c r="N243" s="48">
        <v>793.44849999999997</v>
      </c>
      <c r="O243" s="48">
        <v>821.54750000000001</v>
      </c>
      <c r="P243" s="48">
        <v>126.498</v>
      </c>
      <c r="Q243" s="48">
        <v>282.52249999999998</v>
      </c>
      <c r="R243" s="48">
        <v>544.17850009999995</v>
      </c>
      <c r="S243" s="48">
        <v>832.24749999999995</v>
      </c>
      <c r="T243" s="48">
        <v>211.6</v>
      </c>
      <c r="U243" s="48">
        <v>360.90949999999998</v>
      </c>
      <c r="V243" s="48">
        <v>641.50000009999997</v>
      </c>
      <c r="W243" s="48">
        <v>749.37149999999997</v>
      </c>
      <c r="X243" s="48">
        <v>421.93700009999998</v>
      </c>
      <c r="Y243" s="48">
        <v>219.13300000000001</v>
      </c>
      <c r="Z243" s="60">
        <v>336.666</v>
      </c>
    </row>
    <row r="244" spans="1:26" s="5" customFormat="1" ht="15" customHeight="1" x14ac:dyDescent="0.45">
      <c r="A244" s="42" t="str">
        <f>'Exit Capacity'!A244</f>
        <v>PR Barcelona</v>
      </c>
      <c r="B244" s="47">
        <v>1255.7150001</v>
      </c>
      <c r="C244" s="48">
        <v>849.92000010000004</v>
      </c>
      <c r="D244" s="48">
        <v>716.6330001</v>
      </c>
      <c r="E244" s="48">
        <v>563.00600010000005</v>
      </c>
      <c r="F244" s="48">
        <v>1253.8340000999999</v>
      </c>
      <c r="G244" s="48">
        <v>1344.8090001</v>
      </c>
      <c r="H244" s="48">
        <v>0</v>
      </c>
      <c r="I244" s="48">
        <v>655.80000010000003</v>
      </c>
      <c r="J244" s="48">
        <v>1216.2870000999999</v>
      </c>
      <c r="K244" s="48">
        <v>661.50900009999998</v>
      </c>
      <c r="L244" s="48">
        <v>346.12599999999998</v>
      </c>
      <c r="M244" s="48">
        <v>1198.2810001</v>
      </c>
      <c r="N244" s="48">
        <v>1174.9660001</v>
      </c>
      <c r="O244" s="48">
        <v>1203.0650000999999</v>
      </c>
      <c r="P244" s="48">
        <v>491.67000009999998</v>
      </c>
      <c r="Q244" s="48">
        <v>817.41950010000005</v>
      </c>
      <c r="R244" s="48">
        <v>240.7045</v>
      </c>
      <c r="S244" s="48">
        <v>1213.7650001</v>
      </c>
      <c r="T244" s="48">
        <v>406.5660001</v>
      </c>
      <c r="U244" s="48">
        <v>895.80650009999999</v>
      </c>
      <c r="V244" s="48">
        <v>338.02600000000001</v>
      </c>
      <c r="W244" s="48">
        <v>1130.8890001</v>
      </c>
      <c r="X244" s="48">
        <v>445.35500000000002</v>
      </c>
      <c r="Y244" s="48">
        <v>645.49300010000002</v>
      </c>
      <c r="Z244" s="60">
        <v>697.74700010000004</v>
      </c>
    </row>
    <row r="245" spans="1:26" s="5" customFormat="1" ht="15" customHeight="1" x14ac:dyDescent="0.45">
      <c r="A245" s="42" t="str">
        <f>'Exit Capacity'!A245</f>
        <v>PR Cartagena</v>
      </c>
      <c r="B245" s="47">
        <v>945.90800000000002</v>
      </c>
      <c r="C245" s="48">
        <v>216.92</v>
      </c>
      <c r="D245" s="48">
        <v>1057.7410001999999</v>
      </c>
      <c r="E245" s="48">
        <v>904.11400019999996</v>
      </c>
      <c r="F245" s="48">
        <v>1284.6465000000001</v>
      </c>
      <c r="G245" s="48">
        <v>1562.9095</v>
      </c>
      <c r="H245" s="48">
        <v>655.80000010000003</v>
      </c>
      <c r="I245" s="48">
        <v>0</v>
      </c>
      <c r="J245" s="48">
        <v>906.48</v>
      </c>
      <c r="K245" s="48">
        <v>1002.6170002</v>
      </c>
      <c r="L245" s="48">
        <v>325.87400009999999</v>
      </c>
      <c r="M245" s="48">
        <v>1416.3815</v>
      </c>
      <c r="N245" s="48">
        <v>865.15899999999999</v>
      </c>
      <c r="O245" s="48">
        <v>893.25800000000004</v>
      </c>
      <c r="P245" s="48">
        <v>832.77800019999995</v>
      </c>
      <c r="Q245" s="48">
        <v>553.74400000000003</v>
      </c>
      <c r="R245" s="48">
        <v>415.09550009999998</v>
      </c>
      <c r="S245" s="48">
        <v>903.95799999999997</v>
      </c>
      <c r="T245" s="48">
        <v>747.67400020000002</v>
      </c>
      <c r="U245" s="48">
        <v>620.90499999999997</v>
      </c>
      <c r="V245" s="48">
        <v>317.77400010000002</v>
      </c>
      <c r="W245" s="48">
        <v>821.08199999999999</v>
      </c>
      <c r="X245" s="48">
        <v>786.46300010000004</v>
      </c>
      <c r="Y245" s="48">
        <v>986.60100020000004</v>
      </c>
      <c r="Z245" s="60">
        <v>593.49900000000002</v>
      </c>
    </row>
    <row r="246" spans="1:26" s="5" customFormat="1" ht="15" customHeight="1" x14ac:dyDescent="0.45">
      <c r="A246" s="42" t="str">
        <f>'Exit Capacity'!A246</f>
        <v>PR Huelva</v>
      </c>
      <c r="B246" s="47">
        <v>515.89800000000002</v>
      </c>
      <c r="C246" s="48">
        <v>944.46199999999999</v>
      </c>
      <c r="D246" s="48">
        <v>1073.0425</v>
      </c>
      <c r="E246" s="48">
        <v>1058.0785000000001</v>
      </c>
      <c r="F246" s="48">
        <v>1283.1495</v>
      </c>
      <c r="G246" s="48">
        <v>1561.4124999999999</v>
      </c>
      <c r="H246" s="48">
        <v>1216.2870000999999</v>
      </c>
      <c r="I246" s="48">
        <v>906.48</v>
      </c>
      <c r="J246" s="48">
        <v>0</v>
      </c>
      <c r="K246" s="48">
        <v>1017.9185</v>
      </c>
      <c r="L246" s="48">
        <v>886.36100009999996</v>
      </c>
      <c r="M246" s="48">
        <v>1414.8844999999999</v>
      </c>
      <c r="N246" s="48">
        <v>41.320999999999998</v>
      </c>
      <c r="O246" s="48">
        <v>13.222</v>
      </c>
      <c r="P246" s="48">
        <v>909.26750000000004</v>
      </c>
      <c r="Q246" s="48">
        <v>552.24699999999996</v>
      </c>
      <c r="R246" s="48">
        <v>975.58250009999995</v>
      </c>
      <c r="S246" s="48">
        <v>473.94799999999998</v>
      </c>
      <c r="T246" s="48">
        <v>963.10050000000001</v>
      </c>
      <c r="U246" s="48">
        <v>473.86</v>
      </c>
      <c r="V246" s="48">
        <v>878.26100010000005</v>
      </c>
      <c r="W246" s="48">
        <v>85.397999999999996</v>
      </c>
      <c r="X246" s="48">
        <v>1173.4375001000001</v>
      </c>
      <c r="Y246" s="48">
        <v>1001.9025</v>
      </c>
      <c r="Z246" s="60">
        <v>671.91949999999997</v>
      </c>
    </row>
    <row r="247" spans="1:26" s="5" customFormat="1" ht="15" customHeight="1" x14ac:dyDescent="0.45">
      <c r="A247" s="42" t="str">
        <f>'Exit Capacity'!A247</f>
        <v>PR Bilbao</v>
      </c>
      <c r="B247" s="47">
        <v>1057.3465000000001</v>
      </c>
      <c r="C247" s="48">
        <v>1057.3975</v>
      </c>
      <c r="D247" s="48">
        <v>189.51300000000001</v>
      </c>
      <c r="E247" s="48">
        <v>349.92099999999999</v>
      </c>
      <c r="F247" s="48">
        <v>870.81700000000001</v>
      </c>
      <c r="G247" s="48">
        <v>961.79200000000003</v>
      </c>
      <c r="H247" s="48">
        <v>661.50900009999998</v>
      </c>
      <c r="I247" s="48">
        <v>1002.6170002</v>
      </c>
      <c r="J247" s="48">
        <v>1017.9185</v>
      </c>
      <c r="K247" s="48">
        <v>0</v>
      </c>
      <c r="L247" s="48">
        <v>692.94300009999995</v>
      </c>
      <c r="M247" s="48">
        <v>815.26400000000001</v>
      </c>
      <c r="N247" s="48">
        <v>976.59749999999997</v>
      </c>
      <c r="O247" s="48">
        <v>1004.6965</v>
      </c>
      <c r="P247" s="48">
        <v>169.84100000000001</v>
      </c>
      <c r="Q247" s="48">
        <v>465.67149999999998</v>
      </c>
      <c r="R247" s="48">
        <v>587.52150010000003</v>
      </c>
      <c r="S247" s="48">
        <v>1015.3964999999999</v>
      </c>
      <c r="T247" s="48">
        <v>254.94300000000001</v>
      </c>
      <c r="U247" s="48">
        <v>544.05849999999998</v>
      </c>
      <c r="V247" s="48">
        <v>684.84300010000004</v>
      </c>
      <c r="W247" s="48">
        <v>932.52049999999997</v>
      </c>
      <c r="X247" s="48">
        <v>465.2800001</v>
      </c>
      <c r="Y247" s="48">
        <v>80.091999999999999</v>
      </c>
      <c r="Z247" s="60">
        <v>466.49</v>
      </c>
    </row>
    <row r="248" spans="1:26" s="5" customFormat="1" ht="15" customHeight="1" x14ac:dyDescent="0.45">
      <c r="A248" s="42" t="str">
        <f>'Exit Capacity'!A248</f>
        <v>PR Sagunto</v>
      </c>
      <c r="B248" s="47">
        <v>925.78900009999995</v>
      </c>
      <c r="C248" s="48">
        <v>519.99400009999999</v>
      </c>
      <c r="D248" s="48">
        <v>748.06700009999997</v>
      </c>
      <c r="E248" s="48">
        <v>594.44000010000002</v>
      </c>
      <c r="F248" s="48">
        <v>1264.5275001</v>
      </c>
      <c r="G248" s="48">
        <v>1376.2430001</v>
      </c>
      <c r="H248" s="48">
        <v>346.12599999999998</v>
      </c>
      <c r="I248" s="48">
        <v>325.87400009999999</v>
      </c>
      <c r="J248" s="48">
        <v>886.36100009999996</v>
      </c>
      <c r="K248" s="48">
        <v>692.94300009999995</v>
      </c>
      <c r="L248" s="48">
        <v>0</v>
      </c>
      <c r="M248" s="48">
        <v>1229.7150001</v>
      </c>
      <c r="N248" s="48">
        <v>845.04000010000004</v>
      </c>
      <c r="O248" s="48">
        <v>873.13900009999998</v>
      </c>
      <c r="P248" s="48">
        <v>523.10400010000001</v>
      </c>
      <c r="Q248" s="48">
        <v>533.62500009999997</v>
      </c>
      <c r="R248" s="48">
        <v>105.42149999999999</v>
      </c>
      <c r="S248" s="48">
        <v>883.83900010000002</v>
      </c>
      <c r="T248" s="48">
        <v>438.00000010000002</v>
      </c>
      <c r="U248" s="48">
        <v>600.78600010000002</v>
      </c>
      <c r="V248" s="48">
        <v>8.1</v>
      </c>
      <c r="W248" s="48">
        <v>800.96300010000004</v>
      </c>
      <c r="X248" s="48">
        <v>476.78899999999999</v>
      </c>
      <c r="Y248" s="48">
        <v>676.92700009999999</v>
      </c>
      <c r="Z248" s="60">
        <v>573.38000009999996</v>
      </c>
    </row>
    <row r="249" spans="1:26" s="5" customFormat="1" ht="15" customHeight="1" x14ac:dyDescent="0.45">
      <c r="A249" s="42" t="str">
        <f>'Exit Capacity'!A249</f>
        <v>PR Mugardos</v>
      </c>
      <c r="B249" s="47">
        <v>1360.4980000999999</v>
      </c>
      <c r="C249" s="48">
        <v>1454.3634999999999</v>
      </c>
      <c r="D249" s="48">
        <v>870.38800000000003</v>
      </c>
      <c r="E249" s="48">
        <v>886.69299999999998</v>
      </c>
      <c r="F249" s="48">
        <v>956.346</v>
      </c>
      <c r="G249" s="48">
        <v>202.983</v>
      </c>
      <c r="H249" s="48">
        <v>1198.2810001</v>
      </c>
      <c r="I249" s="48">
        <v>1416.3815</v>
      </c>
      <c r="J249" s="48">
        <v>1321.0700001</v>
      </c>
      <c r="K249" s="48">
        <v>815.26400000000001</v>
      </c>
      <c r="L249" s="48">
        <v>1229.7150001</v>
      </c>
      <c r="M249" s="48">
        <v>0</v>
      </c>
      <c r="N249" s="48">
        <v>1279.7490001000001</v>
      </c>
      <c r="O249" s="48">
        <v>1307.8480001</v>
      </c>
      <c r="P249" s="48">
        <v>706.61300000000006</v>
      </c>
      <c r="Q249" s="48">
        <v>862.63750000000005</v>
      </c>
      <c r="R249" s="48">
        <v>1124.2935001000001</v>
      </c>
      <c r="S249" s="48">
        <v>1318.5480001000001</v>
      </c>
      <c r="T249" s="48">
        <v>791.71500000000003</v>
      </c>
      <c r="U249" s="48">
        <v>941.02449999999999</v>
      </c>
      <c r="V249" s="48">
        <v>1221.6150001000001</v>
      </c>
      <c r="W249" s="48">
        <v>1235.6720001000001</v>
      </c>
      <c r="X249" s="48">
        <v>1002.0520001</v>
      </c>
      <c r="Y249" s="48">
        <v>799.24800000000005</v>
      </c>
      <c r="Z249" s="60">
        <v>916.78099999999995</v>
      </c>
    </row>
    <row r="250" spans="1:26" s="5" customFormat="1" ht="15" customHeight="1" x14ac:dyDescent="0.45">
      <c r="A250" s="42" t="str">
        <f>'Exit Capacity'!A250</f>
        <v>CI Tarifa</v>
      </c>
      <c r="B250" s="47">
        <v>0</v>
      </c>
      <c r="C250" s="48">
        <v>983.89</v>
      </c>
      <c r="D250" s="48">
        <v>1112.4704999999999</v>
      </c>
      <c r="E250" s="48">
        <v>1097.5065</v>
      </c>
      <c r="F250" s="48">
        <v>1322.5775000000001</v>
      </c>
      <c r="G250" s="48">
        <v>1600.8405</v>
      </c>
      <c r="H250" s="48">
        <v>1255.7150001</v>
      </c>
      <c r="I250" s="48">
        <v>945.90800000000002</v>
      </c>
      <c r="J250" s="48">
        <v>515.89800000000002</v>
      </c>
      <c r="K250" s="48">
        <v>1057.3465000000001</v>
      </c>
      <c r="L250" s="48">
        <v>925.78900009999995</v>
      </c>
      <c r="M250" s="48">
        <v>1454.3125</v>
      </c>
      <c r="N250" s="48">
        <v>474.577</v>
      </c>
      <c r="O250" s="48">
        <v>502.67599999999999</v>
      </c>
      <c r="P250" s="48">
        <v>948.69550000000004</v>
      </c>
      <c r="Q250" s="48">
        <v>591.67499999999995</v>
      </c>
      <c r="R250" s="48">
        <v>1015.0105000999999</v>
      </c>
      <c r="S250" s="48">
        <v>41.95</v>
      </c>
      <c r="T250" s="48">
        <v>1002.5285</v>
      </c>
      <c r="U250" s="48">
        <v>513.28800000000001</v>
      </c>
      <c r="V250" s="48">
        <v>917.68900010000004</v>
      </c>
      <c r="W250" s="48">
        <v>430.5</v>
      </c>
      <c r="X250" s="48">
        <v>1212.8655001</v>
      </c>
      <c r="Y250" s="48">
        <v>1041.3305</v>
      </c>
      <c r="Z250" s="60">
        <v>711.34749999999997</v>
      </c>
    </row>
    <row r="251" spans="1:26" s="5" customFormat="1" ht="15" customHeight="1" x14ac:dyDescent="0.45">
      <c r="A251" s="42" t="str">
        <f>'Exit Capacity'!A251</f>
        <v>Irún</v>
      </c>
      <c r="B251" s="47">
        <v>1112.4704999999999</v>
      </c>
      <c r="C251" s="48">
        <v>1112.5215000000001</v>
      </c>
      <c r="D251" s="48">
        <v>0</v>
      </c>
      <c r="E251" s="48">
        <v>405.04500000000002</v>
      </c>
      <c r="F251" s="48">
        <v>925.94100000000003</v>
      </c>
      <c r="G251" s="48">
        <v>1016.9160000000001</v>
      </c>
      <c r="H251" s="48">
        <v>716.6330001</v>
      </c>
      <c r="I251" s="48">
        <v>1057.7410001999999</v>
      </c>
      <c r="J251" s="48">
        <v>1073.0425</v>
      </c>
      <c r="K251" s="48">
        <v>189.51300000000001</v>
      </c>
      <c r="L251" s="48">
        <v>748.06700009999997</v>
      </c>
      <c r="M251" s="48">
        <v>870.38800000000003</v>
      </c>
      <c r="N251" s="48">
        <v>1031.7215000000001</v>
      </c>
      <c r="O251" s="48">
        <v>1059.8205</v>
      </c>
      <c r="P251" s="48">
        <v>224.965</v>
      </c>
      <c r="Q251" s="48">
        <v>520.79549999999995</v>
      </c>
      <c r="R251" s="48">
        <v>642.64550010000005</v>
      </c>
      <c r="S251" s="48">
        <v>1070.5205000000001</v>
      </c>
      <c r="T251" s="48">
        <v>310.06700000000001</v>
      </c>
      <c r="U251" s="48">
        <v>599.1825</v>
      </c>
      <c r="V251" s="48">
        <v>739.96700009999995</v>
      </c>
      <c r="W251" s="48">
        <v>987.64449999999999</v>
      </c>
      <c r="X251" s="48">
        <v>520.40400009999996</v>
      </c>
      <c r="Y251" s="48">
        <v>173.49700000000001</v>
      </c>
      <c r="Z251" s="60">
        <v>521.61400000000003</v>
      </c>
    </row>
    <row r="252" spans="1:26" s="5" customFormat="1" ht="15" customHeight="1" x14ac:dyDescent="0.45">
      <c r="A252" s="42" t="str">
        <f>'Exit Capacity'!A252</f>
        <v>Larrau</v>
      </c>
      <c r="B252" s="47">
        <v>1097.5065</v>
      </c>
      <c r="C252" s="48">
        <v>1017.64</v>
      </c>
      <c r="D252" s="48">
        <v>405.04500000000002</v>
      </c>
      <c r="E252" s="48">
        <v>0</v>
      </c>
      <c r="F252" s="48">
        <v>942.24599999999998</v>
      </c>
      <c r="G252" s="48">
        <v>1033.221</v>
      </c>
      <c r="H252" s="48">
        <v>563.00600010000005</v>
      </c>
      <c r="I252" s="48">
        <v>904.11400019999996</v>
      </c>
      <c r="J252" s="48">
        <v>1058.0785000000001</v>
      </c>
      <c r="K252" s="48">
        <v>349.92099999999999</v>
      </c>
      <c r="L252" s="48">
        <v>594.44000010000002</v>
      </c>
      <c r="M252" s="48">
        <v>886.69299999999998</v>
      </c>
      <c r="N252" s="48">
        <v>1016.7575000000001</v>
      </c>
      <c r="O252" s="48">
        <v>1044.8565000000001</v>
      </c>
      <c r="P252" s="48">
        <v>180.08199999999999</v>
      </c>
      <c r="Q252" s="48">
        <v>505.83150000000001</v>
      </c>
      <c r="R252" s="48">
        <v>489.01850009999998</v>
      </c>
      <c r="S252" s="48">
        <v>1055.5564999999999</v>
      </c>
      <c r="T252" s="48">
        <v>156.44</v>
      </c>
      <c r="U252" s="48">
        <v>584.21849999999995</v>
      </c>
      <c r="V252" s="48">
        <v>586.3400001</v>
      </c>
      <c r="W252" s="48">
        <v>972.68050000000005</v>
      </c>
      <c r="X252" s="48">
        <v>366.77700010000001</v>
      </c>
      <c r="Y252" s="48">
        <v>333.90499999999997</v>
      </c>
      <c r="Z252" s="60">
        <v>386.15899999999999</v>
      </c>
    </row>
    <row r="253" spans="1:26" s="5" customFormat="1" ht="15" customHeight="1" x14ac:dyDescent="0.45">
      <c r="A253" s="42" t="str">
        <f>'Exit Capacity'!A253</f>
        <v>Badajoz</v>
      </c>
      <c r="B253" s="47">
        <v>528.25400009999998</v>
      </c>
      <c r="C253" s="48">
        <v>956.81800009999995</v>
      </c>
      <c r="D253" s="48">
        <v>925.94100000000003</v>
      </c>
      <c r="E253" s="48">
        <v>942.24599999999998</v>
      </c>
      <c r="F253" s="48">
        <v>0</v>
      </c>
      <c r="G253" s="48">
        <v>1102.874</v>
      </c>
      <c r="H253" s="48">
        <v>1228.6430002</v>
      </c>
      <c r="I253" s="48">
        <v>918.83600009999998</v>
      </c>
      <c r="J253" s="48">
        <v>488.82600009999999</v>
      </c>
      <c r="K253" s="48">
        <v>870.81700000000001</v>
      </c>
      <c r="L253" s="48">
        <v>898.71700020000003</v>
      </c>
      <c r="M253" s="48">
        <v>956.346</v>
      </c>
      <c r="N253" s="48">
        <v>447.50500010000002</v>
      </c>
      <c r="O253" s="48">
        <v>475.60400010000001</v>
      </c>
      <c r="P253" s="48">
        <v>762.16600000000005</v>
      </c>
      <c r="Q253" s="48">
        <v>564.60300010000003</v>
      </c>
      <c r="R253" s="48">
        <v>987.93850020000002</v>
      </c>
      <c r="S253" s="48">
        <v>486.3040001</v>
      </c>
      <c r="T253" s="48">
        <v>847.26800000000003</v>
      </c>
      <c r="U253" s="48">
        <v>486.21600009999997</v>
      </c>
      <c r="V253" s="48">
        <v>890.61700020000001</v>
      </c>
      <c r="W253" s="48">
        <v>403.42800010000002</v>
      </c>
      <c r="X253" s="48">
        <v>1057.6050001000001</v>
      </c>
      <c r="Y253" s="48">
        <v>854.80100000000004</v>
      </c>
      <c r="Z253" s="60">
        <v>684.27550010000004</v>
      </c>
    </row>
    <row r="254" spans="1:26" s="5" customFormat="1" ht="15" customHeight="1" x14ac:dyDescent="0.45">
      <c r="A254" s="42" t="str">
        <f>'Exit Capacity'!A254</f>
        <v>Tuy</v>
      </c>
      <c r="B254" s="47">
        <v>1507.0260000999999</v>
      </c>
      <c r="C254" s="48">
        <v>1600.8915</v>
      </c>
      <c r="D254" s="48">
        <v>1016.9160000000001</v>
      </c>
      <c r="E254" s="48">
        <v>1033.221</v>
      </c>
      <c r="F254" s="48">
        <v>1102.874</v>
      </c>
      <c r="G254" s="48">
        <v>0</v>
      </c>
      <c r="H254" s="48">
        <v>1344.8090001</v>
      </c>
      <c r="I254" s="48">
        <v>1562.9095</v>
      </c>
      <c r="J254" s="48">
        <v>1467.5980001</v>
      </c>
      <c r="K254" s="48">
        <v>961.79200000000003</v>
      </c>
      <c r="L254" s="48">
        <v>1376.2430001</v>
      </c>
      <c r="M254" s="48">
        <v>202.983</v>
      </c>
      <c r="N254" s="48">
        <v>1426.2770000999999</v>
      </c>
      <c r="O254" s="48">
        <v>1454.3760001000001</v>
      </c>
      <c r="P254" s="48">
        <v>853.14099999999996</v>
      </c>
      <c r="Q254" s="48">
        <v>1009.1655</v>
      </c>
      <c r="R254" s="48">
        <v>1270.8215001000001</v>
      </c>
      <c r="S254" s="48">
        <v>1465.0760001000001</v>
      </c>
      <c r="T254" s="48">
        <v>938.24300000000005</v>
      </c>
      <c r="U254" s="48">
        <v>1087.5525</v>
      </c>
      <c r="V254" s="48">
        <v>1368.1430001000001</v>
      </c>
      <c r="W254" s="48">
        <v>1382.2000000999999</v>
      </c>
      <c r="X254" s="48">
        <v>1148.5800001</v>
      </c>
      <c r="Y254" s="48">
        <v>945.77599999999995</v>
      </c>
      <c r="Z254" s="60">
        <v>1063.309</v>
      </c>
    </row>
    <row r="255" spans="1:26" s="5" customFormat="1" ht="15" customHeight="1" x14ac:dyDescent="0.45">
      <c r="A255" s="42" t="str">
        <f>'Exit Capacity'!A255</f>
        <v>AASS Serrablo</v>
      </c>
      <c r="B255" s="47">
        <v>1212.8655001</v>
      </c>
      <c r="C255" s="48">
        <v>980.58300010000005</v>
      </c>
      <c r="D255" s="48">
        <v>520.40400009999996</v>
      </c>
      <c r="E255" s="48">
        <v>366.77700010000001</v>
      </c>
      <c r="F255" s="48">
        <v>1057.6050001000001</v>
      </c>
      <c r="G255" s="48">
        <v>1148.5800001</v>
      </c>
      <c r="H255" s="48">
        <v>445.35500000000002</v>
      </c>
      <c r="I255" s="48">
        <v>786.46300010000004</v>
      </c>
      <c r="J255" s="48">
        <v>1173.4375001000001</v>
      </c>
      <c r="K255" s="48">
        <v>465.2800001</v>
      </c>
      <c r="L255" s="48">
        <v>476.78899999999999</v>
      </c>
      <c r="M255" s="48">
        <v>1002.0520001</v>
      </c>
      <c r="N255" s="48">
        <v>1132.1165000999999</v>
      </c>
      <c r="O255" s="48">
        <v>1160.2155001000001</v>
      </c>
      <c r="P255" s="48">
        <v>295.4410001</v>
      </c>
      <c r="Q255" s="48">
        <v>621.19050010000001</v>
      </c>
      <c r="R255" s="48">
        <v>371.36750000000001</v>
      </c>
      <c r="S255" s="48">
        <v>1170.9155000999999</v>
      </c>
      <c r="T255" s="48">
        <v>210.33700010000001</v>
      </c>
      <c r="U255" s="48">
        <v>699.57750009999995</v>
      </c>
      <c r="V255" s="48">
        <v>468.68900000000002</v>
      </c>
      <c r="W255" s="48">
        <v>1088.0395000999999</v>
      </c>
      <c r="X255" s="48">
        <v>0</v>
      </c>
      <c r="Y255" s="48">
        <v>449.26400009999998</v>
      </c>
      <c r="Z255" s="60">
        <v>501.51800009999999</v>
      </c>
    </row>
    <row r="256" spans="1:26" s="5" customFormat="1" ht="15" customHeight="1" x14ac:dyDescent="0.45">
      <c r="A256" s="42" t="str">
        <f>'Exit Capacity'!A256</f>
        <v>AASS Gaviota</v>
      </c>
      <c r="B256" s="47">
        <v>1041.3305</v>
      </c>
      <c r="C256" s="48">
        <v>1041.3815</v>
      </c>
      <c r="D256" s="48">
        <v>173.49700000000001</v>
      </c>
      <c r="E256" s="48">
        <v>333.90499999999997</v>
      </c>
      <c r="F256" s="48">
        <v>854.80100000000004</v>
      </c>
      <c r="G256" s="48">
        <v>945.77599999999995</v>
      </c>
      <c r="H256" s="48">
        <v>645.49300010000002</v>
      </c>
      <c r="I256" s="48">
        <v>986.60100020000004</v>
      </c>
      <c r="J256" s="48">
        <v>1001.9025</v>
      </c>
      <c r="K256" s="48">
        <v>80.091999999999999</v>
      </c>
      <c r="L256" s="48">
        <v>676.92700009999999</v>
      </c>
      <c r="M256" s="48">
        <v>799.24800000000005</v>
      </c>
      <c r="N256" s="48">
        <v>960.58150000000001</v>
      </c>
      <c r="O256" s="48">
        <v>988.68050000000005</v>
      </c>
      <c r="P256" s="48">
        <v>153.82499999999999</v>
      </c>
      <c r="Q256" s="48">
        <v>449.65550000000002</v>
      </c>
      <c r="R256" s="48">
        <v>571.50550009999995</v>
      </c>
      <c r="S256" s="48">
        <v>999.38049999999998</v>
      </c>
      <c r="T256" s="48">
        <v>238.92699999999999</v>
      </c>
      <c r="U256" s="48">
        <v>528.04250000000002</v>
      </c>
      <c r="V256" s="48">
        <v>668.82700009999996</v>
      </c>
      <c r="W256" s="48">
        <v>916.50450000000001</v>
      </c>
      <c r="X256" s="48">
        <v>449.26400009999998</v>
      </c>
      <c r="Y256" s="48">
        <v>0</v>
      </c>
      <c r="Z256" s="60">
        <v>450.47399999999999</v>
      </c>
    </row>
    <row r="257" spans="1:26" s="5" customFormat="1" ht="15" customHeight="1" x14ac:dyDescent="0.45">
      <c r="A257" s="42" t="str">
        <f>'Exit Capacity'!A257</f>
        <v>AASS Yela</v>
      </c>
      <c r="B257" s="47">
        <v>711.34749999999997</v>
      </c>
      <c r="C257" s="48">
        <v>631.48099999999999</v>
      </c>
      <c r="D257" s="48">
        <v>521.61400000000003</v>
      </c>
      <c r="E257" s="48">
        <v>386.15899999999999</v>
      </c>
      <c r="F257" s="48">
        <v>785.04600000000005</v>
      </c>
      <c r="G257" s="48">
        <v>1063.309</v>
      </c>
      <c r="H257" s="48">
        <v>697.74700010000004</v>
      </c>
      <c r="I257" s="48">
        <v>593.49900000000002</v>
      </c>
      <c r="J257" s="48">
        <v>671.91949999999997</v>
      </c>
      <c r="K257" s="48">
        <v>466.49</v>
      </c>
      <c r="L257" s="48">
        <v>573.38000009999996</v>
      </c>
      <c r="M257" s="48">
        <v>916.78099999999995</v>
      </c>
      <c r="N257" s="48">
        <v>630.59849999999994</v>
      </c>
      <c r="O257" s="48">
        <v>658.69749999999999</v>
      </c>
      <c r="P257" s="48">
        <v>296.65100000000001</v>
      </c>
      <c r="Q257" s="48">
        <v>119.6725</v>
      </c>
      <c r="R257" s="48">
        <v>623.75950009999997</v>
      </c>
      <c r="S257" s="48">
        <v>669.39750000000004</v>
      </c>
      <c r="T257" s="48">
        <v>291.18099999999998</v>
      </c>
      <c r="U257" s="48">
        <v>198.05950000000001</v>
      </c>
      <c r="V257" s="48">
        <v>565.28000010000005</v>
      </c>
      <c r="W257" s="48">
        <v>586.52149999999995</v>
      </c>
      <c r="X257" s="48">
        <v>501.51800009999999</v>
      </c>
      <c r="Y257" s="48">
        <v>450.47399999999999</v>
      </c>
      <c r="Z257" s="60">
        <v>0</v>
      </c>
    </row>
    <row r="258" spans="1:26" s="5" customFormat="1" ht="15" customHeight="1" thickBot="1" x14ac:dyDescent="0.5">
      <c r="A258" s="28" t="str">
        <f>'Exit Capacity'!A258</f>
        <v>YAC/AS Marismas</v>
      </c>
      <c r="B258" s="56">
        <v>474.577</v>
      </c>
      <c r="C258" s="56">
        <v>903.14099999999996</v>
      </c>
      <c r="D258" s="56">
        <v>1031.7215000000001</v>
      </c>
      <c r="E258" s="56">
        <v>1016.7575000000001</v>
      </c>
      <c r="F258" s="56">
        <v>1241.8285000000001</v>
      </c>
      <c r="G258" s="56">
        <v>1520.0915</v>
      </c>
      <c r="H258" s="56">
        <v>1174.9660001</v>
      </c>
      <c r="I258" s="56">
        <v>865.15899999999999</v>
      </c>
      <c r="J258" s="56">
        <v>41.320999999999998</v>
      </c>
      <c r="K258" s="56">
        <v>976.59749999999997</v>
      </c>
      <c r="L258" s="56">
        <v>845.04000010000004</v>
      </c>
      <c r="M258" s="56">
        <v>1373.5635</v>
      </c>
      <c r="N258" s="56">
        <v>0</v>
      </c>
      <c r="O258" s="56">
        <v>28.099</v>
      </c>
      <c r="P258" s="56">
        <v>867.94650000000001</v>
      </c>
      <c r="Q258" s="56">
        <v>510.92599999999999</v>
      </c>
      <c r="R258" s="56">
        <v>934.26150010000003</v>
      </c>
      <c r="S258" s="56">
        <v>432.62700000000001</v>
      </c>
      <c r="T258" s="56">
        <v>921.77949999999998</v>
      </c>
      <c r="U258" s="56">
        <v>432.53899999999999</v>
      </c>
      <c r="V258" s="56">
        <v>836.94000010000002</v>
      </c>
      <c r="W258" s="56">
        <v>44.076999999999998</v>
      </c>
      <c r="X258" s="56">
        <v>1132.1165000999999</v>
      </c>
      <c r="Y258" s="56">
        <v>960.58150000000001</v>
      </c>
      <c r="Z258" s="95">
        <v>630.59849999999994</v>
      </c>
    </row>
    <row r="259" spans="1:26" ht="9" customHeight="1" x14ac:dyDescent="0.45">
      <c r="B259" s="59"/>
      <c r="C259" s="59"/>
      <c r="D259" s="59"/>
      <c r="E259" s="59"/>
      <c r="F259" s="59"/>
      <c r="G259" s="59"/>
      <c r="H259" s="59"/>
      <c r="I259" s="59"/>
      <c r="J259" s="59"/>
      <c r="K259" s="59"/>
      <c r="L259" s="59"/>
      <c r="M259" s="59"/>
      <c r="N259" s="59"/>
      <c r="O259" s="59"/>
      <c r="P259" s="59"/>
      <c r="Q259" s="59"/>
      <c r="R259" s="59"/>
      <c r="S259" s="59"/>
      <c r="T259" s="59"/>
      <c r="U259" s="59"/>
      <c r="V259" s="59"/>
      <c r="W259" s="59"/>
      <c r="X259" s="59"/>
      <c r="Y259" s="59"/>
      <c r="Z259" s="59"/>
    </row>
  </sheetData>
  <mergeCells count="1">
    <mergeCell ref="A10:A11"/>
  </mergeCells>
  <printOptions horizontalCentered="1"/>
  <pageMargins left="0.23622047244094491" right="0.23622047244094491" top="0.74803149606299213" bottom="0.74803149606299213" header="0.31496062992125984" footer="0.31496062992125984"/>
  <pageSetup paperSize="9" scale="47" fitToHeight="0" orientation="landscape" verticalDpi="0" r:id="rId1"/>
  <headerFooter>
    <oddFooter>&amp;L&amp;D&amp;RPágina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62"/>
  <sheetViews>
    <sheetView showGridLines="0" zoomScaleNormal="100" workbookViewId="0"/>
  </sheetViews>
  <sheetFormatPr baseColWidth="10" defaultColWidth="11.46484375" defaultRowHeight="14.25" x14ac:dyDescent="0.45"/>
  <cols>
    <col min="1" max="1" width="26.33203125" style="1" customWidth="1"/>
    <col min="2" max="2" width="30.46484375" style="1" customWidth="1"/>
    <col min="3" max="7" width="14.5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33" customHeight="1" thickBot="1" x14ac:dyDescent="0.5">
      <c r="A6" s="33" t="s">
        <v>70</v>
      </c>
      <c r="B6" s="34"/>
      <c r="C6" s="35"/>
      <c r="D6" s="35"/>
      <c r="E6" s="35"/>
      <c r="F6" s="35"/>
      <c r="G6" s="36"/>
    </row>
    <row r="7" spans="1:7" ht="5.0999999999999996" customHeight="1" x14ac:dyDescent="0.45"/>
    <row r="8" spans="1:7" ht="27.75" customHeight="1" x14ac:dyDescent="0.45">
      <c r="A8" s="91" t="s">
        <v>88</v>
      </c>
      <c r="B8" s="19"/>
      <c r="C8" s="20"/>
      <c r="D8" s="20"/>
      <c r="E8" s="20"/>
      <c r="F8" s="20"/>
      <c r="G8" s="20"/>
    </row>
    <row r="9" spans="1:7" ht="5.0999999999999996" customHeight="1" thickBot="1" x14ac:dyDescent="0.5"/>
    <row r="10" spans="1:7" ht="15" customHeight="1" x14ac:dyDescent="0.45">
      <c r="A10" s="199" t="s">
        <v>68</v>
      </c>
      <c r="B10" s="197" t="s">
        <v>69</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x14ac:dyDescent="0.45">
      <c r="A12" s="27" t="str">
        <f>'Entry capacity'!A12</f>
        <v>CI Tarifa</v>
      </c>
      <c r="B12" s="4" t="str">
        <f>'Entry capacity'!B12</f>
        <v>CI Tarifa</v>
      </c>
      <c r="C12" s="47">
        <f>'Entry capacity'!C12</f>
        <v>186168.20865000828</v>
      </c>
      <c r="D12" s="47">
        <f>'Entry capacity'!D12</f>
        <v>205203.72225161677</v>
      </c>
      <c r="E12" s="47">
        <f>'Entry capacity'!E12</f>
        <v>205203.72225161677</v>
      </c>
      <c r="F12" s="47">
        <f>'Entry capacity'!F12</f>
        <v>205203.72225161677</v>
      </c>
      <c r="G12" s="52">
        <f>'Entry capacity'!G12</f>
        <v>205203.72225161677</v>
      </c>
    </row>
    <row r="13" spans="1:7" s="5" customFormat="1" x14ac:dyDescent="0.45">
      <c r="A13" s="42" t="str">
        <f>'Entry capacity'!A13</f>
        <v>CI Almería</v>
      </c>
      <c r="B13" s="4" t="str">
        <f>'Entry capacity'!B13</f>
        <v>CI Almería</v>
      </c>
      <c r="C13" s="48">
        <f>'Entry capacity'!C13</f>
        <v>224308.45656544864</v>
      </c>
      <c r="D13" s="48">
        <f>'Entry capacity'!D13</f>
        <v>229671.95561028004</v>
      </c>
      <c r="E13" s="48">
        <f>'Entry capacity'!E13</f>
        <v>229671.95561028004</v>
      </c>
      <c r="F13" s="48">
        <f>'Entry capacity'!F13</f>
        <v>229671.95561028004</v>
      </c>
      <c r="G13" s="60">
        <f>'Entry capacity'!G13</f>
        <v>229671.95561028004</v>
      </c>
    </row>
    <row r="14" spans="1:7" s="5" customFormat="1" x14ac:dyDescent="0.45">
      <c r="A14" s="42" t="str">
        <f>'Entry capacity'!A14</f>
        <v>Irún</v>
      </c>
      <c r="B14" s="4" t="str">
        <f>'Entry capacity'!B14</f>
        <v>VIP Pirineos</v>
      </c>
      <c r="C14" s="48">
        <f>'Entry capacity'!C14</f>
        <v>49609.619683764264</v>
      </c>
      <c r="D14" s="48">
        <f>'Entry capacity'!D14</f>
        <v>52253.222722710299</v>
      </c>
      <c r="E14" s="48">
        <f>'Entry capacity'!E14</f>
        <v>52253.222722710299</v>
      </c>
      <c r="F14" s="48">
        <f>'Entry capacity'!F14</f>
        <v>52253.222722710299</v>
      </c>
      <c r="G14" s="60">
        <f>'Entry capacity'!G14</f>
        <v>52253.222722710299</v>
      </c>
    </row>
    <row r="15" spans="1:7" s="5" customFormat="1" x14ac:dyDescent="0.45">
      <c r="A15" s="42" t="str">
        <f>'Entry capacity'!A15</f>
        <v>Larrau</v>
      </c>
      <c r="B15" s="4" t="str">
        <f>'Entry capacity'!B15</f>
        <v>VIP Pirineos</v>
      </c>
      <c r="C15" s="48">
        <f>'Entry capacity'!C15</f>
        <v>136426.45413035172</v>
      </c>
      <c r="D15" s="48">
        <f>'Entry capacity'!D15</f>
        <v>143696.3624874533</v>
      </c>
      <c r="E15" s="48">
        <f>'Entry capacity'!E15</f>
        <v>143696.3624874533</v>
      </c>
      <c r="F15" s="48">
        <f>'Entry capacity'!F15</f>
        <v>143696.3624874533</v>
      </c>
      <c r="G15" s="60">
        <f>'Entry capacity'!G15</f>
        <v>143696.3624874533</v>
      </c>
    </row>
    <row r="16" spans="1:7" s="5" customFormat="1" x14ac:dyDescent="0.45">
      <c r="A16" s="42" t="str">
        <f>'Entry capacity'!A16</f>
        <v>Badajoz</v>
      </c>
      <c r="B16" s="4" t="str">
        <f>'Entry capacity'!B16</f>
        <v>VIP Ibérico</v>
      </c>
      <c r="C16" s="48">
        <f>'Entry capacity'!C16</f>
        <v>8476.5865534971272</v>
      </c>
      <c r="D16" s="48">
        <f>'Entry capacity'!D16</f>
        <v>9681.2821268512253</v>
      </c>
      <c r="E16" s="48">
        <f>'Entry capacity'!E16</f>
        <v>9681.2821268512253</v>
      </c>
      <c r="F16" s="48">
        <f>'Entry capacity'!F16</f>
        <v>9681.2821268512253</v>
      </c>
      <c r="G16" s="60">
        <f>'Entry capacity'!G16</f>
        <v>9681.2821268512253</v>
      </c>
    </row>
    <row r="17" spans="1:7" s="5" customFormat="1" x14ac:dyDescent="0.45">
      <c r="A17" s="42" t="str">
        <f>'Entry capacity'!A17</f>
        <v>Tuy</v>
      </c>
      <c r="B17" s="7" t="str">
        <f>'Entry capacity'!B17</f>
        <v>VIP Ibérico</v>
      </c>
      <c r="C17" s="48">
        <f>'Entry capacity'!C17</f>
        <v>3852.9938879532392</v>
      </c>
      <c r="D17" s="48">
        <f>'Entry capacity'!D17</f>
        <v>4400.582784932375</v>
      </c>
      <c r="E17" s="48">
        <f>'Entry capacity'!E17</f>
        <v>4400.582784932375</v>
      </c>
      <c r="F17" s="48">
        <f>'Entry capacity'!F17</f>
        <v>4400.582784932375</v>
      </c>
      <c r="G17" s="60">
        <f>'Entry capacity'!G17</f>
        <v>4400.582784932375</v>
      </c>
    </row>
    <row r="18" spans="1:7" s="5" customFormat="1" x14ac:dyDescent="0.45">
      <c r="A18" s="42" t="str">
        <f>'Entry capacity'!A18</f>
        <v>PR Barcelona</v>
      </c>
      <c r="B18" s="7" t="str">
        <f>'Entry capacity'!B18</f>
        <v>Planta GNL / LNG Plant</v>
      </c>
      <c r="C18" s="48">
        <f>'Entry capacity'!C18</f>
        <v>118027.29879030267</v>
      </c>
      <c r="D18" s="48">
        <f>'Entry capacity'!D18</f>
        <v>149885.8815414175</v>
      </c>
      <c r="E18" s="48">
        <f>'Entry capacity'!E18</f>
        <v>161461.20589968315</v>
      </c>
      <c r="F18" s="48">
        <f>'Entry capacity'!F18</f>
        <v>173975.83162858605</v>
      </c>
      <c r="G18" s="60">
        <f>'Entry capacity'!G18</f>
        <v>167591.94518008866</v>
      </c>
    </row>
    <row r="19" spans="1:7" s="5" customFormat="1" x14ac:dyDescent="0.45">
      <c r="A19" s="42" t="str">
        <f>'Entry capacity'!A19</f>
        <v>PR Cartagena</v>
      </c>
      <c r="B19" s="7" t="str">
        <f>'Entry capacity'!B19</f>
        <v>Planta GNL / LNG Plant</v>
      </c>
      <c r="C19" s="48">
        <f>'Entry capacity'!C19</f>
        <v>118387.80309831457</v>
      </c>
      <c r="D19" s="48">
        <f>'Entry capacity'!D19</f>
        <v>121922.12783582658</v>
      </c>
      <c r="E19" s="48">
        <f>'Entry capacity'!E19</f>
        <v>120588.63206131772</v>
      </c>
      <c r="F19" s="48">
        <f>'Entry capacity'!F19</f>
        <v>120444.80651209805</v>
      </c>
      <c r="G19" s="60">
        <f>'Entry capacity'!G19</f>
        <v>116025.19281698448</v>
      </c>
    </row>
    <row r="20" spans="1:7" s="5" customFormat="1" x14ac:dyDescent="0.45">
      <c r="A20" s="42" t="str">
        <f>'Entry capacity'!A20</f>
        <v>PR Huelva</v>
      </c>
      <c r="B20" s="7" t="str">
        <f>'Entry capacity'!B20</f>
        <v>Planta GNL / LNG Plant</v>
      </c>
      <c r="C20" s="48">
        <f>'Entry capacity'!C20</f>
        <v>145479.82706505025</v>
      </c>
      <c r="D20" s="48">
        <f>'Entry capacity'!D20</f>
        <v>142368.27791869841</v>
      </c>
      <c r="E20" s="48">
        <f>'Entry capacity'!E20</f>
        <v>137334.50409377995</v>
      </c>
      <c r="F20" s="48">
        <f>'Entry capacity'!F20</f>
        <v>133827.56279122006</v>
      </c>
      <c r="G20" s="60">
        <f>'Entry capacity'!G20</f>
        <v>128916.88090776051</v>
      </c>
    </row>
    <row r="21" spans="1:7" s="5" customFormat="1" x14ac:dyDescent="0.45">
      <c r="A21" s="42" t="str">
        <f>'Entry capacity'!A21</f>
        <v>PR Bilbao</v>
      </c>
      <c r="B21" s="7" t="str">
        <f>'Entry capacity'!B21</f>
        <v>Planta GNL / LNG Plant</v>
      </c>
      <c r="C21" s="48">
        <f>'Entry capacity'!C21</f>
        <v>146919.29597049099</v>
      </c>
      <c r="D21" s="48">
        <f>'Entry capacity'!D21</f>
        <v>105804.45490170596</v>
      </c>
      <c r="E21" s="48">
        <f>'Entry capacity'!E21</f>
        <v>83426.866987494868</v>
      </c>
      <c r="F21" s="48">
        <f>'Entry capacity'!F21</f>
        <v>62921.890058021338</v>
      </c>
      <c r="G21" s="60">
        <f>'Entry capacity'!G21</f>
        <v>60613.027973586606</v>
      </c>
    </row>
    <row r="22" spans="1:7" s="5" customFormat="1" x14ac:dyDescent="0.45">
      <c r="A22" s="42" t="str">
        <f>'Entry capacity'!A22</f>
        <v>PR Sagunto</v>
      </c>
      <c r="B22" s="7" t="str">
        <f>'Entry capacity'!B22</f>
        <v>Planta GNL / LNG Plant</v>
      </c>
      <c r="C22" s="48">
        <f>'Entry capacity'!C22</f>
        <v>57209.080649743119</v>
      </c>
      <c r="D22" s="48">
        <f>'Entry capacity'!D22</f>
        <v>75222.267927885216</v>
      </c>
      <c r="E22" s="48">
        <f>'Entry capacity'!E22</f>
        <v>82003.871235305007</v>
      </c>
      <c r="F22" s="48">
        <f>'Entry capacity'!F22</f>
        <v>89218.375194146705</v>
      </c>
      <c r="G22" s="60">
        <f>'Entry capacity'!G22</f>
        <v>85944.587271840355</v>
      </c>
    </row>
    <row r="23" spans="1:7" s="5" customFormat="1" x14ac:dyDescent="0.45">
      <c r="A23" s="42" t="str">
        <f>'Entry capacity'!A23</f>
        <v>PR Mugardos</v>
      </c>
      <c r="B23" s="7" t="str">
        <f>'Entry capacity'!B23</f>
        <v>Planta GNL / LNG Plant</v>
      </c>
      <c r="C23" s="48">
        <f>'Entry capacity'!C23</f>
        <v>69494.160891641164</v>
      </c>
      <c r="D23" s="48">
        <f>'Entry capacity'!D23</f>
        <v>53761.567114835321</v>
      </c>
      <c r="E23" s="48">
        <f>'Entry capacity'!E23</f>
        <v>44868.751056980909</v>
      </c>
      <c r="F23" s="48">
        <f>'Entry capacity'!F23</f>
        <v>36829.34528014376</v>
      </c>
      <c r="G23" s="60">
        <f>'Entry capacity'!G23</f>
        <v>35477.925625815697</v>
      </c>
    </row>
    <row r="24" spans="1:7" s="5" customFormat="1" ht="28.5" x14ac:dyDescent="0.45">
      <c r="A24" s="42" t="str">
        <f>'Entry capacity'!A24</f>
        <v>YAC/AS Marismas</v>
      </c>
      <c r="B24" s="7" t="str">
        <f>'Entry capacity'!B24</f>
        <v>YAC Marismas / AASS - Storage facilities</v>
      </c>
      <c r="C24" s="48">
        <f>'Entry capacity'!C24</f>
        <v>1897.7233602319054</v>
      </c>
      <c r="D24" s="48">
        <f>'Entry capacity'!D24</f>
        <v>4676.0483238198631</v>
      </c>
      <c r="E24" s="48">
        <f>'Entry capacity'!E24</f>
        <v>4741.0002089475811</v>
      </c>
      <c r="F24" s="48">
        <f>'Entry capacity'!F24</f>
        <v>4779.7242739285739</v>
      </c>
      <c r="G24" s="60">
        <f>'Entry capacity'!G24</f>
        <v>4784.0133712057968</v>
      </c>
    </row>
    <row r="25" spans="1:7" s="5" customFormat="1" x14ac:dyDescent="0.45">
      <c r="A25" s="42" t="str">
        <f>'Entry capacity'!A25</f>
        <v>YAC Poseidon</v>
      </c>
      <c r="B25" s="7" t="str">
        <f>'Entry capacity'!B25</f>
        <v>YAC Poseidón</v>
      </c>
      <c r="C25" s="48">
        <f>'Entry capacity'!C25</f>
        <v>568.50046816479392</v>
      </c>
      <c r="D25" s="48">
        <f>'Entry capacity'!D25</f>
        <v>619.60163384252826</v>
      </c>
      <c r="E25" s="48">
        <f>'Entry capacity'!E25</f>
        <v>619.60163384252826</v>
      </c>
      <c r="F25" s="48">
        <f>'Entry capacity'!F25</f>
        <v>619.60163384252826</v>
      </c>
      <c r="G25" s="60">
        <f>'Entry capacity'!G25</f>
        <v>619.60163384252826</v>
      </c>
    </row>
    <row r="26" spans="1:7" s="5" customFormat="1" x14ac:dyDescent="0.45">
      <c r="A26" s="42" t="str">
        <f>'Entry capacity'!A26</f>
        <v>YAC Viura</v>
      </c>
      <c r="B26" s="7" t="str">
        <f>'Entry capacity'!B26</f>
        <v>YAC Viura</v>
      </c>
      <c r="C26" s="48">
        <f>'Entry capacity'!C26</f>
        <v>1507.9203363060549</v>
      </c>
      <c r="D26" s="48">
        <f>'Entry capacity'!D26</f>
        <v>1497.0639696760859</v>
      </c>
      <c r="E26" s="48">
        <f>'Entry capacity'!E26</f>
        <v>1497.0639696760859</v>
      </c>
      <c r="F26" s="48">
        <f>'Entry capacity'!F26</f>
        <v>1497.0639696760859</v>
      </c>
      <c r="G26" s="60">
        <f>'Entry capacity'!G26</f>
        <v>1497.0639696760859</v>
      </c>
    </row>
    <row r="27" spans="1:7" s="5" customFormat="1" x14ac:dyDescent="0.45">
      <c r="A27" s="42" t="str">
        <f>'Entry capacity'!A27</f>
        <v>B21</v>
      </c>
      <c r="B27" s="7" t="str">
        <f>'Entry capacity'!B27</f>
        <v>BIO Madrid</v>
      </c>
      <c r="C27" s="48">
        <f>'Entry capacity'!C27</f>
        <v>335.5675682045856</v>
      </c>
      <c r="D27" s="48">
        <f>'Entry capacity'!D27</f>
        <v>343.56779803172884</v>
      </c>
      <c r="E27" s="48">
        <f>'Entry capacity'!E27</f>
        <v>343.56779803172884</v>
      </c>
      <c r="F27" s="48">
        <f>'Entry capacity'!F27</f>
        <v>343.56779803172884</v>
      </c>
      <c r="G27" s="60">
        <f>'Entry capacity'!G27</f>
        <v>343.56779803172884</v>
      </c>
    </row>
    <row r="28" spans="1:7" s="5" customFormat="1" x14ac:dyDescent="0.45">
      <c r="A28" s="42" t="str">
        <f>'Entry capacity'!A28</f>
        <v>15.03A</v>
      </c>
      <c r="B28" s="7" t="str">
        <f>'Entry capacity'!B28</f>
        <v>BIO La Galera (15.03A)</v>
      </c>
      <c r="C28" s="48">
        <f>'Entry capacity'!C28</f>
        <v>0</v>
      </c>
      <c r="D28" s="48">
        <f>'Entry capacity'!D28</f>
        <v>117.8082191780822</v>
      </c>
      <c r="E28" s="48">
        <f>'Entry capacity'!E28</f>
        <v>117.8082191780822</v>
      </c>
      <c r="F28" s="48">
        <f>'Entry capacity'!F28</f>
        <v>117.8082191780822</v>
      </c>
      <c r="G28" s="60">
        <f>'Entry capacity'!G28</f>
        <v>117.8082191780822</v>
      </c>
    </row>
    <row r="29" spans="1:7" s="5" customFormat="1" x14ac:dyDescent="0.45">
      <c r="A29" s="42" t="str">
        <f>'Entry capacity'!A29</f>
        <v>K07</v>
      </c>
      <c r="B29" s="7" t="str">
        <f>'Entry capacity'!B29</f>
        <v>BIO Medina Sidonia (K07)</v>
      </c>
      <c r="C29" s="48">
        <f>'Entry capacity'!C29</f>
        <v>0</v>
      </c>
      <c r="D29" s="48">
        <f>'Entry capacity'!D29</f>
        <v>309.58904109589042</v>
      </c>
      <c r="E29" s="48">
        <f>'Entry capacity'!E29</f>
        <v>309.58904109589042</v>
      </c>
      <c r="F29" s="48">
        <f>'Entry capacity'!F29</f>
        <v>309.58904109589042</v>
      </c>
      <c r="G29" s="60">
        <f>'Entry capacity'!G29</f>
        <v>309.58904109589042</v>
      </c>
    </row>
    <row r="30" spans="1:7" s="5" customFormat="1" x14ac:dyDescent="0.45">
      <c r="A30" s="42" t="str">
        <f>'Entry capacity'!A30</f>
        <v>28A</v>
      </c>
      <c r="B30" s="7" t="str">
        <f>'Entry capacity'!B30</f>
        <v>BIO Tudela (28A)</v>
      </c>
      <c r="C30" s="48">
        <f>'Entry capacity'!C30</f>
        <v>0</v>
      </c>
      <c r="D30" s="48">
        <f>'Entry capacity'!D30</f>
        <v>419.17808219178085</v>
      </c>
      <c r="E30" s="48">
        <f>'Entry capacity'!E30</f>
        <v>419.17808219178085</v>
      </c>
      <c r="F30" s="48">
        <f>'Entry capacity'!F30</f>
        <v>419.17808219178085</v>
      </c>
      <c r="G30" s="60">
        <f>'Entry capacity'!G30</f>
        <v>419.17808219178085</v>
      </c>
    </row>
    <row r="31" spans="1:7" s="5" customFormat="1" x14ac:dyDescent="0.45">
      <c r="A31" s="42" t="str">
        <f>'Entry capacity'!A31</f>
        <v>F25</v>
      </c>
      <c r="B31" s="7" t="str">
        <f>'Entry capacity'!B31</f>
        <v>BIO Mascaraque (F25)</v>
      </c>
      <c r="C31" s="48">
        <f>'Entry capacity'!C31</f>
        <v>0</v>
      </c>
      <c r="D31" s="48">
        <f>'Entry capacity'!D31</f>
        <v>0</v>
      </c>
      <c r="E31" s="48">
        <f>'Entry capacity'!E31</f>
        <v>235.61643835616439</v>
      </c>
      <c r="F31" s="48">
        <f>'Entry capacity'!F31</f>
        <v>235.61643835616439</v>
      </c>
      <c r="G31" s="60">
        <f>'Entry capacity'!G31</f>
        <v>235.61643835616439</v>
      </c>
    </row>
    <row r="32" spans="1:7" s="5" customFormat="1" x14ac:dyDescent="0.45">
      <c r="A32" s="42" t="str">
        <f>'Entry capacity'!A32</f>
        <v>15.11</v>
      </c>
      <c r="B32" s="7" t="str">
        <f>'Entry capacity'!B32</f>
        <v>BIO Sagunto (15.11)</v>
      </c>
      <c r="C32" s="48">
        <f>'Entry capacity'!C32</f>
        <v>0</v>
      </c>
      <c r="D32" s="48">
        <f>'Entry capacity'!D32</f>
        <v>191.50684931506851</v>
      </c>
      <c r="E32" s="48">
        <f>'Entry capacity'!E32</f>
        <v>191.50684931506851</v>
      </c>
      <c r="F32" s="48">
        <f>'Entry capacity'!F32</f>
        <v>191.50684931506851</v>
      </c>
      <c r="G32" s="60">
        <f>'Entry capacity'!G32</f>
        <v>191.50684931506851</v>
      </c>
    </row>
    <row r="33" spans="1:9" s="5" customFormat="1" x14ac:dyDescent="0.45">
      <c r="A33" s="42" t="str">
        <f>'Entry capacity'!A33</f>
        <v>F07</v>
      </c>
      <c r="B33" s="7" t="str">
        <f>'Entry capacity'!B33</f>
        <v>BIO Sevilla (F07)</v>
      </c>
      <c r="C33" s="48">
        <f>'Entry capacity'!C33</f>
        <v>0</v>
      </c>
      <c r="D33" s="48">
        <f>'Entry capacity'!D33</f>
        <v>309.58904109589042</v>
      </c>
      <c r="E33" s="48">
        <f>'Entry capacity'!E33</f>
        <v>309.58904109589042</v>
      </c>
      <c r="F33" s="48">
        <f>'Entry capacity'!F33</f>
        <v>309.58904109589042</v>
      </c>
      <c r="G33" s="60">
        <f>'Entry capacity'!G33</f>
        <v>309.58904109589042</v>
      </c>
    </row>
    <row r="34" spans="1:9" s="5" customFormat="1" x14ac:dyDescent="0.45">
      <c r="A34" s="42" t="str">
        <f>'Entry capacity'!A34</f>
        <v>AASS Serrablo</v>
      </c>
      <c r="B34" s="7" t="str">
        <f>'Entry capacity'!B34</f>
        <v>AA.SS / Storage facilities</v>
      </c>
      <c r="C34" s="48">
        <f>'Entry capacity'!C34</f>
        <v>17592.29096194687</v>
      </c>
      <c r="D34" s="48">
        <f>'Entry capacity'!D34</f>
        <v>20496.331804246103</v>
      </c>
      <c r="E34" s="48">
        <f>'Entry capacity'!E34</f>
        <v>20782.855919334506</v>
      </c>
      <c r="F34" s="48">
        <f>'Entry capacity'!F34</f>
        <v>20953.680498628655</v>
      </c>
      <c r="G34" s="60">
        <f>'Entry capacity'!G34</f>
        <v>20972.60111655173</v>
      </c>
    </row>
    <row r="35" spans="1:9" s="5" customFormat="1" x14ac:dyDescent="0.45">
      <c r="A35" s="42" t="str">
        <f>'Entry capacity'!A35</f>
        <v>AASS Gaviota</v>
      </c>
      <c r="B35" s="7" t="str">
        <f>'Entry capacity'!B35</f>
        <v>AA.SS / Storage facilities</v>
      </c>
      <c r="C35" s="48">
        <f>'Entry capacity'!C35</f>
        <v>26925.941423470937</v>
      </c>
      <c r="D35" s="48">
        <f>'Entry capacity'!D35</f>
        <v>21240.831925284165</v>
      </c>
      <c r="E35" s="48">
        <f>'Entry capacity'!E35</f>
        <v>21537.763621612026</v>
      </c>
      <c r="F35" s="48">
        <f>'Entry capacity'!F35</f>
        <v>21714.793160953443</v>
      </c>
      <c r="G35" s="60">
        <f>'Entry capacity'!G35</f>
        <v>21734.4010434304</v>
      </c>
    </row>
    <row r="36" spans="1:9" s="5" customFormat="1" ht="14.65" thickBot="1" x14ac:dyDescent="0.5">
      <c r="A36" s="42" t="str">
        <f>'Entry capacity'!A36</f>
        <v>AASS Yela</v>
      </c>
      <c r="B36" s="7" t="str">
        <f>'Entry capacity'!B36</f>
        <v>AA.SS / Storage facilities</v>
      </c>
      <c r="C36" s="48">
        <f>'Entry capacity'!C36</f>
        <v>15791.119264756227</v>
      </c>
      <c r="D36" s="48">
        <f>'Entry capacity'!D36</f>
        <v>18373.157414842528</v>
      </c>
      <c r="E36" s="48">
        <f>'Entry capacity'!E36</f>
        <v>18630.001064718308</v>
      </c>
      <c r="F36" s="48">
        <f>'Entry capacity'!F36</f>
        <v>18783.130264404932</v>
      </c>
      <c r="G36" s="60">
        <f>'Entry capacity'!G36</f>
        <v>18800.090933016603</v>
      </c>
    </row>
    <row r="37" spans="1:9" ht="18.75" customHeight="1" thickBot="1" x14ac:dyDescent="0.5">
      <c r="A37" s="29" t="s">
        <v>7</v>
      </c>
      <c r="B37" s="30"/>
      <c r="C37" s="61">
        <f>SUM(C12:C36)</f>
        <v>1328978.8493196471</v>
      </c>
      <c r="D37" s="61">
        <f>SUM(D12:D36)</f>
        <v>1362465.9793268333</v>
      </c>
      <c r="E37" s="61">
        <f>SUM(E12:E36)</f>
        <v>1344326.1012058014</v>
      </c>
      <c r="F37" s="61">
        <f>SUM(F12:F36)</f>
        <v>1332399.7887187593</v>
      </c>
      <c r="G37" s="62">
        <f>SUM(G12:G36)</f>
        <v>1309811.3152969086</v>
      </c>
    </row>
    <row r="38" spans="1:9" ht="9" customHeight="1" x14ac:dyDescent="0.45">
      <c r="C38" s="59">
        <f>C37-'Entry capacity'!C37</f>
        <v>0</v>
      </c>
      <c r="D38" s="59">
        <f>D37-'Entry capacity'!D37</f>
        <v>0</v>
      </c>
      <c r="E38" s="59">
        <f>E37-'Entry capacity'!E37</f>
        <v>0</v>
      </c>
      <c r="F38" s="59">
        <f>F37-'Entry capacity'!F37</f>
        <v>0</v>
      </c>
      <c r="G38" s="59">
        <f>G37-'Entry capacity'!G37</f>
        <v>0</v>
      </c>
    </row>
    <row r="39" spans="1:9" ht="27.75" customHeight="1" x14ac:dyDescent="0.45">
      <c r="A39" s="91" t="s">
        <v>89</v>
      </c>
      <c r="B39" s="19"/>
      <c r="C39" s="20"/>
      <c r="D39" s="20"/>
      <c r="E39" s="20"/>
      <c r="F39" s="20"/>
      <c r="G39" s="20"/>
    </row>
    <row r="40" spans="1:9" ht="5.0999999999999996" customHeight="1" thickBot="1" x14ac:dyDescent="0.5"/>
    <row r="41" spans="1:9" ht="15" customHeight="1" x14ac:dyDescent="0.45">
      <c r="A41" s="199" t="s">
        <v>68</v>
      </c>
      <c r="B41" s="197" t="s">
        <v>69</v>
      </c>
      <c r="C41" s="23" t="s">
        <v>11</v>
      </c>
      <c r="D41" s="24"/>
      <c r="E41" s="24"/>
      <c r="F41" s="24"/>
      <c r="G41" s="25"/>
    </row>
    <row r="42" spans="1:9" ht="33" customHeight="1" x14ac:dyDescent="0.45">
      <c r="A42" s="200"/>
      <c r="B42" s="198"/>
      <c r="C42" s="22" t="s">
        <v>58</v>
      </c>
      <c r="D42" s="22" t="s">
        <v>59</v>
      </c>
      <c r="E42" s="22" t="s">
        <v>60</v>
      </c>
      <c r="F42" s="22" t="s">
        <v>61</v>
      </c>
      <c r="G42" s="26" t="s">
        <v>62</v>
      </c>
    </row>
    <row r="43" spans="1:9" s="5" customFormat="1" x14ac:dyDescent="0.45">
      <c r="A43" s="27" t="str">
        <f>A12</f>
        <v>CI Tarifa</v>
      </c>
      <c r="B43" s="4" t="str">
        <f>B12</f>
        <v>CI Tarifa</v>
      </c>
      <c r="C43" s="47">
        <f>SUMPRODUCT('Distance Matrix_ex'!$B$12:$B$258,'Exit Capacity'!C$12:C$258)/(SUM('Exit Capacity'!C$12:C$258)-IFERROR(VLOOKUP($A43,'Exit Capacity'!$A$12:$G$258,3,FALSE),0))</f>
        <v>902.1732403855018</v>
      </c>
      <c r="D43" s="47">
        <f>SUMPRODUCT('Distance Matrix_ex'!$B$12:$B$258,'Exit Capacity'!D$12:D$258)/(SUM('Exit Capacity'!D$12:D$258)-IFERROR(VLOOKUP($A43,'Exit Capacity'!$A$12:$G$258,4,FALSE),0))</f>
        <v>904.97155896093375</v>
      </c>
      <c r="E43" s="47">
        <f>SUMPRODUCT('Distance Matrix_ex'!$B$12:$B$258,'Exit Capacity'!E$12:E$258)/(SUM('Exit Capacity'!E$12:E$258)-IFERROR(VLOOKUP($A43,'Exit Capacity'!$A$12:$G$258,5,FALSE),0))</f>
        <v>909.36948761657868</v>
      </c>
      <c r="F43" s="47">
        <f>SUMPRODUCT('Distance Matrix_ex'!$B$12:$B$258,'Exit Capacity'!F$12:F$258)/(SUM('Exit Capacity'!F$12:F$258)-IFERROR(VLOOKUP($A43,'Exit Capacity'!$A$12:$G$258,6,FALSE),0))</f>
        <v>910.21294557167869</v>
      </c>
      <c r="G43" s="52">
        <f>SUMPRODUCT('Distance Matrix_ex'!$B$12:$B$258,'Exit Capacity'!G$12:G$258)/(SUM('Exit Capacity'!G$12:G$258)-IFERROR(VLOOKUP($A43,'Exit Capacity'!$A$12:$G$258,7,FALSE),0))</f>
        <v>910.42698239091362</v>
      </c>
      <c r="H43" s="1"/>
      <c r="I43" s="1"/>
    </row>
    <row r="44" spans="1:9" s="5" customFormat="1" x14ac:dyDescent="0.45">
      <c r="A44" s="42" t="str">
        <f t="shared" ref="A44:B44" si="0">A13</f>
        <v>CI Almería</v>
      </c>
      <c r="B44" s="4" t="str">
        <f t="shared" si="0"/>
        <v>CI Almería</v>
      </c>
      <c r="C44" s="48">
        <f>SUMPRODUCT('Distance Matrix_ex'!$C$12:$C$258,'Exit Capacity'!C$12:C$258)/(SUM('Exit Capacity'!C$12:C$258)-IFERROR(VLOOKUP($A44,'Exit Capacity'!$A$12:$G$258,3,FALSE),0))</f>
        <v>819.37333666049335</v>
      </c>
      <c r="D44" s="48">
        <f>SUMPRODUCT('Distance Matrix_ex'!$C$12:$C$258,'Exit Capacity'!D$12:D$258)/(SUM('Exit Capacity'!D$12:D$258)-IFERROR(VLOOKUP($A44,'Exit Capacity'!$A$12:$G$258,4,FALSE),0))</f>
        <v>820.03383307773981</v>
      </c>
      <c r="E44" s="48">
        <f>SUMPRODUCT('Distance Matrix_ex'!$C$12:$C$258,'Exit Capacity'!E$12:E$258)/(SUM('Exit Capacity'!E$12:E$258)-IFERROR(VLOOKUP($A44,'Exit Capacity'!$A$12:$G$258,5,FALSE),0))</f>
        <v>819.40201215313641</v>
      </c>
      <c r="F44" s="48">
        <f>SUMPRODUCT('Distance Matrix_ex'!$C$12:$C$258,'Exit Capacity'!F$12:F$258)/(SUM('Exit Capacity'!F$12:F$258)-IFERROR(VLOOKUP($A44,'Exit Capacity'!$A$12:$G$258,6,FALSE),0))</f>
        <v>820.525641797768</v>
      </c>
      <c r="G44" s="60">
        <f>SUMPRODUCT('Distance Matrix_ex'!$C$12:$C$258,'Exit Capacity'!G$12:G$258)/(SUM('Exit Capacity'!G$12:G$258)-IFERROR(VLOOKUP($A44,'Exit Capacity'!$A$12:$G$258,7,FALSE),0))</f>
        <v>821.51816237324863</v>
      </c>
      <c r="H44" s="1"/>
      <c r="I44" s="1"/>
    </row>
    <row r="45" spans="1:9" s="5" customFormat="1" x14ac:dyDescent="0.45">
      <c r="A45" s="42" t="str">
        <f t="shared" ref="A45:B45" si="1">A14</f>
        <v>Irún</v>
      </c>
      <c r="B45" s="4" t="str">
        <f t="shared" si="1"/>
        <v>VIP Pirineos</v>
      </c>
      <c r="C45" s="48">
        <f>SUMPRODUCT('Distance Matrix_ex'!$D$12:$D$258,'Exit Capacity'!C$12:C$258)/(SUM('Exit Capacity'!C$12:C$258)-IFERROR(VLOOKUP($A45,'Exit Capacity'!$A$12:$G$258,3,FALSE),0))</f>
        <v>635.38700094004344</v>
      </c>
      <c r="D45" s="48">
        <f>SUMPRODUCT('Distance Matrix_ex'!$D$12:$D$258,'Exit Capacity'!D$12:D$258)/(SUM('Exit Capacity'!D$12:D$258)-IFERROR(VLOOKUP($A45,'Exit Capacity'!$A$12:$G$258,4,FALSE),0))</f>
        <v>631.09806737773886</v>
      </c>
      <c r="E45" s="48">
        <f>SUMPRODUCT('Distance Matrix_ex'!$D$12:$D$258,'Exit Capacity'!E$12:E$258)/(SUM('Exit Capacity'!E$12:E$258)-IFERROR(VLOOKUP($A45,'Exit Capacity'!$A$12:$G$258,5,FALSE),0))</f>
        <v>624.86866554581184</v>
      </c>
      <c r="F45" s="48">
        <f>SUMPRODUCT('Distance Matrix_ex'!$D$12:$D$258,'Exit Capacity'!F$12:F$258)/(SUM('Exit Capacity'!F$12:F$258)-IFERROR(VLOOKUP($A45,'Exit Capacity'!$A$12:$G$258,6,FALSE),0))</f>
        <v>622.65933638285912</v>
      </c>
      <c r="G45" s="60">
        <f>SUMPRODUCT('Distance Matrix_ex'!$D$12:$D$258,'Exit Capacity'!G$12:G$258)/(SUM('Exit Capacity'!G$12:G$258)-IFERROR(VLOOKUP($A45,'Exit Capacity'!$A$12:$G$258,7,FALSE),0))</f>
        <v>621.42254221534847</v>
      </c>
      <c r="H45" s="1"/>
      <c r="I45" s="1"/>
    </row>
    <row r="46" spans="1:9" s="5" customFormat="1" x14ac:dyDescent="0.45">
      <c r="A46" s="42" t="str">
        <f t="shared" ref="A46:B46" si="2">A15</f>
        <v>Larrau</v>
      </c>
      <c r="B46" s="4" t="str">
        <f t="shared" si="2"/>
        <v>VIP Pirineos</v>
      </c>
      <c r="C46" s="48">
        <f>SUMPRODUCT('Distance Matrix_ex'!$E$12:$E$258,'Exit Capacity'!C$12:C$258)/(SUM('Exit Capacity'!C$12:C$258)-IFERROR(VLOOKUP($A46,'Exit Capacity'!$A$12:$G$258,3,FALSE),0))</f>
        <v>587.35257407456913</v>
      </c>
      <c r="D46" s="48">
        <f>SUMPRODUCT('Distance Matrix_ex'!$E$12:$E$258,'Exit Capacity'!D$12:D$258)/(SUM('Exit Capacity'!D$12:D$258)-IFERROR(VLOOKUP($A46,'Exit Capacity'!$A$12:$G$258,4,FALSE),0))</f>
        <v>583.19468324510967</v>
      </c>
      <c r="E46" s="48">
        <f>SUMPRODUCT('Distance Matrix_ex'!$E$12:$E$258,'Exit Capacity'!E$12:E$258)/(SUM('Exit Capacity'!E$12:E$258)-IFERROR(VLOOKUP($A46,'Exit Capacity'!$A$12:$G$258,5,FALSE),0))</f>
        <v>576.77944063492259</v>
      </c>
      <c r="F46" s="48">
        <f>SUMPRODUCT('Distance Matrix_ex'!$E$12:$E$258,'Exit Capacity'!F$12:F$258)/(SUM('Exit Capacity'!F$12:F$258)-IFERROR(VLOOKUP($A46,'Exit Capacity'!$A$12:$G$258,6,FALSE),0))</f>
        <v>575.11543369331628</v>
      </c>
      <c r="G46" s="60">
        <f>SUMPRODUCT('Distance Matrix_ex'!$E$12:$E$258,'Exit Capacity'!G$12:G$258)/(SUM('Exit Capacity'!G$12:G$258)-IFERROR(VLOOKUP($A46,'Exit Capacity'!$A$12:$G$258,7,FALSE),0))</f>
        <v>574.35117530881826</v>
      </c>
      <c r="H46" s="1"/>
      <c r="I46" s="1"/>
    </row>
    <row r="47" spans="1:9" s="5" customFormat="1" x14ac:dyDescent="0.45">
      <c r="A47" s="42" t="str">
        <f t="shared" ref="A47:B47" si="3">A16</f>
        <v>Badajoz</v>
      </c>
      <c r="B47" s="4" t="str">
        <f t="shared" si="3"/>
        <v>VIP Ibérico</v>
      </c>
      <c r="C47" s="48">
        <f>SUMPRODUCT('Distance Matrix_ex'!$F$12:$F$258,'Exit Capacity'!C$12:C$258)/(SUM('Exit Capacity'!C$12:C$258)-IFERROR(VLOOKUP($A47,'Exit Capacity'!$A$12:$G$258,3,FALSE),0))</f>
        <v>1001.9159385781714</v>
      </c>
      <c r="D47" s="48">
        <f>SUMPRODUCT('Distance Matrix_ex'!$F$12:$F$258,'Exit Capacity'!D$12:D$258)/(SUM('Exit Capacity'!D$12:D$258)-IFERROR(VLOOKUP($A47,'Exit Capacity'!$A$12:$G$258,4,FALSE),0))</f>
        <v>999.38384636454418</v>
      </c>
      <c r="E47" s="48">
        <f>SUMPRODUCT('Distance Matrix_ex'!$F$12:$F$258,'Exit Capacity'!E$12:E$258)/(SUM('Exit Capacity'!E$12:E$258)-IFERROR(VLOOKUP($A47,'Exit Capacity'!$A$12:$G$258,5,FALSE),0))</f>
        <v>996.75213477341742</v>
      </c>
      <c r="F47" s="48">
        <f>SUMPRODUCT('Distance Matrix_ex'!$F$12:$F$258,'Exit Capacity'!F$12:F$258)/(SUM('Exit Capacity'!F$12:F$258)-IFERROR(VLOOKUP($A47,'Exit Capacity'!$A$12:$G$258,6,FALSE),0))</f>
        <v>994.75672545261705</v>
      </c>
      <c r="G47" s="60">
        <f>SUMPRODUCT('Distance Matrix_ex'!$F$12:$F$258,'Exit Capacity'!G$12:G$258)/(SUM('Exit Capacity'!G$12:G$258)-IFERROR(VLOOKUP($A47,'Exit Capacity'!$A$12:$G$258,7,FALSE),0))</f>
        <v>993.23676288935712</v>
      </c>
      <c r="H47" s="1"/>
      <c r="I47" s="1"/>
    </row>
    <row r="48" spans="1:9" s="5" customFormat="1" x14ac:dyDescent="0.45">
      <c r="A48" s="42" t="str">
        <f t="shared" ref="A48:B48" si="4">A17</f>
        <v>Tuy</v>
      </c>
      <c r="B48" s="7" t="str">
        <f t="shared" si="4"/>
        <v>VIP Ibérico</v>
      </c>
      <c r="C48" s="48">
        <f>SUMPRODUCT('Distance Matrix_ex'!$G$12:$G$258,'Exit Capacity'!C$12:C$258)/(SUM('Exit Capacity'!C$12:C$258)-IFERROR(VLOOKUP($A48,'Exit Capacity'!$A$12:$G$258,3,FALSE),0))</f>
        <v>1122.5606468685069</v>
      </c>
      <c r="D48" s="48">
        <f>SUMPRODUCT('Distance Matrix_ex'!$G$12:$G$258,'Exit Capacity'!D$12:D$258)/(SUM('Exit Capacity'!D$12:D$258)-IFERROR(VLOOKUP($A48,'Exit Capacity'!$A$12:$G$258,4,FALSE),0))</f>
        <v>1119.9003599754594</v>
      </c>
      <c r="E48" s="48">
        <f>SUMPRODUCT('Distance Matrix_ex'!$G$12:$G$258,'Exit Capacity'!E$12:E$258)/(SUM('Exit Capacity'!E$12:E$258)-IFERROR(VLOOKUP($A48,'Exit Capacity'!$A$12:$G$258,5,FALSE),0))</f>
        <v>1117.6368124510795</v>
      </c>
      <c r="F48" s="48">
        <f>SUMPRODUCT('Distance Matrix_ex'!$G$12:$G$258,'Exit Capacity'!F$12:F$258)/(SUM('Exit Capacity'!F$12:F$258)-IFERROR(VLOOKUP($A48,'Exit Capacity'!$A$12:$G$258,6,FALSE),0))</f>
        <v>1115.6428714678921</v>
      </c>
      <c r="G48" s="60">
        <f>SUMPRODUCT('Distance Matrix_ex'!$G$12:$G$258,'Exit Capacity'!G$12:G$258)/(SUM('Exit Capacity'!G$12:G$258)-IFERROR(VLOOKUP($A48,'Exit Capacity'!$A$12:$G$258,7,FALSE),0))</f>
        <v>1114.0835428106825</v>
      </c>
      <c r="H48" s="1"/>
      <c r="I48" s="1"/>
    </row>
    <row r="49" spans="1:9" s="5" customFormat="1" x14ac:dyDescent="0.45">
      <c r="A49" s="42" t="str">
        <f t="shared" ref="A49:B49" si="5">A18</f>
        <v>PR Barcelona</v>
      </c>
      <c r="B49" s="7" t="str">
        <f t="shared" si="5"/>
        <v>Planta GNL / LNG Plant</v>
      </c>
      <c r="C49" s="48">
        <f>SUMPRODUCT('Distance Matrix_ex'!$H$12:$H$258,'Exit Capacity'!C$12:C$258)/(SUM('Exit Capacity'!C$12:C$258)-IFERROR(VLOOKUP($A49,'Exit Capacity'!$A$12:$G$258,3,FALSE),0))</f>
        <v>616.07079833095247</v>
      </c>
      <c r="D49" s="48">
        <f>SUMPRODUCT('Distance Matrix_ex'!$H$12:$H$258,'Exit Capacity'!D$12:D$258)/(SUM('Exit Capacity'!D$12:D$258)-IFERROR(VLOOKUP($A49,'Exit Capacity'!$A$12:$G$258,4,FALSE),0))</f>
        <v>612.43526180519416</v>
      </c>
      <c r="E49" s="48">
        <f>SUMPRODUCT('Distance Matrix_ex'!$H$12:$H$258,'Exit Capacity'!E$12:E$258)/(SUM('Exit Capacity'!E$12:E$258)-IFERROR(VLOOKUP($A49,'Exit Capacity'!$A$12:$G$258,5,FALSE),0))</f>
        <v>605.16790336749818</v>
      </c>
      <c r="F49" s="48">
        <f>SUMPRODUCT('Distance Matrix_ex'!$H$12:$H$258,'Exit Capacity'!F$12:F$258)/(SUM('Exit Capacity'!F$12:F$258)-IFERROR(VLOOKUP($A49,'Exit Capacity'!$A$12:$G$258,6,FALSE),0))</f>
        <v>604.87290757517019</v>
      </c>
      <c r="G49" s="60">
        <f>SUMPRODUCT('Distance Matrix_ex'!$H$12:$H$258,'Exit Capacity'!G$12:G$258)/(SUM('Exit Capacity'!G$12:G$258)-IFERROR(VLOOKUP($A49,'Exit Capacity'!$A$12:$G$258,7,FALSE),0))</f>
        <v>605.37576020185315</v>
      </c>
      <c r="H49" s="1"/>
      <c r="I49" s="1"/>
    </row>
    <row r="50" spans="1:9" s="5" customFormat="1" x14ac:dyDescent="0.45">
      <c r="A50" s="42" t="str">
        <f t="shared" ref="A50:B50" si="6">A19</f>
        <v>PR Cartagena</v>
      </c>
      <c r="B50" s="7" t="str">
        <f t="shared" si="6"/>
        <v>Planta GNL / LNG Plant</v>
      </c>
      <c r="C50" s="48">
        <f>SUMPRODUCT('Distance Matrix_ex'!$I$12:$I$258,'Exit Capacity'!C$12:C$258)/(SUM('Exit Capacity'!C$12:C$258)-IFERROR(VLOOKUP($A50,'Exit Capacity'!$A$12:$G$258,3,FALSE),0))</f>
        <v>711.35494439568072</v>
      </c>
      <c r="D50" s="48">
        <f>SUMPRODUCT('Distance Matrix_ex'!$I$12:$I$258,'Exit Capacity'!D$12:D$258)/(SUM('Exit Capacity'!D$12:D$258)-IFERROR(VLOOKUP($A50,'Exit Capacity'!$A$12:$G$258,4,FALSE),0))</f>
        <v>712.14913186962553</v>
      </c>
      <c r="E50" s="48">
        <f>SUMPRODUCT('Distance Matrix_ex'!$I$12:$I$258,'Exit Capacity'!E$12:E$258)/(SUM('Exit Capacity'!E$12:E$258)-IFERROR(VLOOKUP($A50,'Exit Capacity'!$A$12:$G$258,5,FALSE),0))</f>
        <v>711.30982922048099</v>
      </c>
      <c r="F50" s="48">
        <f>SUMPRODUCT('Distance Matrix_ex'!$I$12:$I$258,'Exit Capacity'!F$12:F$258)/(SUM('Exit Capacity'!F$12:F$258)-IFERROR(VLOOKUP($A50,'Exit Capacity'!$A$12:$G$258,6,FALSE),0))</f>
        <v>712.85562006396185</v>
      </c>
      <c r="G50" s="60">
        <f>SUMPRODUCT('Distance Matrix_ex'!$I$12:$I$258,'Exit Capacity'!G$12:G$258)/(SUM('Exit Capacity'!G$12:G$258)-IFERROR(VLOOKUP($A50,'Exit Capacity'!$A$12:$G$258,7,FALSE),0))</f>
        <v>714.23905072520176</v>
      </c>
      <c r="H50" s="1"/>
      <c r="I50" s="1"/>
    </row>
    <row r="51" spans="1:9" s="5" customFormat="1" x14ac:dyDescent="0.45">
      <c r="A51" s="42" t="str">
        <f t="shared" ref="A51:B51" si="7">A20</f>
        <v>PR Huelva</v>
      </c>
      <c r="B51" s="7" t="str">
        <f t="shared" si="7"/>
        <v>Planta GNL / LNG Plant</v>
      </c>
      <c r="C51" s="48">
        <f>SUMPRODUCT('Distance Matrix_ex'!$J$12:$J$258,'Exit Capacity'!C$12:C$258)/(SUM('Exit Capacity'!C$12:C$258)-IFERROR(VLOOKUP($A51,'Exit Capacity'!$A$12:$G$258,3,FALSE),0))</f>
        <v>875.49079605420968</v>
      </c>
      <c r="D51" s="48">
        <f>SUMPRODUCT('Distance Matrix_ex'!$J$12:$J$258,'Exit Capacity'!D$12:D$258)/(SUM('Exit Capacity'!D$12:D$258)-IFERROR(VLOOKUP($A51,'Exit Capacity'!$A$12:$G$258,4,FALSE),0))</f>
        <v>876.22252500698085</v>
      </c>
      <c r="E51" s="48">
        <f>SUMPRODUCT('Distance Matrix_ex'!$J$12:$J$258,'Exit Capacity'!E$12:E$258)/(SUM('Exit Capacity'!E$12:E$258)-IFERROR(VLOOKUP($A51,'Exit Capacity'!$A$12:$G$258,5,FALSE),0))</f>
        <v>878.72262681034692</v>
      </c>
      <c r="F51" s="48">
        <f>SUMPRODUCT('Distance Matrix_ex'!$J$12:$J$258,'Exit Capacity'!F$12:F$258)/(SUM('Exit Capacity'!F$12:F$258)-IFERROR(VLOOKUP($A51,'Exit Capacity'!$A$12:$G$258,6,FALSE),0))</f>
        <v>878.07347710965689</v>
      </c>
      <c r="G51" s="60">
        <f>SUMPRODUCT('Distance Matrix_ex'!$J$12:$J$258,'Exit Capacity'!G$12:G$258)/(SUM('Exit Capacity'!G$12:G$258)-IFERROR(VLOOKUP($A51,'Exit Capacity'!$A$12:$G$258,7,FALSE),0))</f>
        <v>877.20367688103715</v>
      </c>
      <c r="H51" s="1"/>
      <c r="I51" s="1"/>
    </row>
    <row r="52" spans="1:9" s="5" customFormat="1" x14ac:dyDescent="0.45">
      <c r="A52" s="42" t="str">
        <f t="shared" ref="A52:B52" si="8">A21</f>
        <v>PR Bilbao</v>
      </c>
      <c r="B52" s="7" t="str">
        <f t="shared" si="8"/>
        <v>Planta GNL / LNG Plant</v>
      </c>
      <c r="C52" s="48">
        <f>SUMPRODUCT('Distance Matrix_ex'!$K$12:$K$258,'Exit Capacity'!C$12:C$258)/(SUM('Exit Capacity'!C$12:C$258)-IFERROR(VLOOKUP($A52,'Exit Capacity'!$A$12:$G$258,3,FALSE),0))</f>
        <v>568.304210520526</v>
      </c>
      <c r="D52" s="48">
        <f>SUMPRODUCT('Distance Matrix_ex'!$K$12:$K$258,'Exit Capacity'!D$12:D$258)/(SUM('Exit Capacity'!D$12:D$258)-IFERROR(VLOOKUP($A52,'Exit Capacity'!$A$12:$G$258,4,FALSE),0))</f>
        <v>564.08238949728377</v>
      </c>
      <c r="E52" s="48">
        <f>SUMPRODUCT('Distance Matrix_ex'!$K$12:$K$258,'Exit Capacity'!E$12:E$258)/(SUM('Exit Capacity'!E$12:E$258)-IFERROR(VLOOKUP($A52,'Exit Capacity'!$A$12:$G$258,5,FALSE),0))</f>
        <v>557.80321084529407</v>
      </c>
      <c r="F52" s="48">
        <f>SUMPRODUCT('Distance Matrix_ex'!$K$12:$K$258,'Exit Capacity'!F$12:F$258)/(SUM('Exit Capacity'!F$12:F$258)-IFERROR(VLOOKUP($A52,'Exit Capacity'!$A$12:$G$258,6,FALSE),0))</f>
        <v>555.59538292196964</v>
      </c>
      <c r="G52" s="60">
        <f>SUMPRODUCT('Distance Matrix_ex'!$K$12:$K$258,'Exit Capacity'!G$12:G$258)/(SUM('Exit Capacity'!G$12:G$258)-IFERROR(VLOOKUP($A52,'Exit Capacity'!$A$12:$G$258,7,FALSE),0))</f>
        <v>554.39050407315722</v>
      </c>
      <c r="H52" s="1"/>
      <c r="I52" s="1"/>
    </row>
    <row r="53" spans="1:9" s="5" customFormat="1" x14ac:dyDescent="0.45">
      <c r="A53" s="42" t="str">
        <f t="shared" ref="A53:B53" si="9">A22</f>
        <v>PR Sagunto</v>
      </c>
      <c r="B53" s="7" t="str">
        <f t="shared" si="9"/>
        <v>Planta GNL / LNG Plant</v>
      </c>
      <c r="C53" s="48">
        <f>SUMPRODUCT('Distance Matrix_ex'!$L$12:$L$258,'Exit Capacity'!C$12:C$258)/(SUM('Exit Capacity'!C$12:C$258)-IFERROR(VLOOKUP($A53,'Exit Capacity'!$A$12:$G$258,3,FALSE),0))</f>
        <v>549.52447862374402</v>
      </c>
      <c r="D53" s="48">
        <f>SUMPRODUCT('Distance Matrix_ex'!$L$12:$L$258,'Exit Capacity'!D$12:D$258)/(SUM('Exit Capacity'!D$12:D$258)-IFERROR(VLOOKUP($A53,'Exit Capacity'!$A$12:$G$258,4,FALSE),0))</f>
        <v>548.18147740215773</v>
      </c>
      <c r="E53" s="48">
        <f>SUMPRODUCT('Distance Matrix_ex'!$L$12:$L$258,'Exit Capacity'!E$12:E$258)/(SUM('Exit Capacity'!E$12:E$258)-IFERROR(VLOOKUP($A53,'Exit Capacity'!$A$12:$G$258,5,FALSE),0))</f>
        <v>544.59131972161879</v>
      </c>
      <c r="F53" s="48">
        <f>SUMPRODUCT('Distance Matrix_ex'!$L$12:$L$258,'Exit Capacity'!F$12:F$258)/(SUM('Exit Capacity'!F$12:F$258)-IFERROR(VLOOKUP($A53,'Exit Capacity'!$A$12:$G$258,6,FALSE),0))</f>
        <v>545.055712246403</v>
      </c>
      <c r="G53" s="60">
        <f>SUMPRODUCT('Distance Matrix_ex'!$L$12:$L$258,'Exit Capacity'!G$12:G$258)/(SUM('Exit Capacity'!G$12:G$258)-IFERROR(VLOOKUP($A53,'Exit Capacity'!$A$12:$G$258,7,FALSE),0))</f>
        <v>545.80132589711343</v>
      </c>
      <c r="H53" s="1"/>
      <c r="I53" s="1"/>
    </row>
    <row r="54" spans="1:9" s="5" customFormat="1" x14ac:dyDescent="0.45">
      <c r="A54" s="42" t="str">
        <f t="shared" ref="A54:B54" si="10">A23</f>
        <v>PR Mugardos</v>
      </c>
      <c r="B54" s="7" t="str">
        <f t="shared" si="10"/>
        <v>Planta GNL / LNG Plant</v>
      </c>
      <c r="C54" s="48">
        <f>SUMPRODUCT('Distance Matrix_ex'!$M$12:$M$258,'Exit Capacity'!C$12:C$258)/(SUM('Exit Capacity'!C$12:C$258)-IFERROR(VLOOKUP($A54,'Exit Capacity'!$A$12:$G$258,3,FALSE),0))</f>
        <v>976.13670813045565</v>
      </c>
      <c r="D54" s="48">
        <f>SUMPRODUCT('Distance Matrix_ex'!$M$12:$M$258,'Exit Capacity'!D$12:D$258)/(SUM('Exit Capacity'!D$12:D$258)-IFERROR(VLOOKUP($A54,'Exit Capacity'!$A$12:$G$258,4,FALSE),0))</f>
        <v>973.57785556371402</v>
      </c>
      <c r="E54" s="48">
        <f>SUMPRODUCT('Distance Matrix_ex'!$M$12:$M$258,'Exit Capacity'!E$12:E$258)/(SUM('Exit Capacity'!E$12:E$258)-IFERROR(VLOOKUP($A54,'Exit Capacity'!$A$12:$G$258,5,FALSE),0))</f>
        <v>971.7902441067464</v>
      </c>
      <c r="F54" s="48">
        <f>SUMPRODUCT('Distance Matrix_ex'!$M$12:$M$258,'Exit Capacity'!F$12:F$258)/(SUM('Exit Capacity'!F$12:F$258)-IFERROR(VLOOKUP($A54,'Exit Capacity'!$A$12:$G$258,6,FALSE),0))</f>
        <v>969.70464471591117</v>
      </c>
      <c r="G54" s="60">
        <f>SUMPRODUCT('Distance Matrix_ex'!$M$12:$M$258,'Exit Capacity'!G$12:G$258)/(SUM('Exit Capacity'!G$12:G$258)-IFERROR(VLOOKUP($A54,'Exit Capacity'!$A$12:$G$258,7,FALSE),0))</f>
        <v>968.00753934909937</v>
      </c>
      <c r="H54" s="1"/>
      <c r="I54" s="1"/>
    </row>
    <row r="55" spans="1:9" s="5" customFormat="1" ht="28.5" x14ac:dyDescent="0.45">
      <c r="A55" s="42" t="str">
        <f t="shared" ref="A55:B55" si="11">A24</f>
        <v>YAC/AS Marismas</v>
      </c>
      <c r="B55" s="7" t="str">
        <f t="shared" si="11"/>
        <v>YAC Marismas / AASS - Storage facilities</v>
      </c>
      <c r="C55" s="48">
        <f>SUMPRODUCT('Distance Matrix_ex'!$N$12:$N$258,'Exit Capacity'!C$12:C$258)/(SUM('Exit Capacity'!C$12:C$258)-IFERROR(VLOOKUP($A55,'Exit Capacity'!$A$12:$G$258,3,FALSE),0))</f>
        <v>837.74610888064126</v>
      </c>
      <c r="D55" s="48">
        <f>SUMPRODUCT('Distance Matrix_ex'!$N$12:$N$258,'Exit Capacity'!D$12:D$258)/(SUM('Exit Capacity'!D$12:D$258)-IFERROR(VLOOKUP($A55,'Exit Capacity'!$A$12:$G$258,4,FALSE),0))</f>
        <v>838.60955368898942</v>
      </c>
      <c r="E55" s="48">
        <f>SUMPRODUCT('Distance Matrix_ex'!$N$12:$N$258,'Exit Capacity'!E$12:E$258)/(SUM('Exit Capacity'!E$12:E$258)-IFERROR(VLOOKUP($A55,'Exit Capacity'!$A$12:$G$258,5,FALSE),0))</f>
        <v>841.19061852302946</v>
      </c>
      <c r="F55" s="48">
        <f>SUMPRODUCT('Distance Matrix_ex'!$N$12:$N$258,'Exit Capacity'!F$12:F$258)/(SUM('Exit Capacity'!F$12:F$258)-IFERROR(VLOOKUP($A55,'Exit Capacity'!$A$12:$G$258,6,FALSE),0))</f>
        <v>840.55371306230757</v>
      </c>
      <c r="G55" s="60">
        <f>SUMPRODUCT('Distance Matrix_ex'!$N$12:$N$258,'Exit Capacity'!G$12:G$258)/(SUM('Exit Capacity'!G$12:G$258)-IFERROR(VLOOKUP($A55,'Exit Capacity'!$A$12:$G$258,7,FALSE),0))</f>
        <v>839.67119769776218</v>
      </c>
      <c r="H55" s="1"/>
      <c r="I55" s="1"/>
    </row>
    <row r="56" spans="1:9" s="5" customFormat="1" x14ac:dyDescent="0.45">
      <c r="A56" s="42" t="str">
        <f t="shared" ref="A56:B56" si="12">A25</f>
        <v>YAC Poseidon</v>
      </c>
      <c r="B56" s="7" t="str">
        <f t="shared" si="12"/>
        <v>YAC Poseidón</v>
      </c>
      <c r="C56" s="48">
        <f>SUMPRODUCT('Distance Matrix_ex'!$O$12:$O$258,'Exit Capacity'!C$12:C$258)/(SUM('Exit Capacity'!C$12:C$258)-IFERROR(VLOOKUP($A56,'Exit Capacity'!$A$12:$G$258,3,FALSE),0))</f>
        <v>862.24184364180792</v>
      </c>
      <c r="D56" s="48">
        <f>SUMPRODUCT('Distance Matrix_ex'!$O$12:$O$258,'Exit Capacity'!D$12:D$258)/(SUM('Exit Capacity'!D$12:D$258)-IFERROR(VLOOKUP($A56,'Exit Capacity'!$A$12:$G$258,4,FALSE),0))</f>
        <v>863.00312875396196</v>
      </c>
      <c r="E56" s="48">
        <f>SUMPRODUCT('Distance Matrix_ex'!$O$12:$O$258,'Exit Capacity'!E$12:E$258)/(SUM('Exit Capacity'!E$12:E$258)-IFERROR(VLOOKUP($A56,'Exit Capacity'!$A$12:$G$258,5,FALSE),0))</f>
        <v>865.4867268583489</v>
      </c>
      <c r="F56" s="48">
        <f>SUMPRODUCT('Distance Matrix_ex'!$O$12:$O$258,'Exit Capacity'!F$12:F$258)/(SUM('Exit Capacity'!F$12:F$258)-IFERROR(VLOOKUP($A56,'Exit Capacity'!$A$12:$G$258,6,FALSE),0))</f>
        <v>864.82826795377787</v>
      </c>
      <c r="G56" s="60">
        <f>SUMPRODUCT('Distance Matrix_ex'!$O$12:$O$258,'Exit Capacity'!G$12:G$258)/(SUM('Exit Capacity'!G$12:G$258)-IFERROR(VLOOKUP($A56,'Exit Capacity'!$A$12:$G$258,7,FALSE),0))</f>
        <v>863.95626070457581</v>
      </c>
      <c r="H56" s="1"/>
      <c r="I56" s="1"/>
    </row>
    <row r="57" spans="1:9" s="5" customFormat="1" x14ac:dyDescent="0.45">
      <c r="A57" s="42" t="str">
        <f t="shared" ref="A57:B57" si="13">A26</f>
        <v>YAC Viura</v>
      </c>
      <c r="B57" s="7" t="str">
        <f t="shared" si="13"/>
        <v>YAC Viura</v>
      </c>
      <c r="C57" s="48">
        <f>SUMPRODUCT('Distance Matrix_ex'!$P$12:$P$258,'Exit Capacity'!C$12:C$258)/(SUM('Exit Capacity'!C$12:C$258)-IFERROR(VLOOKUP($A57,'Exit Capacity'!$A$12:$G$258,3,FALSE),0))</f>
        <v>449.33379363483448</v>
      </c>
      <c r="D57" s="48">
        <f>SUMPRODUCT('Distance Matrix_ex'!$P$12:$P$258,'Exit Capacity'!D$12:D$258)/(SUM('Exit Capacity'!D$12:D$258)-IFERROR(VLOOKUP($A57,'Exit Capacity'!$A$12:$G$258,4,FALSE),0))</f>
        <v>445.42699540554116</v>
      </c>
      <c r="E57" s="48">
        <f>SUMPRODUCT('Distance Matrix_ex'!$P$12:$P$258,'Exit Capacity'!E$12:E$258)/(SUM('Exit Capacity'!E$12:E$258)-IFERROR(VLOOKUP($A57,'Exit Capacity'!$A$12:$G$258,5,FALSE),0))</f>
        <v>439.40791751837287</v>
      </c>
      <c r="F57" s="48">
        <f>SUMPRODUCT('Distance Matrix_ex'!$P$12:$P$258,'Exit Capacity'!F$12:F$258)/(SUM('Exit Capacity'!F$12:F$258)-IFERROR(VLOOKUP($A57,'Exit Capacity'!$A$12:$G$258,6,FALSE),0))</f>
        <v>437.48079018682284</v>
      </c>
      <c r="G57" s="60">
        <f>SUMPRODUCT('Distance Matrix_ex'!$P$12:$P$258,'Exit Capacity'!G$12:G$258)/(SUM('Exit Capacity'!G$12:G$258)-IFERROR(VLOOKUP($A57,'Exit Capacity'!$A$12:$G$258,7,FALSE),0))</f>
        <v>436.49403413949324</v>
      </c>
      <c r="H57" s="1"/>
      <c r="I57" s="1"/>
    </row>
    <row r="58" spans="1:9" s="5" customFormat="1" x14ac:dyDescent="0.45">
      <c r="A58" s="42" t="str">
        <f t="shared" ref="A58:B58" si="14">A27</f>
        <v>B21</v>
      </c>
      <c r="B58" s="7" t="str">
        <f t="shared" si="14"/>
        <v>BIO Madrid</v>
      </c>
      <c r="C58" s="48">
        <f>SUMPRODUCT('Distance Matrix_ex'!$Q$12:$Q$258,'Exit Capacity'!C$12:C$258)/(SUM('Exit Capacity'!C$12:C$258)-IFERROR(VLOOKUP($A58,'Exit Capacity'!$A$12:$G$258,3,FALSE),0))</f>
        <v>492.64738361637092</v>
      </c>
      <c r="D58" s="48">
        <f>SUMPRODUCT('Distance Matrix_ex'!$Q$12:$Q$258,'Exit Capacity'!D$12:D$258)/(SUM('Exit Capacity'!D$12:D$258)-IFERROR(VLOOKUP($A58,'Exit Capacity'!$A$12:$G$258,4,FALSE),0))</f>
        <v>491.4349420295103</v>
      </c>
      <c r="E58" s="48">
        <f>SUMPRODUCT('Distance Matrix_ex'!$Q$12:$Q$258,'Exit Capacity'!E$12:E$258)/(SUM('Exit Capacity'!E$12:E$258)-IFERROR(VLOOKUP($A58,'Exit Capacity'!$A$12:$G$258,5,FALSE),0))</f>
        <v>489.10170085613589</v>
      </c>
      <c r="F58" s="48">
        <f>SUMPRODUCT('Distance Matrix_ex'!$Q$12:$Q$258,'Exit Capacity'!F$12:F$258)/(SUM('Exit Capacity'!F$12:F$258)-IFERROR(VLOOKUP($A58,'Exit Capacity'!$A$12:$G$258,6,FALSE),0))</f>
        <v>488.28518957225265</v>
      </c>
      <c r="G58" s="60">
        <f>SUMPRODUCT('Distance Matrix_ex'!$Q$12:$Q$258,'Exit Capacity'!G$12:G$258)/(SUM('Exit Capacity'!G$12:G$258)-IFERROR(VLOOKUP($A58,'Exit Capacity'!$A$12:$G$258,7,FALSE),0))</f>
        <v>487.81307089839999</v>
      </c>
      <c r="H58" s="1"/>
      <c r="I58" s="1"/>
    </row>
    <row r="59" spans="1:9" s="5" customFormat="1" x14ac:dyDescent="0.45">
      <c r="A59" s="42" t="str">
        <f t="shared" ref="A59:B59" si="15">A28</f>
        <v>15.03A</v>
      </c>
      <c r="B59" s="7" t="str">
        <f t="shared" si="15"/>
        <v>BIO La Galera (15.03A)</v>
      </c>
      <c r="C59" s="48">
        <f>SUMPRODUCT('Distance Matrix_ex'!$R$12:$R$258,'Exit Capacity'!C$12:C$258)/(SUM('Exit Capacity'!C$12:C$258)-IFERROR(VLOOKUP($A59,'Exit Capacity'!$A$12:$G$258,3,FALSE),0))</f>
        <v>524.5221056346611</v>
      </c>
      <c r="D59" s="48">
        <f>SUMPRODUCT('Distance Matrix_ex'!$R$12:$R$258,'Exit Capacity'!D$12:D$258)/(SUM('Exit Capacity'!D$12:D$258)-IFERROR(VLOOKUP($A59,'Exit Capacity'!$A$12:$G$258,4,FALSE),0))</f>
        <v>522.29207595812056</v>
      </c>
      <c r="E59" s="48">
        <f>SUMPRODUCT('Distance Matrix_ex'!$R$12:$R$258,'Exit Capacity'!E$12:E$258)/(SUM('Exit Capacity'!E$12:E$258)-IFERROR(VLOOKUP($A59,'Exit Capacity'!$A$12:$G$258,5,FALSE),0))</f>
        <v>517.26656897745102</v>
      </c>
      <c r="F59" s="48">
        <f>SUMPRODUCT('Distance Matrix_ex'!$R$12:$R$258,'Exit Capacity'!F$12:F$258)/(SUM('Exit Capacity'!F$12:F$258)-IFERROR(VLOOKUP($A59,'Exit Capacity'!$A$12:$G$258,6,FALSE),0))</f>
        <v>517.45897894560017</v>
      </c>
      <c r="G59" s="60">
        <f>SUMPRODUCT('Distance Matrix_ex'!$R$12:$R$258,'Exit Capacity'!G$12:G$258)/(SUM('Exit Capacity'!G$12:G$258)-IFERROR(VLOOKUP($A59,'Exit Capacity'!$A$12:$G$258,7,FALSE),0))</f>
        <v>518.14669791041581</v>
      </c>
      <c r="H59" s="1"/>
      <c r="I59" s="1"/>
    </row>
    <row r="60" spans="1:9" s="5" customFormat="1" x14ac:dyDescent="0.45">
      <c r="A60" s="42" t="str">
        <f t="shared" ref="A60:B60" si="16">A29</f>
        <v>K07</v>
      </c>
      <c r="B60" s="7" t="str">
        <f t="shared" si="16"/>
        <v>BIO Medina Sidonia (K07)</v>
      </c>
      <c r="C60" s="48">
        <f>SUMPRODUCT('Distance Matrix_ex'!$S$12:$S$258,'Exit Capacity'!C$12:C$258)/(SUM('Exit Capacity'!C$12:C$258)-IFERROR(VLOOKUP($A60,'Exit Capacity'!$A$12:$G$258,3,FALSE),0))</f>
        <v>862.67470501121761</v>
      </c>
      <c r="D60" s="48">
        <f>SUMPRODUCT('Distance Matrix_ex'!$S$12:$S$258,'Exit Capacity'!D$12:D$258)/(SUM('Exit Capacity'!D$12:D$258)-IFERROR(VLOOKUP($A60,'Exit Capacity'!$A$12:$G$258,4,FALSE),0))</f>
        <v>865.31498093750236</v>
      </c>
      <c r="E60" s="48">
        <f>SUMPRODUCT('Distance Matrix_ex'!$S$12:$S$258,'Exit Capacity'!E$12:E$258)/(SUM('Exit Capacity'!E$12:E$258)-IFERROR(VLOOKUP($A60,'Exit Capacity'!$A$12:$G$258,5,FALSE),0))</f>
        <v>869.58417134038643</v>
      </c>
      <c r="F60" s="48">
        <f>SUMPRODUCT('Distance Matrix_ex'!$S$12:$S$258,'Exit Capacity'!F$12:F$258)/(SUM('Exit Capacity'!F$12:F$258)-IFERROR(VLOOKUP($A60,'Exit Capacity'!$A$12:$G$258,6,FALSE),0))</f>
        <v>870.30643379835249</v>
      </c>
      <c r="G60" s="60">
        <f>SUMPRODUCT('Distance Matrix_ex'!$S$12:$S$258,'Exit Capacity'!G$12:G$258)/(SUM('Exit Capacity'!G$12:G$258)-IFERROR(VLOOKUP($A60,'Exit Capacity'!$A$12:$G$258,7,FALSE),0))</f>
        <v>870.42570685212422</v>
      </c>
      <c r="H60" s="1"/>
      <c r="I60" s="1"/>
    </row>
    <row r="61" spans="1:9" s="5" customFormat="1" x14ac:dyDescent="0.45">
      <c r="A61" s="42" t="str">
        <f t="shared" ref="A61:B61" si="17">A30</f>
        <v>28A</v>
      </c>
      <c r="B61" s="7" t="str">
        <f t="shared" si="17"/>
        <v>BIO Tudela (28A)</v>
      </c>
      <c r="C61" s="48">
        <f>SUMPRODUCT('Distance Matrix_ex'!$T$12:$T$258,'Exit Capacity'!C$12:C$258)/(SUM('Exit Capacity'!C$12:C$258)-IFERROR(VLOOKUP($A61,'Exit Capacity'!$A$12:$G$258,3,FALSE),0))</f>
        <v>453.61062383792205</v>
      </c>
      <c r="D61" s="48">
        <f>SUMPRODUCT('Distance Matrix_ex'!$T$12:$T$258,'Exit Capacity'!D$12:D$258)/(SUM('Exit Capacity'!D$12:D$258)-IFERROR(VLOOKUP($A61,'Exit Capacity'!$A$12:$G$258,4,FALSE),0))</f>
        <v>449.29660796613422</v>
      </c>
      <c r="E61" s="48">
        <f>SUMPRODUCT('Distance Matrix_ex'!$T$12:$T$258,'Exit Capacity'!E$12:E$258)/(SUM('Exit Capacity'!E$12:E$258)-IFERROR(VLOOKUP($A61,'Exit Capacity'!$A$12:$G$258,5,FALSE),0))</f>
        <v>442.41485754235657</v>
      </c>
      <c r="F61" s="48">
        <f>SUMPRODUCT('Distance Matrix_ex'!$T$12:$T$258,'Exit Capacity'!F$12:F$258)/(SUM('Exit Capacity'!F$12:F$258)-IFERROR(VLOOKUP($A61,'Exit Capacity'!$A$12:$G$258,6,FALSE),0))</f>
        <v>440.5579575039792</v>
      </c>
      <c r="G61" s="60">
        <f>SUMPRODUCT('Distance Matrix_ex'!$T$12:$T$258,'Exit Capacity'!G$12:G$258)/(SUM('Exit Capacity'!G$12:G$258)-IFERROR(VLOOKUP($A61,'Exit Capacity'!$A$12:$G$258,7,FALSE),0))</f>
        <v>439.73894285369596</v>
      </c>
      <c r="H61" s="1"/>
      <c r="I61" s="1"/>
    </row>
    <row r="62" spans="1:9" s="5" customFormat="1" x14ac:dyDescent="0.45">
      <c r="A62" s="42" t="str">
        <f t="shared" ref="A62:B62" si="18">A31</f>
        <v>F25</v>
      </c>
      <c r="B62" s="7" t="str">
        <f t="shared" si="18"/>
        <v>BIO Mascaraque (F25)</v>
      </c>
      <c r="C62" s="48">
        <f>SUMPRODUCT('Distance Matrix_ex'!$U$12:$U$258,'Exit Capacity'!C$12:C$258)/(SUM('Exit Capacity'!C$12:C$258)-IFERROR(VLOOKUP($A62,'Exit Capacity'!$A$12:$G$258,3,FALSE),0))</f>
        <v>545.90135639756591</v>
      </c>
      <c r="D62" s="48">
        <f>SUMPRODUCT('Distance Matrix_ex'!$U$12:$U$258,'Exit Capacity'!D$12:D$258)/(SUM('Exit Capacity'!D$12:D$258)-IFERROR(VLOOKUP($A62,'Exit Capacity'!$A$12:$G$258,4,FALSE),0))</f>
        <v>545.25537083045492</v>
      </c>
      <c r="E62" s="48">
        <f>SUMPRODUCT('Distance Matrix_ex'!$U$12:$U$258,'Exit Capacity'!E$12:E$258)/(SUM('Exit Capacity'!E$12:E$258)-IFERROR(VLOOKUP($A62,'Exit Capacity'!$A$12:$G$258,5,FALSE),0))</f>
        <v>544.25863491255257</v>
      </c>
      <c r="F62" s="48">
        <f>SUMPRODUCT('Distance Matrix_ex'!$U$12:$U$258,'Exit Capacity'!F$12:F$258)/(SUM('Exit Capacity'!F$12:F$258)-IFERROR(VLOOKUP($A62,'Exit Capacity'!$A$12:$G$258,6,FALSE),0))</f>
        <v>543.45125597892763</v>
      </c>
      <c r="G62" s="60">
        <f>SUMPRODUCT('Distance Matrix_ex'!$U$12:$U$258,'Exit Capacity'!G$12:G$258)/(SUM('Exit Capacity'!G$12:G$258)-IFERROR(VLOOKUP($A62,'Exit Capacity'!$A$12:$G$258,7,FALSE),0))</f>
        <v>542.84026512664639</v>
      </c>
      <c r="H62" s="1"/>
      <c r="I62" s="1"/>
    </row>
    <row r="63" spans="1:9" s="5" customFormat="1" x14ac:dyDescent="0.45">
      <c r="A63" s="42" t="str">
        <f t="shared" ref="A63:B63" si="19">A32</f>
        <v>15.11</v>
      </c>
      <c r="B63" s="7" t="str">
        <f t="shared" si="19"/>
        <v>BIO Sagunto (15.11)</v>
      </c>
      <c r="C63" s="48">
        <f>SUMPRODUCT('Distance Matrix_ex'!$V$12:$V$258,'Exit Capacity'!C$12:C$258)/(SUM('Exit Capacity'!C$12:C$258)-IFERROR(VLOOKUP($A63,'Exit Capacity'!$A$12:$G$258,3,FALSE),0))</f>
        <v>542.84601262369404</v>
      </c>
      <c r="D63" s="48">
        <f>SUMPRODUCT('Distance Matrix_ex'!$V$12:$V$258,'Exit Capacity'!D$12:D$258)/(SUM('Exit Capacity'!D$12:D$258)-IFERROR(VLOOKUP($A63,'Exit Capacity'!$A$12:$G$258,4,FALSE),0))</f>
        <v>541.55081080572018</v>
      </c>
      <c r="E63" s="48">
        <f>SUMPRODUCT('Distance Matrix_ex'!$V$12:$V$258,'Exit Capacity'!E$12:E$258)/(SUM('Exit Capacity'!E$12:E$258)-IFERROR(VLOOKUP($A63,'Exit Capacity'!$A$12:$G$258,5,FALSE),0))</f>
        <v>537.97257238230827</v>
      </c>
      <c r="F63" s="48">
        <f>SUMPRODUCT('Distance Matrix_ex'!$V$12:$V$258,'Exit Capacity'!F$12:F$258)/(SUM('Exit Capacity'!F$12:F$258)-IFERROR(VLOOKUP($A63,'Exit Capacity'!$A$12:$G$258,6,FALSE),0))</f>
        <v>538.43723194980203</v>
      </c>
      <c r="G63" s="60">
        <f>SUMPRODUCT('Distance Matrix_ex'!$V$12:$V$258,'Exit Capacity'!G$12:G$258)/(SUM('Exit Capacity'!G$12:G$258)-IFERROR(VLOOKUP($A63,'Exit Capacity'!$A$12:$G$258,7,FALSE),0))</f>
        <v>539.17955925590627</v>
      </c>
      <c r="H63" s="1"/>
      <c r="I63" s="1"/>
    </row>
    <row r="64" spans="1:9" s="5" customFormat="1" x14ac:dyDescent="0.45">
      <c r="A64" s="42" t="str">
        <f t="shared" ref="A64:B64" si="20">A33</f>
        <v>F07</v>
      </c>
      <c r="B64" s="7" t="str">
        <f t="shared" si="20"/>
        <v>BIO Sevilla (F07)</v>
      </c>
      <c r="C64" s="48">
        <f>SUMPRODUCT('Distance Matrix_ex'!$W$12:$W$258,'Exit Capacity'!C$12:C$258)/(SUM('Exit Capacity'!C$12:C$258)-IFERROR(VLOOKUP($A64,'Exit Capacity'!$A$12:$G$258,3,FALSE),0))</f>
        <v>796.89990401286479</v>
      </c>
      <c r="D64" s="48">
        <f>SUMPRODUCT('Distance Matrix_ex'!$W$12:$W$258,'Exit Capacity'!D$12:D$258)/(SUM('Exit Capacity'!D$12:D$258)-IFERROR(VLOOKUP($A64,'Exit Capacity'!$A$12:$G$258,4,FALSE),0))</f>
        <v>797.85901195806514</v>
      </c>
      <c r="E64" s="48">
        <f>SUMPRODUCT('Distance Matrix_ex'!$W$12:$W$258,'Exit Capacity'!E$12:E$258)/(SUM('Exit Capacity'!E$12:E$258)-IFERROR(VLOOKUP($A64,'Exit Capacity'!$A$12:$G$258,5,FALSE),0))</f>
        <v>800.58383898325951</v>
      </c>
      <c r="F64" s="48">
        <f>SUMPRODUCT('Distance Matrix_ex'!$W$12:$W$258,'Exit Capacity'!F$12:F$258)/(SUM('Exit Capacity'!F$12:F$258)-IFERROR(VLOOKUP($A64,'Exit Capacity'!$A$12:$G$258,6,FALSE),0))</f>
        <v>800.03694407575745</v>
      </c>
      <c r="G64" s="60">
        <f>SUMPRODUCT('Distance Matrix_ex'!$W$12:$W$258,'Exit Capacity'!G$12:G$258)/(SUM('Exit Capacity'!G$12:G$258)-IFERROR(VLOOKUP($A64,'Exit Capacity'!$A$12:$G$258,7,FALSE),0))</f>
        <v>799.23311230935713</v>
      </c>
      <c r="H64" s="1"/>
      <c r="I64" s="1"/>
    </row>
    <row r="65" spans="1:9" s="5" customFormat="1" x14ac:dyDescent="0.45">
      <c r="A65" s="42" t="str">
        <f t="shared" ref="A65:B65" si="21">A34</f>
        <v>AASS Serrablo</v>
      </c>
      <c r="B65" s="7" t="str">
        <f t="shared" si="21"/>
        <v>AA.SS / Storage facilities</v>
      </c>
      <c r="C65" s="48">
        <f>SUMPRODUCT('Distance Matrix_ex'!$X$12:$X$258,'Exit Capacity'!C$12:C$258)/(SUM('Exit Capacity'!C$12:C$258)-IFERROR(VLOOKUP($A65,'Exit Capacity'!$A$12:$G$258,3,FALSE),0))</f>
        <v>594.85891721894984</v>
      </c>
      <c r="D65" s="48">
        <f>SUMPRODUCT('Distance Matrix_ex'!$X$12:$X$258,'Exit Capacity'!D$12:D$258)/(SUM('Exit Capacity'!D$12:D$258)-IFERROR(VLOOKUP($A65,'Exit Capacity'!$A$12:$G$258,4,FALSE),0))</f>
        <v>591.15451107057754</v>
      </c>
      <c r="E65" s="48">
        <f>SUMPRODUCT('Distance Matrix_ex'!$X$12:$X$258,'Exit Capacity'!E$12:E$258)/(SUM('Exit Capacity'!E$12:E$258)-IFERROR(VLOOKUP($A65,'Exit Capacity'!$A$12:$G$258,5,FALSE),0))</f>
        <v>584.45881626254413</v>
      </c>
      <c r="F65" s="48">
        <f>SUMPRODUCT('Distance Matrix_ex'!$X$12:$X$258,'Exit Capacity'!F$12:F$258)/(SUM('Exit Capacity'!F$12:F$258)-IFERROR(VLOOKUP($A65,'Exit Capacity'!$A$12:$G$258,6,FALSE),0))</f>
        <v>583.32163673847344</v>
      </c>
      <c r="G65" s="60">
        <f>SUMPRODUCT('Distance Matrix_ex'!$X$12:$X$258,'Exit Capacity'!G$12:G$258)/(SUM('Exit Capacity'!G$12:G$258)-IFERROR(VLOOKUP($A65,'Exit Capacity'!$A$12:$G$258,7,FALSE),0))</f>
        <v>583.07109857736248</v>
      </c>
      <c r="H65" s="1"/>
      <c r="I65" s="1"/>
    </row>
    <row r="66" spans="1:9" s="5" customFormat="1" x14ac:dyDescent="0.45">
      <c r="A66" s="42" t="str">
        <f t="shared" ref="A66:B66" si="22">A35</f>
        <v>AASS Gaviota</v>
      </c>
      <c r="B66" s="7" t="str">
        <f t="shared" si="22"/>
        <v>AA.SS / Storage facilities</v>
      </c>
      <c r="C66" s="48">
        <f>SUMPRODUCT('Distance Matrix_ex'!$Y$12:$Y$258,'Exit Capacity'!C$12:C$258)/(SUM('Exit Capacity'!C$12:C$258)-IFERROR(VLOOKUP($A66,'Exit Capacity'!$A$12:$G$258,3,FALSE),0))</f>
        <v>560.15679381332211</v>
      </c>
      <c r="D66" s="48">
        <f>SUMPRODUCT('Distance Matrix_ex'!$Y$12:$Y$258,'Exit Capacity'!D$12:D$258)/(SUM('Exit Capacity'!D$12:D$258)-IFERROR(VLOOKUP($A66,'Exit Capacity'!$A$12:$G$258,4,FALSE),0))</f>
        <v>556.18015051402233</v>
      </c>
      <c r="E66" s="48">
        <f>SUMPRODUCT('Distance Matrix_ex'!$Y$12:$Y$258,'Exit Capacity'!E$12:E$258)/(SUM('Exit Capacity'!E$12:E$258)-IFERROR(VLOOKUP($A66,'Exit Capacity'!$A$12:$G$258,5,FALSE),0))</f>
        <v>550.01744158477686</v>
      </c>
      <c r="F66" s="48">
        <f>SUMPRODUCT('Distance Matrix_ex'!$Y$12:$Y$258,'Exit Capacity'!F$12:F$258)/(SUM('Exit Capacity'!F$12:F$258)-IFERROR(VLOOKUP($A66,'Exit Capacity'!$A$12:$G$258,6,FALSE),0))</f>
        <v>547.84372439312472</v>
      </c>
      <c r="G66" s="60">
        <f>SUMPRODUCT('Distance Matrix_ex'!$Y$12:$Y$258,'Exit Capacity'!G$12:G$258)/(SUM('Exit Capacity'!G$12:G$258)-IFERROR(VLOOKUP($A66,'Exit Capacity'!$A$12:$G$258,7,FALSE),0))</f>
        <v>546.62227079672437</v>
      </c>
      <c r="H66" s="1"/>
      <c r="I66" s="1"/>
    </row>
    <row r="67" spans="1:9" s="5" customFormat="1" ht="14.65" thickBot="1" x14ac:dyDescent="0.5">
      <c r="A67" s="42" t="str">
        <f t="shared" ref="A67:B67" si="23">A36</f>
        <v>AASS Yela</v>
      </c>
      <c r="B67" s="7" t="str">
        <f t="shared" si="23"/>
        <v>AA.SS / Storage facilities</v>
      </c>
      <c r="C67" s="48">
        <f>SUMPRODUCT('Distance Matrix_ex'!$Z$12:$Z$258,'Exit Capacity'!C$12:C$258)/(SUM('Exit Capacity'!C$12:C$258)-IFERROR(VLOOKUP($A67,'Exit Capacity'!$A$12:$G$258,3,FALSE),0))</f>
        <v>499.57079628042612</v>
      </c>
      <c r="D67" s="48">
        <f>SUMPRODUCT('Distance Matrix_ex'!$Z$12:$Z$258,'Exit Capacity'!D$12:D$258)/(SUM('Exit Capacity'!D$12:D$258)-IFERROR(VLOOKUP($A67,'Exit Capacity'!$A$12:$G$258,4,FALSE),0))</f>
        <v>497.92089285796914</v>
      </c>
      <c r="E67" s="48">
        <f>SUMPRODUCT('Distance Matrix_ex'!$Z$12:$Z$258,'Exit Capacity'!E$12:E$258)/(SUM('Exit Capacity'!E$12:E$258)-IFERROR(VLOOKUP($A67,'Exit Capacity'!$A$12:$G$258,5,FALSE),0))</f>
        <v>494.38521213612961</v>
      </c>
      <c r="F67" s="48">
        <f>SUMPRODUCT('Distance Matrix_ex'!$Z$12:$Z$258,'Exit Capacity'!F$12:F$258)/(SUM('Exit Capacity'!F$12:F$258)-IFERROR(VLOOKUP($A67,'Exit Capacity'!$A$12:$G$258,6,FALSE),0))</f>
        <v>493.57369213223836</v>
      </c>
      <c r="G67" s="60">
        <f>SUMPRODUCT('Distance Matrix_ex'!$Z$12:$Z$258,'Exit Capacity'!G$12:G$258)/(SUM('Exit Capacity'!G$12:G$258)-IFERROR(VLOOKUP($A67,'Exit Capacity'!$A$12:$G$258,7,FALSE),0))</f>
        <v>493.24995855578737</v>
      </c>
      <c r="H67" s="1"/>
      <c r="I67" s="1"/>
    </row>
    <row r="68" spans="1:9" ht="18.75" customHeight="1" thickBot="1" x14ac:dyDescent="0.5">
      <c r="A68" s="29" t="s">
        <v>7</v>
      </c>
      <c r="B68" s="30"/>
      <c r="C68" s="61">
        <f>SUM(C43:C67)</f>
        <v>17388.655018167134</v>
      </c>
      <c r="D68" s="61">
        <f>SUM(D43:D67)</f>
        <v>17350.530022923052</v>
      </c>
      <c r="E68" s="61">
        <f>SUM(E43:E67)</f>
        <v>17290.322765124587</v>
      </c>
      <c r="F68" s="61">
        <f>SUM(F43:F67)</f>
        <v>17271.206515290618</v>
      </c>
      <c r="G68" s="62">
        <f>SUM(G43:G67)</f>
        <v>17260.499200794082</v>
      </c>
    </row>
    <row r="69" spans="1:9" ht="9" customHeight="1" x14ac:dyDescent="0.45">
      <c r="C69" s="59"/>
      <c r="D69" s="59"/>
      <c r="E69" s="59"/>
      <c r="F69" s="59"/>
      <c r="G69" s="59"/>
    </row>
    <row r="70" spans="1:9" ht="27.75" customHeight="1" x14ac:dyDescent="0.45">
      <c r="A70" s="91" t="s">
        <v>90</v>
      </c>
      <c r="B70" s="19"/>
      <c r="C70" s="20"/>
      <c r="D70" s="20"/>
      <c r="E70" s="20"/>
      <c r="F70" s="20"/>
      <c r="G70" s="20"/>
    </row>
    <row r="71" spans="1:9" ht="5.0999999999999996" customHeight="1" thickBot="1" x14ac:dyDescent="0.5"/>
    <row r="72" spans="1:9" ht="15" customHeight="1" x14ac:dyDescent="0.45">
      <c r="A72" s="199" t="s">
        <v>68</v>
      </c>
      <c r="B72" s="197" t="s">
        <v>69</v>
      </c>
      <c r="C72" s="23" t="s">
        <v>11</v>
      </c>
      <c r="D72" s="24"/>
      <c r="E72" s="24"/>
      <c r="F72" s="24"/>
      <c r="G72" s="25"/>
    </row>
    <row r="73" spans="1:9" ht="33" customHeight="1" x14ac:dyDescent="0.45">
      <c r="A73" s="200"/>
      <c r="B73" s="198"/>
      <c r="C73" s="22" t="s">
        <v>58</v>
      </c>
      <c r="D73" s="22" t="s">
        <v>59</v>
      </c>
      <c r="E73" s="22" t="s">
        <v>60</v>
      </c>
      <c r="F73" s="22" t="s">
        <v>61</v>
      </c>
      <c r="G73" s="26" t="s">
        <v>62</v>
      </c>
    </row>
    <row r="74" spans="1:9" s="5" customFormat="1" x14ac:dyDescent="0.45">
      <c r="A74" s="27" t="str">
        <f>A43</f>
        <v>CI Tarifa</v>
      </c>
      <c r="B74" s="4" t="str">
        <f>B43</f>
        <v>CI Tarifa</v>
      </c>
      <c r="C74" s="69">
        <f t="shared" ref="C74:G83" si="24">C12*C43/SUMPRODUCT(C$12:C$36,C$43:C$67)</f>
        <v>0.1714464407577099</v>
      </c>
      <c r="D74" s="69">
        <f t="shared" si="24"/>
        <v>0.18546392447185212</v>
      </c>
      <c r="E74" s="69">
        <f t="shared" si="24"/>
        <v>0.18975367700231568</v>
      </c>
      <c r="F74" s="69">
        <f t="shared" si="24"/>
        <v>0.19203826599196344</v>
      </c>
      <c r="G74" s="70">
        <f t="shared" si="24"/>
        <v>0.19520906420447079</v>
      </c>
      <c r="H74" s="59"/>
    </row>
    <row r="75" spans="1:9" s="5" customFormat="1" x14ac:dyDescent="0.45">
      <c r="A75" s="42" t="str">
        <f t="shared" ref="A75:B75" si="25">A44</f>
        <v>CI Almería</v>
      </c>
      <c r="B75" s="4" t="str">
        <f t="shared" si="25"/>
        <v>CI Almería</v>
      </c>
      <c r="C75" s="71">
        <f t="shared" si="24"/>
        <v>0.18761194544837814</v>
      </c>
      <c r="D75" s="71">
        <f t="shared" si="24"/>
        <v>0.18809576597377964</v>
      </c>
      <c r="E75" s="71">
        <f t="shared" si="24"/>
        <v>0.19136811645918667</v>
      </c>
      <c r="F75" s="71">
        <f t="shared" si="24"/>
        <v>0.19375800732849568</v>
      </c>
      <c r="G75" s="72">
        <f t="shared" si="24"/>
        <v>0.19714908350994709</v>
      </c>
      <c r="H75" s="59"/>
    </row>
    <row r="76" spans="1:9" s="5" customFormat="1" x14ac:dyDescent="0.45">
      <c r="A76" s="42" t="str">
        <f t="shared" ref="A76:B76" si="26">A45</f>
        <v>Irún</v>
      </c>
      <c r="B76" s="4" t="str">
        <f t="shared" si="26"/>
        <v>VIP Pirineos</v>
      </c>
      <c r="C76" s="71">
        <f t="shared" si="24"/>
        <v>3.2176383957742069E-2</v>
      </c>
      <c r="D76" s="71">
        <f t="shared" si="24"/>
        <v>3.2934358713113863E-2</v>
      </c>
      <c r="E76" s="71">
        <f t="shared" si="24"/>
        <v>3.3202165949262556E-2</v>
      </c>
      <c r="F76" s="71">
        <f t="shared" si="24"/>
        <v>3.3452079387277851E-2</v>
      </c>
      <c r="G76" s="72">
        <f t="shared" si="24"/>
        <v>3.392889446253515E-2</v>
      </c>
      <c r="H76" s="59"/>
    </row>
    <row r="77" spans="1:9" s="5" customFormat="1" x14ac:dyDescent="0.45">
      <c r="A77" s="42" t="str">
        <f t="shared" ref="A77:B77" si="27">A46</f>
        <v>Larrau</v>
      </c>
      <c r="B77" s="4" t="str">
        <f t="shared" si="27"/>
        <v>VIP Pirineos</v>
      </c>
      <c r="C77" s="71">
        <f t="shared" si="24"/>
        <v>8.1795701302647114E-2</v>
      </c>
      <c r="D77" s="71">
        <f t="shared" si="24"/>
        <v>8.369482604787816E-2</v>
      </c>
      <c r="E77" s="71">
        <f t="shared" si="24"/>
        <v>8.4279147507307209E-2</v>
      </c>
      <c r="F77" s="71">
        <f t="shared" si="24"/>
        <v>8.4968965462604254E-2</v>
      </c>
      <c r="G77" s="72">
        <f t="shared" si="24"/>
        <v>8.6236855748009364E-2</v>
      </c>
      <c r="H77" s="59"/>
    </row>
    <row r="78" spans="1:9" s="5" customFormat="1" x14ac:dyDescent="0.45">
      <c r="A78" s="42" t="str">
        <f t="shared" ref="A78:B78" si="28">A47</f>
        <v>Badajoz</v>
      </c>
      <c r="B78" s="4" t="str">
        <f t="shared" si="28"/>
        <v>VIP Ibérico</v>
      </c>
      <c r="C78" s="71">
        <f t="shared" si="24"/>
        <v>8.6693252894708937E-3</v>
      </c>
      <c r="D78" s="71">
        <f t="shared" si="24"/>
        <v>9.662833184796488E-3</v>
      </c>
      <c r="E78" s="71">
        <f t="shared" si="24"/>
        <v>9.8126122691711594E-3</v>
      </c>
      <c r="F78" s="71">
        <f t="shared" si="24"/>
        <v>9.9016892813438197E-3</v>
      </c>
      <c r="G78" s="72">
        <f t="shared" si="24"/>
        <v>1.004743688748482E-2</v>
      </c>
      <c r="H78" s="59"/>
    </row>
    <row r="79" spans="1:9" s="5" customFormat="1" x14ac:dyDescent="0.45">
      <c r="A79" s="42" t="str">
        <f t="shared" ref="A79:B79" si="29">A48</f>
        <v>Tuy</v>
      </c>
      <c r="B79" s="7" t="str">
        <f t="shared" si="29"/>
        <v>VIP Ibérico</v>
      </c>
      <c r="C79" s="71">
        <f t="shared" si="24"/>
        <v>4.415106111901647E-3</v>
      </c>
      <c r="D79" s="71">
        <f t="shared" si="24"/>
        <v>4.9218555110010194E-3</v>
      </c>
      <c r="E79" s="71">
        <f t="shared" si="24"/>
        <v>5.0012144971718674E-3</v>
      </c>
      <c r="F79" s="71">
        <f t="shared" si="24"/>
        <v>5.0477161352714232E-3</v>
      </c>
      <c r="G79" s="72">
        <f t="shared" si="24"/>
        <v>5.1226841474301035E-3</v>
      </c>
      <c r="H79" s="59"/>
    </row>
    <row r="80" spans="1:9" s="5" customFormat="1" x14ac:dyDescent="0.45">
      <c r="A80" s="42" t="str">
        <f t="shared" ref="A80:B80" si="30">A49</f>
        <v>PR Barcelona</v>
      </c>
      <c r="B80" s="7" t="str">
        <f t="shared" si="30"/>
        <v>Planta GNL / LNG Plant</v>
      </c>
      <c r="C80" s="71">
        <f t="shared" si="24"/>
        <v>7.4224298897410987E-2</v>
      </c>
      <c r="D80" s="71">
        <f t="shared" si="24"/>
        <v>9.1676958123615065E-2</v>
      </c>
      <c r="E80" s="71">
        <f t="shared" si="24"/>
        <v>9.9359332609569223E-2</v>
      </c>
      <c r="F80" s="71">
        <f t="shared" si="24"/>
        <v>0.10819634436254395</v>
      </c>
      <c r="G80" s="72">
        <f t="shared" si="24"/>
        <v>0.10601023417954679</v>
      </c>
      <c r="H80" s="59"/>
    </row>
    <row r="81" spans="1:8" s="5" customFormat="1" x14ac:dyDescent="0.45">
      <c r="A81" s="42" t="str">
        <f t="shared" ref="A81:B81" si="31">A50</f>
        <v>PR Cartagena</v>
      </c>
      <c r="B81" s="7" t="str">
        <f t="shared" si="31"/>
        <v>Planta GNL / LNG Plant</v>
      </c>
      <c r="C81" s="71">
        <f t="shared" si="24"/>
        <v>8.5965922597229197E-2</v>
      </c>
      <c r="D81" s="71">
        <f t="shared" si="24"/>
        <v>8.6714707436899824E-2</v>
      </c>
      <c r="E81" s="71">
        <f t="shared" si="24"/>
        <v>8.7222748266209224E-2</v>
      </c>
      <c r="F81" s="71">
        <f t="shared" si="24"/>
        <v>8.8277330105806157E-2</v>
      </c>
      <c r="G81" s="72">
        <f t="shared" si="24"/>
        <v>8.6589556443522453E-2</v>
      </c>
      <c r="H81" s="59"/>
    </row>
    <row r="82" spans="1:8" s="5" customFormat="1" x14ac:dyDescent="0.45">
      <c r="A82" s="42" t="str">
        <f t="shared" ref="A82:B82" si="32">A51</f>
        <v>PR Huelva</v>
      </c>
      <c r="B82" s="7" t="str">
        <f t="shared" si="32"/>
        <v>Planta GNL / LNG Plant</v>
      </c>
      <c r="C82" s="71">
        <f t="shared" si="24"/>
        <v>0.13001317774300966</v>
      </c>
      <c r="D82" s="71">
        <f t="shared" si="24"/>
        <v>0.12458533538469964</v>
      </c>
      <c r="E82" s="71">
        <f t="shared" si="24"/>
        <v>0.12271455053461222</v>
      </c>
      <c r="F82" s="71">
        <f t="shared" si="24"/>
        <v>0.12081920161711657</v>
      </c>
      <c r="G82" s="72">
        <f t="shared" si="24"/>
        <v>0.11816255078220576</v>
      </c>
      <c r="H82" s="59"/>
    </row>
    <row r="83" spans="1:8" s="5" customFormat="1" x14ac:dyDescent="0.45">
      <c r="A83" s="42" t="str">
        <f t="shared" ref="A83:B83" si="33">A52</f>
        <v>PR Bilbao</v>
      </c>
      <c r="B83" s="7" t="str">
        <f t="shared" si="33"/>
        <v>Planta GNL / LNG Plant</v>
      </c>
      <c r="C83" s="71">
        <f t="shared" si="24"/>
        <v>8.5230046367120699E-2</v>
      </c>
      <c r="D83" s="71">
        <f t="shared" si="24"/>
        <v>5.960542320759072E-2</v>
      </c>
      <c r="E83" s="71">
        <f t="shared" si="24"/>
        <v>4.7320740507393197E-2</v>
      </c>
      <c r="F83" s="71">
        <f t="shared" si="24"/>
        <v>3.594346332413597E-2</v>
      </c>
      <c r="G83" s="72">
        <f t="shared" si="24"/>
        <v>3.5111662041977867E-2</v>
      </c>
      <c r="H83" s="59"/>
    </row>
    <row r="84" spans="1:8" s="5" customFormat="1" x14ac:dyDescent="0.45">
      <c r="A84" s="42" t="str">
        <f t="shared" ref="A84:B84" si="34">A53</f>
        <v>PR Sagunto</v>
      </c>
      <c r="B84" s="7" t="str">
        <f t="shared" si="34"/>
        <v>Planta GNL / LNG Plant</v>
      </c>
      <c r="C84" s="71">
        <f t="shared" ref="C84:G89" si="35">C22*C53/SUMPRODUCT(C$12:C$36,C$43:C$67)</f>
        <v>3.2091131048366167E-2</v>
      </c>
      <c r="D84" s="71">
        <f t="shared" si="35"/>
        <v>4.1182249038885017E-2</v>
      </c>
      <c r="E84" s="71">
        <f t="shared" si="35"/>
        <v>4.5411898421998567E-2</v>
      </c>
      <c r="F84" s="71">
        <f t="shared" si="35"/>
        <v>4.9998242521591969E-2</v>
      </c>
      <c r="G84" s="72">
        <f t="shared" si="35"/>
        <v>4.901429287028948E-2</v>
      </c>
      <c r="H84" s="59"/>
    </row>
    <row r="85" spans="1:8" s="5" customFormat="1" x14ac:dyDescent="0.45">
      <c r="A85" s="42" t="str">
        <f t="shared" ref="A85:B85" si="36">A54</f>
        <v>PR Mugardos</v>
      </c>
      <c r="B85" s="7" t="str">
        <f t="shared" si="36"/>
        <v>Planta GNL / LNG Plant</v>
      </c>
      <c r="C85" s="71">
        <f t="shared" si="35"/>
        <v>6.924556653028803E-2</v>
      </c>
      <c r="D85" s="71">
        <f t="shared" si="35"/>
        <v>5.2273537035595813E-2</v>
      </c>
      <c r="E85" s="71">
        <f t="shared" si="35"/>
        <v>4.4338510932421887E-2</v>
      </c>
      <c r="F85" s="71">
        <f t="shared" si="35"/>
        <v>3.6719182845094012E-2</v>
      </c>
      <c r="G85" s="72">
        <f t="shared" si="35"/>
        <v>3.5884473908099568E-2</v>
      </c>
      <c r="H85" s="59"/>
    </row>
    <row r="86" spans="1:8" s="5" customFormat="1" ht="28.5" x14ac:dyDescent="0.45">
      <c r="A86" s="42" t="str">
        <f t="shared" ref="A86:B86" si="37">A55</f>
        <v>YAC/AS Marismas</v>
      </c>
      <c r="B86" s="7" t="str">
        <f t="shared" si="37"/>
        <v>YAC Marismas / AASS - Storage facilities</v>
      </c>
      <c r="C86" s="71">
        <f t="shared" si="35"/>
        <v>1.6228498338432301E-3</v>
      </c>
      <c r="D86" s="71">
        <f t="shared" si="35"/>
        <v>3.9163191549129147E-3</v>
      </c>
      <c r="E86" s="71">
        <f t="shared" si="35"/>
        <v>4.0553559819912514E-3</v>
      </c>
      <c r="F86" s="71">
        <f t="shared" si="35"/>
        <v>4.1307398924565275E-3</v>
      </c>
      <c r="G86" s="72">
        <f t="shared" si="35"/>
        <v>4.1973121253044273E-3</v>
      </c>
      <c r="H86" s="59"/>
    </row>
    <row r="87" spans="1:8" s="5" customFormat="1" x14ac:dyDescent="0.45">
      <c r="A87" s="42" t="str">
        <f t="shared" ref="A87:B87" si="38">A56</f>
        <v>YAC Poseidon</v>
      </c>
      <c r="B87" s="7" t="str">
        <f t="shared" si="38"/>
        <v>YAC Poseidón</v>
      </c>
      <c r="C87" s="71">
        <f t="shared" si="35"/>
        <v>5.0037192473505383E-4</v>
      </c>
      <c r="D87" s="71">
        <f t="shared" si="35"/>
        <v>5.3402821704721026E-4</v>
      </c>
      <c r="E87" s="71">
        <f t="shared" si="35"/>
        <v>5.4530258204777814E-4</v>
      </c>
      <c r="F87" s="71">
        <f t="shared" si="35"/>
        <v>5.5093703122675896E-4</v>
      </c>
      <c r="G87" s="72">
        <f t="shared" si="35"/>
        <v>5.5933749768615729E-4</v>
      </c>
      <c r="H87" s="59"/>
    </row>
    <row r="88" spans="1:8" s="5" customFormat="1" x14ac:dyDescent="0.45">
      <c r="A88" s="42" t="str">
        <f t="shared" ref="A88:B88" si="39">A57</f>
        <v>YAC Viura</v>
      </c>
      <c r="B88" s="7" t="str">
        <f t="shared" si="39"/>
        <v>YAC Viura</v>
      </c>
      <c r="C88" s="71">
        <f t="shared" si="35"/>
        <v>6.9164062265418948E-4</v>
      </c>
      <c r="D88" s="71">
        <f t="shared" si="35"/>
        <v>6.6597231076644624E-4</v>
      </c>
      <c r="E88" s="71">
        <f t="shared" si="35"/>
        <v>6.689179099514177E-4</v>
      </c>
      <c r="F88" s="71">
        <f t="shared" si="35"/>
        <v>6.7337793208496852E-4</v>
      </c>
      <c r="G88" s="72">
        <f t="shared" si="35"/>
        <v>6.8279179752175434E-4</v>
      </c>
      <c r="H88" s="59"/>
    </row>
    <row r="89" spans="1:8" s="5" customFormat="1" x14ac:dyDescent="0.45">
      <c r="A89" s="42" t="str">
        <f t="shared" ref="A89:B89" si="40">A58</f>
        <v>B21</v>
      </c>
      <c r="B89" s="7" t="str">
        <f t="shared" si="40"/>
        <v>BIO Madrid</v>
      </c>
      <c r="C89" s="71">
        <f t="shared" si="35"/>
        <v>1.6875209523551662E-4</v>
      </c>
      <c r="D89" s="71">
        <f t="shared" si="35"/>
        <v>1.6862336990862566E-4</v>
      </c>
      <c r="E89" s="71">
        <f t="shared" si="35"/>
        <v>1.7087408910917981E-4</v>
      </c>
      <c r="F89" s="71">
        <f t="shared" si="35"/>
        <v>1.724826979287508E-4</v>
      </c>
      <c r="G89" s="72">
        <f t="shared" si="35"/>
        <v>1.7511990349449989E-4</v>
      </c>
      <c r="H89" s="59"/>
    </row>
    <row r="90" spans="1:8" s="5" customFormat="1" x14ac:dyDescent="0.45">
      <c r="A90" s="42" t="str">
        <f t="shared" ref="A90:B90" si="41">A59</f>
        <v>15.03A</v>
      </c>
      <c r="B90" s="7" t="str">
        <f t="shared" si="41"/>
        <v>BIO La Galera (15.03A)</v>
      </c>
      <c r="C90" s="71">
        <f t="shared" ref="C90:G90" si="42">C28*C59/SUMPRODUCT(C$12:C$36,C$43:C$67)</f>
        <v>0</v>
      </c>
      <c r="D90" s="71">
        <f t="shared" si="42"/>
        <v>6.1450908573288318E-5</v>
      </c>
      <c r="E90" s="71">
        <f t="shared" si="42"/>
        <v>6.1966160823955955E-5</v>
      </c>
      <c r="F90" s="71">
        <f t="shared" si="42"/>
        <v>6.2677411435769538E-5</v>
      </c>
      <c r="G90" s="72">
        <f t="shared" si="42"/>
        <v>6.3781973192819589E-5</v>
      </c>
      <c r="H90" s="59"/>
    </row>
    <row r="91" spans="1:8" s="5" customFormat="1" x14ac:dyDescent="0.45">
      <c r="A91" s="42" t="str">
        <f t="shared" ref="A91:B91" si="43">A60</f>
        <v>K07</v>
      </c>
      <c r="B91" s="7" t="str">
        <f t="shared" si="43"/>
        <v>BIO Medina Sidonia (K07)</v>
      </c>
      <c r="C91" s="71">
        <f t="shared" ref="C91:G91" si="44">C29*C60/SUMPRODUCT(C$12:C$36,C$43:C$67)</f>
        <v>0</v>
      </c>
      <c r="D91" s="71">
        <f t="shared" si="44"/>
        <v>2.6754638176015757E-4</v>
      </c>
      <c r="E91" s="71">
        <f t="shared" si="44"/>
        <v>2.7375483152416292E-4</v>
      </c>
      <c r="F91" s="71">
        <f t="shared" si="44"/>
        <v>2.7702394311618513E-4</v>
      </c>
      <c r="G91" s="72">
        <f t="shared" si="44"/>
        <v>2.8157034478747616E-4</v>
      </c>
      <c r="H91" s="59"/>
    </row>
    <row r="92" spans="1:8" s="5" customFormat="1" x14ac:dyDescent="0.45">
      <c r="A92" s="42" t="str">
        <f t="shared" ref="A92:B92" si="45">A61</f>
        <v>28A</v>
      </c>
      <c r="B92" s="7" t="str">
        <f t="shared" si="45"/>
        <v>BIO Tudela (28A)</v>
      </c>
      <c r="C92" s="71">
        <f t="shared" ref="C92:G92" si="46">C30*C61/SUMPRODUCT(C$12:C$36,C$43:C$67)</f>
        <v>0</v>
      </c>
      <c r="D92" s="71">
        <f t="shared" si="46"/>
        <v>1.8809228682158788E-4</v>
      </c>
      <c r="E92" s="71">
        <f t="shared" si="46"/>
        <v>1.8857879558311781E-4</v>
      </c>
      <c r="F92" s="71">
        <f t="shared" si="46"/>
        <v>1.8987209832900664E-4</v>
      </c>
      <c r="G92" s="72">
        <f t="shared" si="46"/>
        <v>1.9260303179741847E-4</v>
      </c>
      <c r="H92" s="59"/>
    </row>
    <row r="93" spans="1:8" s="5" customFormat="1" x14ac:dyDescent="0.45">
      <c r="A93" s="42" t="str">
        <f t="shared" ref="A93:B93" si="47">A62</f>
        <v>F25</v>
      </c>
      <c r="B93" s="7" t="str">
        <f t="shared" si="47"/>
        <v>BIO Mascaraque (F25)</v>
      </c>
      <c r="C93" s="71">
        <f t="shared" ref="C93:G93" si="48">C31*C62/SUMPRODUCT(C$12:C$36,C$43:C$67)</f>
        <v>0</v>
      </c>
      <c r="D93" s="71">
        <f t="shared" si="48"/>
        <v>0</v>
      </c>
      <c r="E93" s="71">
        <f t="shared" si="48"/>
        <v>1.303993728706954E-4</v>
      </c>
      <c r="F93" s="71">
        <f t="shared" si="48"/>
        <v>1.3165147133279472E-4</v>
      </c>
      <c r="G93" s="72">
        <f t="shared" si="48"/>
        <v>1.3364332293506966E-4</v>
      </c>
      <c r="H93" s="59"/>
    </row>
    <row r="94" spans="1:8" s="5" customFormat="1" x14ac:dyDescent="0.45">
      <c r="A94" s="42" t="str">
        <f t="shared" ref="A94:B94" si="49">A63</f>
        <v>15.11</v>
      </c>
      <c r="B94" s="7" t="str">
        <f t="shared" si="49"/>
        <v>BIO Sagunto (15.11)</v>
      </c>
      <c r="C94" s="71">
        <f t="shared" ref="C94:G94" si="50">C32*C63/SUMPRODUCT(C$12:C$36,C$43:C$67)</f>
        <v>0</v>
      </c>
      <c r="D94" s="71">
        <f t="shared" si="50"/>
        <v>1.0357687458374029E-4</v>
      </c>
      <c r="E94" s="71">
        <f t="shared" si="50"/>
        <v>1.0476326709793094E-4</v>
      </c>
      <c r="F94" s="71">
        <f t="shared" si="50"/>
        <v>1.0601783415704378E-4</v>
      </c>
      <c r="G94" s="72">
        <f t="shared" si="50"/>
        <v>1.0789153089382908E-4</v>
      </c>
      <c r="H94" s="59"/>
    </row>
    <row r="95" spans="1:8" s="5" customFormat="1" x14ac:dyDescent="0.45">
      <c r="A95" s="42" t="str">
        <f t="shared" ref="A95:B95" si="51">A64</f>
        <v>F07</v>
      </c>
      <c r="B95" s="7" t="str">
        <f t="shared" si="51"/>
        <v>BIO Sevilla (F07)</v>
      </c>
      <c r="C95" s="71">
        <f t="shared" ref="C95:G95" si="52">C33*C64/SUMPRODUCT(C$12:C$36,C$43:C$67)</f>
        <v>0</v>
      </c>
      <c r="D95" s="71">
        <f t="shared" si="52"/>
        <v>2.4668969855675261E-4</v>
      </c>
      <c r="E95" s="71">
        <f t="shared" si="52"/>
        <v>2.5203275448770936E-4</v>
      </c>
      <c r="F95" s="71">
        <f t="shared" si="52"/>
        <v>2.5465672811266393E-4</v>
      </c>
      <c r="G95" s="72">
        <f t="shared" si="52"/>
        <v>2.5854055231475977E-4</v>
      </c>
      <c r="H95" s="59"/>
    </row>
    <row r="96" spans="1:8" s="5" customFormat="1" x14ac:dyDescent="0.45">
      <c r="A96" s="42" t="str">
        <f t="shared" ref="A96:B96" si="53">A65</f>
        <v>AASS Serrablo</v>
      </c>
      <c r="B96" s="7" t="str">
        <f t="shared" si="53"/>
        <v>AA.SS / Storage facilities</v>
      </c>
      <c r="C96" s="71">
        <f t="shared" ref="C96:G98" si="54">C34*C65/SUMPRODUCT(C$12:C$36,C$43:C$67)</f>
        <v>1.0682413577102336E-2</v>
      </c>
      <c r="D96" s="71">
        <f t="shared" si="54"/>
        <v>1.2100865434212377E-2</v>
      </c>
      <c r="E96" s="71">
        <f t="shared" si="54"/>
        <v>1.2351614505298876E-2</v>
      </c>
      <c r="F96" s="71">
        <f t="shared" si="54"/>
        <v>1.2566893562567094E-2</v>
      </c>
      <c r="G96" s="72">
        <f t="shared" si="54"/>
        <v>1.2777427833679408E-2</v>
      </c>
      <c r="H96" s="59"/>
    </row>
    <row r="97" spans="1:8" s="5" customFormat="1" x14ac:dyDescent="0.45">
      <c r="A97" s="42" t="str">
        <f t="shared" ref="A97:B97" si="55">A66</f>
        <v>AASS Gaviota</v>
      </c>
      <c r="B97" s="7" t="str">
        <f t="shared" si="55"/>
        <v>AA.SS / Storage facilities</v>
      </c>
      <c r="C97" s="71">
        <f t="shared" si="54"/>
        <v>1.5396199032349485E-2</v>
      </c>
      <c r="D97" s="71">
        <f t="shared" si="54"/>
        <v>1.1798486180338474E-2</v>
      </c>
      <c r="E97" s="71">
        <f t="shared" si="54"/>
        <v>1.2045966630582629E-2</v>
      </c>
      <c r="F97" s="71">
        <f t="shared" si="54"/>
        <v>1.2231280377765535E-2</v>
      </c>
      <c r="G97" s="72">
        <f t="shared" si="54"/>
        <v>1.2413796541881784E-2</v>
      </c>
      <c r="H97" s="59"/>
    </row>
    <row r="98" spans="1:8" s="5" customFormat="1" ht="14.65" thickBot="1" x14ac:dyDescent="0.5">
      <c r="A98" s="42" t="str">
        <f t="shared" ref="A98:B98" si="56">A67</f>
        <v>AASS Yela</v>
      </c>
      <c r="B98" s="7" t="str">
        <f t="shared" si="56"/>
        <v>AA.SS / Storage facilities</v>
      </c>
      <c r="C98" s="71">
        <f t="shared" si="54"/>
        <v>8.0527268628053372E-3</v>
      </c>
      <c r="D98" s="71">
        <f t="shared" si="54"/>
        <v>9.1365750528109944E-3</v>
      </c>
      <c r="E98" s="71">
        <f t="shared" si="54"/>
        <v>9.3657581620120289E-3</v>
      </c>
      <c r="F98" s="71">
        <f t="shared" si="54"/>
        <v>9.5319006562418363E-3</v>
      </c>
      <c r="G98" s="72">
        <f t="shared" si="54"/>
        <v>9.6893943589916893E-3</v>
      </c>
      <c r="H98" s="59"/>
    </row>
    <row r="99" spans="1:8" ht="18.75" customHeight="1" thickBot="1" x14ac:dyDescent="0.5">
      <c r="A99" s="29" t="s">
        <v>7</v>
      </c>
      <c r="B99" s="30"/>
      <c r="C99" s="73">
        <f>SUM(C74:C98)</f>
        <v>0.99999999999999956</v>
      </c>
      <c r="D99" s="73">
        <f>SUM(D74:D98)</f>
        <v>0.99999999999999989</v>
      </c>
      <c r="E99" s="73">
        <f>SUM(E74:E98)</f>
        <v>1.0000000000000002</v>
      </c>
      <c r="F99" s="73">
        <f>SUM(F74:F98)</f>
        <v>1.0000000000000002</v>
      </c>
      <c r="G99" s="74">
        <f>SUM(G74:G98)</f>
        <v>1.0000000000000002</v>
      </c>
    </row>
    <row r="100" spans="1:8" ht="9" customHeight="1" x14ac:dyDescent="0.45">
      <c r="C100" s="59"/>
      <c r="D100" s="59"/>
      <c r="E100" s="59"/>
      <c r="F100" s="59"/>
      <c r="G100" s="59"/>
    </row>
    <row r="101" spans="1:8" ht="27.75" customHeight="1" x14ac:dyDescent="0.45">
      <c r="A101" s="91" t="s">
        <v>91</v>
      </c>
      <c r="B101" s="19"/>
      <c r="C101" s="20"/>
      <c r="D101" s="20"/>
      <c r="E101" s="20"/>
      <c r="F101" s="20"/>
      <c r="G101" s="20"/>
    </row>
    <row r="102" spans="1:8" ht="5.0999999999999996" customHeight="1" thickBot="1" x14ac:dyDescent="0.5"/>
    <row r="103" spans="1:8" ht="15" customHeight="1" x14ac:dyDescent="0.45">
      <c r="A103" s="199" t="s">
        <v>68</v>
      </c>
      <c r="B103" s="197" t="s">
        <v>69</v>
      </c>
      <c r="C103" s="23" t="s">
        <v>11</v>
      </c>
      <c r="D103" s="24"/>
      <c r="E103" s="24"/>
      <c r="F103" s="24"/>
      <c r="G103" s="25"/>
    </row>
    <row r="104" spans="1:8" ht="33" customHeight="1" x14ac:dyDescent="0.45">
      <c r="A104" s="200"/>
      <c r="B104" s="198"/>
      <c r="C104" s="22" t="s">
        <v>58</v>
      </c>
      <c r="D104" s="22" t="s">
        <v>59</v>
      </c>
      <c r="E104" s="22" t="s">
        <v>60</v>
      </c>
      <c r="F104" s="22" t="s">
        <v>61</v>
      </c>
      <c r="G104" s="26" t="s">
        <v>62</v>
      </c>
    </row>
    <row r="105" spans="1:8" s="5" customFormat="1" x14ac:dyDescent="0.45">
      <c r="A105" s="27" t="str">
        <f>A74</f>
        <v>CI Tarifa</v>
      </c>
      <c r="B105" s="4" t="str">
        <f>B74</f>
        <v>CI Tarifa</v>
      </c>
      <c r="C105" s="47">
        <f>Input!C$18*Input!C$189*C74</f>
        <v>24327913.85096395</v>
      </c>
      <c r="D105" s="47">
        <f>Input!D$18*Input!D$189*D74</f>
        <v>28672959.880571093</v>
      </c>
      <c r="E105" s="47">
        <f>Input!E$18*Input!E$189*E74</f>
        <v>31157319.232635569</v>
      </c>
      <c r="F105" s="47">
        <f>Input!F$18*Input!F$189*F74</f>
        <v>32394075.539510239</v>
      </c>
      <c r="G105" s="52">
        <f>Input!G$18*Input!G$189*G74</f>
        <v>33323907.924225852</v>
      </c>
      <c r="H105" s="59"/>
    </row>
    <row r="106" spans="1:8" s="5" customFormat="1" x14ac:dyDescent="0.45">
      <c r="A106" s="42" t="str">
        <f t="shared" ref="A106:B106" si="57">A75</f>
        <v>CI Almería</v>
      </c>
      <c r="B106" s="4" t="str">
        <f t="shared" si="57"/>
        <v>CI Almería</v>
      </c>
      <c r="C106" s="48">
        <f>Input!C$18*Input!C$189*C75</f>
        <v>26621767.276756022</v>
      </c>
      <c r="D106" s="48">
        <f>Input!D$18*Input!D$189*D75</f>
        <v>29079845.942168709</v>
      </c>
      <c r="E106" s="48">
        <f>Input!E$18*Input!E$189*E75</f>
        <v>31422408.196044054</v>
      </c>
      <c r="F106" s="48">
        <f>Input!F$18*Input!F$189*F75</f>
        <v>32684171.008120514</v>
      </c>
      <c r="G106" s="60">
        <f>Input!G$18*Input!G$189*G75</f>
        <v>33655086.319913447</v>
      </c>
      <c r="H106" s="59"/>
    </row>
    <row r="107" spans="1:8" s="5" customFormat="1" x14ac:dyDescent="0.45">
      <c r="A107" s="42" t="str">
        <f t="shared" ref="A107:B107" si="58">A76</f>
        <v>Irún</v>
      </c>
      <c r="B107" s="4" t="str">
        <f t="shared" si="58"/>
        <v>VIP Pirineos</v>
      </c>
      <c r="C107" s="48">
        <f>Input!C$18*Input!C$189*C76</f>
        <v>4565765.8070938159</v>
      </c>
      <c r="D107" s="48">
        <f>Input!D$18*Input!D$189*D76</f>
        <v>5091693.9710114421</v>
      </c>
      <c r="E107" s="48">
        <f>Input!E$18*Input!E$189*E76</f>
        <v>5451754.6117617078</v>
      </c>
      <c r="F107" s="48">
        <f>Input!F$18*Input!F$189*F76</f>
        <v>5642881.5425282037</v>
      </c>
      <c r="G107" s="60">
        <f>Input!G$18*Input!G$189*G76</f>
        <v>5791961.3499914678</v>
      </c>
      <c r="H107" s="59"/>
    </row>
    <row r="108" spans="1:8" s="5" customFormat="1" x14ac:dyDescent="0.45">
      <c r="A108" s="42" t="str">
        <f t="shared" ref="A108:B108" si="59">A77</f>
        <v>Larrau</v>
      </c>
      <c r="B108" s="4" t="str">
        <f t="shared" si="59"/>
        <v>VIP Pirineos</v>
      </c>
      <c r="C108" s="48">
        <f>Input!C$18*Input!C$189*C77</f>
        <v>11606649.667823404</v>
      </c>
      <c r="D108" s="48">
        <f>Input!D$18*Input!D$189*D77</f>
        <v>12939327.129607901</v>
      </c>
      <c r="E108" s="48">
        <f>Input!E$18*Input!E$189*E77</f>
        <v>13838531.853627834</v>
      </c>
      <c r="F108" s="48">
        <f>Input!F$18*Input!F$189*F77</f>
        <v>14333034.468374271</v>
      </c>
      <c r="G108" s="60">
        <f>Input!G$18*Input!G$189*G77</f>
        <v>14721391.408399543</v>
      </c>
      <c r="H108" s="59"/>
    </row>
    <row r="109" spans="1:8" s="5" customFormat="1" x14ac:dyDescent="0.45">
      <c r="A109" s="42" t="str">
        <f t="shared" ref="A109:B109" si="60">A78</f>
        <v>Badajoz</v>
      </c>
      <c r="B109" s="4" t="str">
        <f t="shared" si="60"/>
        <v>VIP Ibérico</v>
      </c>
      <c r="C109" s="48">
        <f>Input!C$18*Input!C$189*C78</f>
        <v>1230160.2637892417</v>
      </c>
      <c r="D109" s="48">
        <f>Input!D$18*Input!D$189*D78</f>
        <v>1493886.3664689164</v>
      </c>
      <c r="E109" s="48">
        <f>Input!E$18*Input!E$189*E78</f>
        <v>1611218.8064366798</v>
      </c>
      <c r="F109" s="48">
        <f>Input!F$18*Input!F$189*F78</f>
        <v>1670271.6455585668</v>
      </c>
      <c r="G109" s="60">
        <f>Input!G$18*Input!G$189*G78</f>
        <v>1715186.0395289282</v>
      </c>
      <c r="H109" s="59"/>
    </row>
    <row r="110" spans="1:8" s="5" customFormat="1" x14ac:dyDescent="0.45">
      <c r="A110" s="42" t="str">
        <f t="shared" ref="A110:B110" si="61">A79</f>
        <v>Tuy</v>
      </c>
      <c r="B110" s="7" t="str">
        <f t="shared" si="61"/>
        <v>VIP Ibérico</v>
      </c>
      <c r="C110" s="48">
        <f>Input!C$18*Input!C$189*C79</f>
        <v>626494.90218931506</v>
      </c>
      <c r="D110" s="48">
        <f>Input!D$18*Input!D$189*D79</f>
        <v>760925.15569688811</v>
      </c>
      <c r="E110" s="48">
        <f>Input!E$18*Input!E$189*E79</f>
        <v>821193.23905047297</v>
      </c>
      <c r="F110" s="48">
        <f>Input!F$18*Input!F$189*F79</f>
        <v>851476.6416128237</v>
      </c>
      <c r="G110" s="60">
        <f>Input!G$18*Input!G$189*G79</f>
        <v>874487.33771422144</v>
      </c>
      <c r="H110" s="59"/>
    </row>
    <row r="111" spans="1:8" s="5" customFormat="1" x14ac:dyDescent="0.45">
      <c r="A111" s="42" t="str">
        <f t="shared" ref="A111:B111" si="62">A80</f>
        <v>PR Barcelona</v>
      </c>
      <c r="B111" s="7" t="str">
        <f t="shared" si="62"/>
        <v>Planta GNL / LNG Plant</v>
      </c>
      <c r="C111" s="48">
        <f>Input!C$18*Input!C$189*C80</f>
        <v>10532282.509009801</v>
      </c>
      <c r="D111" s="48">
        <f>Input!D$18*Input!D$189*D80</f>
        <v>14173374.955462895</v>
      </c>
      <c r="E111" s="48">
        <f>Input!E$18*Input!E$189*E80</f>
        <v>16314679.608660158</v>
      </c>
      <c r="F111" s="48">
        <f>Input!F$18*Input!F$189*F80</f>
        <v>18251157.050781682</v>
      </c>
      <c r="G111" s="60">
        <f>Input!G$18*Input!G$189*G80</f>
        <v>18096881.398522325</v>
      </c>
      <c r="H111" s="59"/>
    </row>
    <row r="112" spans="1:8" s="5" customFormat="1" x14ac:dyDescent="0.45">
      <c r="A112" s="42" t="str">
        <f t="shared" ref="A112:B112" si="63">A81</f>
        <v>PR Cartagena</v>
      </c>
      <c r="B112" s="7" t="str">
        <f t="shared" si="63"/>
        <v>Planta GNL / LNG Plant</v>
      </c>
      <c r="C112" s="48">
        <f>Input!C$18*Input!C$189*C81</f>
        <v>12198395.89449149</v>
      </c>
      <c r="D112" s="48">
        <f>Input!D$18*Input!D$189*D81</f>
        <v>13406204.653946297</v>
      </c>
      <c r="E112" s="48">
        <f>Input!E$18*Input!E$189*E81</f>
        <v>14321867.460017266</v>
      </c>
      <c r="F112" s="48">
        <f>Input!F$18*Input!F$189*F81</f>
        <v>14891107.692013003</v>
      </c>
      <c r="G112" s="60">
        <f>Input!G$18*Input!G$189*G81</f>
        <v>14781600.525993476</v>
      </c>
      <c r="H112" s="59"/>
    </row>
    <row r="113" spans="1:8" s="5" customFormat="1" x14ac:dyDescent="0.45">
      <c r="A113" s="42" t="str">
        <f t="shared" ref="A113:B113" si="64">A82</f>
        <v>PR Huelva</v>
      </c>
      <c r="B113" s="7" t="str">
        <f t="shared" si="64"/>
        <v>Planta GNL / LNG Plant</v>
      </c>
      <c r="C113" s="48">
        <f>Input!C$18*Input!C$189*C82</f>
        <v>18448615.052276991</v>
      </c>
      <c r="D113" s="48">
        <f>Input!D$18*Input!D$189*D82</f>
        <v>19261052.160767496</v>
      </c>
      <c r="E113" s="48">
        <f>Input!E$18*Input!E$189*E82</f>
        <v>20149577.525444437</v>
      </c>
      <c r="F113" s="48">
        <f>Input!F$18*Input!F$189*F82</f>
        <v>20380450.34197497</v>
      </c>
      <c r="G113" s="60">
        <f>Input!G$18*Input!G$189*G82</f>
        <v>20171388.958831474</v>
      </c>
      <c r="H113" s="59"/>
    </row>
    <row r="114" spans="1:8" s="5" customFormat="1" x14ac:dyDescent="0.45">
      <c r="A114" s="42" t="str">
        <f t="shared" ref="A114:B114" si="65">A83</f>
        <v>PR Bilbao</v>
      </c>
      <c r="B114" s="7" t="str">
        <f t="shared" si="65"/>
        <v>Planta GNL / LNG Plant</v>
      </c>
      <c r="C114" s="48">
        <f>Input!C$18*Input!C$189*C83</f>
        <v>12093976.500003438</v>
      </c>
      <c r="D114" s="48">
        <f>Input!D$18*Input!D$189*D83</f>
        <v>9215074.64679523</v>
      </c>
      <c r="E114" s="48">
        <f>Input!E$18*Input!E$189*E83</f>
        <v>7770007.1039759945</v>
      </c>
      <c r="F114" s="48">
        <f>Input!F$18*Input!F$189*F83</f>
        <v>6063141.947565821</v>
      </c>
      <c r="G114" s="60">
        <f>Input!G$18*Input!G$189*G83</f>
        <v>5993870.2012721859</v>
      </c>
      <c r="H114" s="59"/>
    </row>
    <row r="115" spans="1:8" s="5" customFormat="1" x14ac:dyDescent="0.45">
      <c r="A115" s="42" t="str">
        <f t="shared" ref="A115:B115" si="66">A84</f>
        <v>PR Sagunto</v>
      </c>
      <c r="B115" s="7" t="str">
        <f t="shared" si="66"/>
        <v>Planta GNL / LNG Plant</v>
      </c>
      <c r="C115" s="48">
        <f>Input!C$18*Input!C$189*C84</f>
        <v>4553668.5863776859</v>
      </c>
      <c r="D115" s="48">
        <f>Input!D$18*Input!D$189*D84</f>
        <v>6366828.3621532572</v>
      </c>
      <c r="E115" s="48">
        <f>Input!E$18*Input!E$189*E84</f>
        <v>7456577.5928387502</v>
      </c>
      <c r="F115" s="48">
        <f>Input!F$18*Input!F$189*F84</f>
        <v>8433979.7421154771</v>
      </c>
      <c r="G115" s="60">
        <f>Input!G$18*Input!G$189*G84</f>
        <v>8367171.8279932123</v>
      </c>
      <c r="H115" s="59"/>
    </row>
    <row r="116" spans="1:8" s="5" customFormat="1" x14ac:dyDescent="0.45">
      <c r="A116" s="42" t="str">
        <f t="shared" ref="A116:B116" si="67">A85</f>
        <v>PR Mugardos</v>
      </c>
      <c r="B116" s="7" t="str">
        <f t="shared" si="67"/>
        <v>Planta GNL / LNG Plant</v>
      </c>
      <c r="C116" s="48">
        <f>Input!C$18*Input!C$189*C85</f>
        <v>9825810.1461011749</v>
      </c>
      <c r="D116" s="48">
        <f>Input!D$18*Input!D$189*D85</f>
        <v>8081555.669143972</v>
      </c>
      <c r="E116" s="48">
        <f>Input!E$18*Input!E$189*E85</f>
        <v>7280328.6937323064</v>
      </c>
      <c r="F116" s="48">
        <f>Input!F$18*Input!F$189*F85</f>
        <v>6193994.6014865721</v>
      </c>
      <c r="G116" s="60">
        <f>Input!G$18*Input!G$189*G85</f>
        <v>6125795.9987464957</v>
      </c>
      <c r="H116" s="59"/>
    </row>
    <row r="117" spans="1:8" s="5" customFormat="1" ht="28.5" x14ac:dyDescent="0.45">
      <c r="A117" s="42" t="str">
        <f t="shared" ref="A117:B117" si="68">A86</f>
        <v>YAC/AS Marismas</v>
      </c>
      <c r="B117" s="7" t="str">
        <f t="shared" si="68"/>
        <v>YAC Marismas / AASS - Storage facilities</v>
      </c>
      <c r="C117" s="48">
        <f>Input!C$18*Input!C$189*C86</f>
        <v>230279.21009211056</v>
      </c>
      <c r="D117" s="48">
        <f>Input!D$18*Input!D$189*D86</f>
        <v>605467.949241917</v>
      </c>
      <c r="E117" s="48">
        <f>Input!E$18*Input!E$189*E86</f>
        <v>665884.43991700746</v>
      </c>
      <c r="F117" s="48">
        <f>Input!F$18*Input!F$189*F86</f>
        <v>696796.02353785571</v>
      </c>
      <c r="G117" s="60">
        <f>Input!G$18*Input!G$189*G86</f>
        <v>716518.17687304935</v>
      </c>
      <c r="H117" s="59"/>
    </row>
    <row r="118" spans="1:8" s="5" customFormat="1" x14ac:dyDescent="0.45">
      <c r="A118" s="42" t="str">
        <f t="shared" ref="A118:B118" si="69">A87</f>
        <v>YAC Poseidon</v>
      </c>
      <c r="B118" s="7" t="str">
        <f t="shared" si="69"/>
        <v>YAC Poseidón</v>
      </c>
      <c r="C118" s="48">
        <f>Input!C$18*Input!C$189*C87</f>
        <v>71001.795223025008</v>
      </c>
      <c r="D118" s="48">
        <f>Input!D$18*Input!D$189*D87</f>
        <v>82561.445230344529</v>
      </c>
      <c r="E118" s="48">
        <f>Input!E$18*Input!E$189*E87</f>
        <v>89538.009990898528</v>
      </c>
      <c r="F118" s="48">
        <f>Input!F$18*Input!F$189*F87</f>
        <v>92935.101839651164</v>
      </c>
      <c r="G118" s="60">
        <f>Input!G$18*Input!G$189*G87</f>
        <v>95483.841118856755</v>
      </c>
      <c r="H118" s="59"/>
    </row>
    <row r="119" spans="1:8" s="5" customFormat="1" x14ac:dyDescent="0.45">
      <c r="A119" s="42" t="str">
        <f t="shared" ref="A119:B119" si="70">A88</f>
        <v>YAC Viura</v>
      </c>
      <c r="B119" s="7" t="str">
        <f t="shared" si="70"/>
        <v>YAC Viura</v>
      </c>
      <c r="C119" s="48">
        <f>Input!C$18*Input!C$189*C88</f>
        <v>98142.448506919609</v>
      </c>
      <c r="D119" s="48">
        <f>Input!D$18*Input!D$189*D88</f>
        <v>102960.17083945427</v>
      </c>
      <c r="E119" s="48">
        <f>Input!E$18*Input!E$189*E88</f>
        <v>109835.49404699731</v>
      </c>
      <c r="F119" s="48">
        <f>Input!F$18*Input!F$189*F88</f>
        <v>113589.10936798675</v>
      </c>
      <c r="G119" s="60">
        <f>Input!G$18*Input!G$189*G88</f>
        <v>116558.57828506763</v>
      </c>
      <c r="H119" s="59"/>
    </row>
    <row r="120" spans="1:8" s="5" customFormat="1" x14ac:dyDescent="0.45">
      <c r="A120" s="42" t="str">
        <f t="shared" ref="A120:B120" si="71">A89</f>
        <v>B21</v>
      </c>
      <c r="B120" s="7" t="str">
        <f t="shared" si="71"/>
        <v>BIO Madrid</v>
      </c>
      <c r="C120" s="48">
        <f>Input!C$18*Input!C$189*C89</f>
        <v>23945.591503186071</v>
      </c>
      <c r="D120" s="48">
        <f>Input!D$18*Input!D$189*D89</f>
        <v>26069.388610670321</v>
      </c>
      <c r="E120" s="48">
        <f>Input!E$18*Input!E$189*E89</f>
        <v>28057.314235315505</v>
      </c>
      <c r="F120" s="48">
        <f>Input!F$18*Input!F$189*F89</f>
        <v>29095.334292366009</v>
      </c>
      <c r="G120" s="60">
        <f>Input!G$18*Input!G$189*G89</f>
        <v>29894.511115720925</v>
      </c>
      <c r="H120" s="59"/>
    </row>
    <row r="121" spans="1:8" s="5" customFormat="1" x14ac:dyDescent="0.45">
      <c r="A121" s="42" t="str">
        <f t="shared" ref="A121:B121" si="72">A90</f>
        <v>15.03A</v>
      </c>
      <c r="B121" s="7" t="str">
        <f t="shared" si="72"/>
        <v>BIO La Galera (15.03A)</v>
      </c>
      <c r="C121" s="48">
        <f>Input!C$18*Input!C$189*C90</f>
        <v>0</v>
      </c>
      <c r="D121" s="48">
        <f>Input!D$18*Input!D$189*D90</f>
        <v>9500.3890441990188</v>
      </c>
      <c r="E121" s="48">
        <f>Input!E$18*Input!E$189*E90</f>
        <v>10174.767018555694</v>
      </c>
      <c r="F121" s="48">
        <f>Input!F$18*Input!F$189*F90</f>
        <v>10572.771995120233</v>
      </c>
      <c r="G121" s="60">
        <f>Input!G$18*Input!G$189*G90</f>
        <v>10888.145028330518</v>
      </c>
      <c r="H121" s="59"/>
    </row>
    <row r="122" spans="1:8" s="5" customFormat="1" x14ac:dyDescent="0.45">
      <c r="A122" s="42" t="str">
        <f t="shared" ref="A122:B122" si="73">A91</f>
        <v>K07</v>
      </c>
      <c r="B122" s="7" t="str">
        <f t="shared" si="73"/>
        <v>BIO Medina Sidonia (K07)</v>
      </c>
      <c r="C122" s="48">
        <f>Input!C$18*Input!C$189*C91</f>
        <v>0</v>
      </c>
      <c r="D122" s="48">
        <f>Input!D$18*Input!D$189*D91</f>
        <v>41363.01273817398</v>
      </c>
      <c r="E122" s="48">
        <f>Input!E$18*Input!E$189*E91</f>
        <v>44950.204981643757</v>
      </c>
      <c r="F122" s="48">
        <f>Input!F$18*Input!F$189*F91</f>
        <v>46729.929023282457</v>
      </c>
      <c r="G122" s="60">
        <f>Input!G$18*Input!G$189*G91</f>
        <v>48066.53974869824</v>
      </c>
      <c r="H122" s="59"/>
    </row>
    <row r="123" spans="1:8" s="5" customFormat="1" x14ac:dyDescent="0.45">
      <c r="A123" s="42" t="str">
        <f t="shared" ref="A123:B123" si="74">A92</f>
        <v>28A</v>
      </c>
      <c r="B123" s="7" t="str">
        <f t="shared" si="74"/>
        <v>BIO Tudela (28A)</v>
      </c>
      <c r="C123" s="48">
        <f>Input!C$18*Input!C$189*C92</f>
        <v>0</v>
      </c>
      <c r="D123" s="48">
        <f>Input!D$18*Input!D$189*D92</f>
        <v>29079.308060790987</v>
      </c>
      <c r="E123" s="48">
        <f>Input!E$18*Input!E$189*E92</f>
        <v>30964.40515572947</v>
      </c>
      <c r="F123" s="48">
        <f>Input!F$18*Input!F$189*F92</f>
        <v>32028.674412070337</v>
      </c>
      <c r="G123" s="60">
        <f>Input!G$18*Input!G$189*G92</f>
        <v>32879.035221546445</v>
      </c>
      <c r="H123" s="59"/>
    </row>
    <row r="124" spans="1:8" s="5" customFormat="1" x14ac:dyDescent="0.45">
      <c r="A124" s="42" t="str">
        <f t="shared" ref="A124:B124" si="75">A93</f>
        <v>F25</v>
      </c>
      <c r="B124" s="7" t="str">
        <f t="shared" si="75"/>
        <v>BIO Mascaraque (F25)</v>
      </c>
      <c r="C124" s="48">
        <f>Input!C$18*Input!C$189*C93</f>
        <v>0</v>
      </c>
      <c r="D124" s="48">
        <f>Input!D$18*Input!D$189*D93</f>
        <v>0</v>
      </c>
      <c r="E124" s="48">
        <f>Input!E$18*Input!E$189*E93</f>
        <v>21411.415854767089</v>
      </c>
      <c r="F124" s="48">
        <f>Input!F$18*Input!F$189*F93</f>
        <v>22207.697435784452</v>
      </c>
      <c r="G124" s="60">
        <f>Input!G$18*Input!G$189*G93</f>
        <v>22814.093220133604</v>
      </c>
      <c r="H124" s="59"/>
    </row>
    <row r="125" spans="1:8" s="5" customFormat="1" x14ac:dyDescent="0.45">
      <c r="A125" s="42" t="str">
        <f t="shared" ref="A125:B125" si="76">A94</f>
        <v>15.11</v>
      </c>
      <c r="B125" s="7" t="str">
        <f t="shared" si="76"/>
        <v>BIO Sagunto (15.11)</v>
      </c>
      <c r="C125" s="48">
        <f>Input!C$18*Input!C$189*C94</f>
        <v>0</v>
      </c>
      <c r="D125" s="48">
        <f>Input!D$18*Input!D$189*D94</f>
        <v>16013.117256910329</v>
      </c>
      <c r="E125" s="48">
        <f>Input!E$18*Input!E$189*E94</f>
        <v>17201.998972511436</v>
      </c>
      <c r="F125" s="48">
        <f>Input!F$18*Input!F$189*F94</f>
        <v>17883.67391508455</v>
      </c>
      <c r="G125" s="60">
        <f>Input!G$18*Input!G$189*G94</f>
        <v>18418.035330284554</v>
      </c>
      <c r="H125" s="59"/>
    </row>
    <row r="126" spans="1:8" s="5" customFormat="1" x14ac:dyDescent="0.45">
      <c r="A126" s="42" t="str">
        <f t="shared" ref="A126:B126" si="77">A95</f>
        <v>F07</v>
      </c>
      <c r="B126" s="7" t="str">
        <f t="shared" si="77"/>
        <v>BIO Sevilla (F07)</v>
      </c>
      <c r="C126" s="48">
        <f>Input!C$18*Input!C$189*C95</f>
        <v>0</v>
      </c>
      <c r="D126" s="48">
        <f>Input!D$18*Input!D$189*D95</f>
        <v>38138.542844980417</v>
      </c>
      <c r="E126" s="48">
        <f>Input!E$18*Input!E$189*E95</f>
        <v>41383.466780241601</v>
      </c>
      <c r="F126" s="48">
        <f>Input!F$18*Input!F$189*F95</f>
        <v>42956.903638524738</v>
      </c>
      <c r="G126" s="60">
        <f>Input!G$18*Input!G$189*G95</f>
        <v>44135.15117818096</v>
      </c>
      <c r="H126" s="59"/>
    </row>
    <row r="127" spans="1:8" s="5" customFormat="1" x14ac:dyDescent="0.45">
      <c r="A127" s="42" t="str">
        <f t="shared" ref="A127:B127" si="78">A96</f>
        <v>AASS Serrablo</v>
      </c>
      <c r="B127" s="7" t="str">
        <f t="shared" si="78"/>
        <v>AA.SS / Storage facilities</v>
      </c>
      <c r="C127" s="48">
        <f>Input!C$18*Input!C$189*C96</f>
        <v>1515813.5454755803</v>
      </c>
      <c r="D127" s="48">
        <f>Input!D$18*Input!D$189*D96</f>
        <v>1870809.2697996385</v>
      </c>
      <c r="E127" s="48">
        <f>Input!E$18*Input!E$189*E96</f>
        <v>2028119.8354609627</v>
      </c>
      <c r="F127" s="48">
        <f>Input!F$18*Input!F$189*F96</f>
        <v>2119853.0264786901</v>
      </c>
      <c r="G127" s="60">
        <f>Input!G$18*Input!G$189*G96</f>
        <v>2181219.5574687938</v>
      </c>
      <c r="H127" s="59"/>
    </row>
    <row r="128" spans="1:8" s="5" customFormat="1" x14ac:dyDescent="0.45">
      <c r="A128" s="42" t="str">
        <f t="shared" ref="A128:B128" si="79">A97</f>
        <v>AASS Gaviota</v>
      </c>
      <c r="B128" s="7" t="str">
        <f t="shared" si="79"/>
        <v>AA.SS / Storage facilities</v>
      </c>
      <c r="C128" s="48">
        <f>Input!C$18*Input!C$189*C97</f>
        <v>2184690.460973883</v>
      </c>
      <c r="D128" s="48">
        <f>Input!D$18*Input!D$189*D97</f>
        <v>1824061.0504910403</v>
      </c>
      <c r="E128" s="48">
        <f>Input!E$18*Input!E$189*E97</f>
        <v>1977932.8322062406</v>
      </c>
      <c r="F128" s="48">
        <f>Input!F$18*Input!F$189*F97</f>
        <v>2063239.9405171019</v>
      </c>
      <c r="G128" s="60">
        <f>Input!G$18*Input!G$189*G97</f>
        <v>2119144.4907416734</v>
      </c>
      <c r="H128" s="59"/>
    </row>
    <row r="129" spans="1:8" s="5" customFormat="1" ht="14.65" thickBot="1" x14ac:dyDescent="0.5">
      <c r="A129" s="42" t="str">
        <f t="shared" ref="A129:B129" si="80">A98</f>
        <v>AASS Yela</v>
      </c>
      <c r="B129" s="7" t="str">
        <f t="shared" si="80"/>
        <v>AA.SS / Storage facilities</v>
      </c>
      <c r="C129" s="48">
        <f>Input!C$18*Input!C$189*C98</f>
        <v>1142666.1557852235</v>
      </c>
      <c r="D129" s="48">
        <f>Input!D$18*Input!D$189*D98</f>
        <v>1412526.1863249096</v>
      </c>
      <c r="E129" s="48">
        <f>Input!E$18*Input!E$189*E98</f>
        <v>1537845.9143424651</v>
      </c>
      <c r="F129" s="48">
        <f>Input!F$18*Input!F$189*F98</f>
        <v>1607893.6575397279</v>
      </c>
      <c r="G129" s="60">
        <f>Input!G$18*Input!G$189*G98</f>
        <v>1654065.0239598732</v>
      </c>
      <c r="H129" s="59"/>
    </row>
    <row r="130" spans="1:8" ht="18.75" customHeight="1" thickBot="1" x14ac:dyDescent="0.5">
      <c r="A130" s="29" t="s">
        <v>7</v>
      </c>
      <c r="B130" s="30"/>
      <c r="C130" s="61">
        <f>SUM(C105:C129)</f>
        <v>141898039.66443622</v>
      </c>
      <c r="D130" s="61">
        <f>SUM(D105:D129)</f>
        <v>154601278.72427714</v>
      </c>
      <c r="E130" s="61">
        <f>SUM(E105:E129)</f>
        <v>164198764.02318856</v>
      </c>
      <c r="F130" s="61">
        <f>SUM(F105:F129)</f>
        <v>168685524.06563538</v>
      </c>
      <c r="G130" s="62">
        <f>SUM(G105:G129)</f>
        <v>170708814.47042286</v>
      </c>
    </row>
    <row r="131" spans="1:8" ht="9" customHeight="1" x14ac:dyDescent="0.45">
      <c r="C131" s="124">
        <f>C130-(Input!C$18*Input!C$189)</f>
        <v>0</v>
      </c>
      <c r="D131" s="124">
        <f>D130-(Input!D$18*Input!D$189)</f>
        <v>0</v>
      </c>
      <c r="E131" s="124">
        <f>E130-(Input!E$18*Input!E$189)</f>
        <v>0</v>
      </c>
      <c r="F131" s="124">
        <f>F130-(Input!F$18*Input!F$189)</f>
        <v>0</v>
      </c>
      <c r="G131" s="124">
        <f>G130-(Input!G$18*Input!G$189)</f>
        <v>0</v>
      </c>
    </row>
    <row r="132" spans="1:8" ht="27.75" customHeight="1" x14ac:dyDescent="0.45">
      <c r="A132" s="91" t="s">
        <v>189</v>
      </c>
      <c r="B132" s="19"/>
      <c r="C132" s="20"/>
      <c r="D132" s="20"/>
      <c r="E132" s="20"/>
      <c r="F132" s="20"/>
      <c r="G132" s="20"/>
    </row>
    <row r="133" spans="1:8" ht="5.0999999999999996" customHeight="1" thickBot="1" x14ac:dyDescent="0.5"/>
    <row r="134" spans="1:8" ht="15" customHeight="1" x14ac:dyDescent="0.45">
      <c r="A134" s="199" t="s">
        <v>68</v>
      </c>
      <c r="B134" s="197" t="s">
        <v>69</v>
      </c>
      <c r="C134" s="23" t="s">
        <v>11</v>
      </c>
      <c r="D134" s="24"/>
      <c r="E134" s="24"/>
      <c r="F134" s="24"/>
      <c r="G134" s="25"/>
    </row>
    <row r="135" spans="1:8" ht="33" customHeight="1" x14ac:dyDescent="0.45">
      <c r="A135" s="200"/>
      <c r="B135" s="198"/>
      <c r="C135" s="22" t="s">
        <v>58</v>
      </c>
      <c r="D135" s="22" t="s">
        <v>59</v>
      </c>
      <c r="E135" s="22" t="s">
        <v>60</v>
      </c>
      <c r="F135" s="22" t="s">
        <v>61</v>
      </c>
      <c r="G135" s="26" t="s">
        <v>62</v>
      </c>
    </row>
    <row r="136" spans="1:8" s="5" customFormat="1" x14ac:dyDescent="0.45">
      <c r="A136" s="27" t="str">
        <f>A105</f>
        <v>CI Tarifa</v>
      </c>
      <c r="B136" s="4" t="str">
        <f>B105</f>
        <v>CI Tarifa</v>
      </c>
      <c r="C136" s="63">
        <f>IF(C12=0,0,C105/C12)</f>
        <v>130.67705827636684</v>
      </c>
      <c r="D136" s="63">
        <f t="shared" ref="D136:G136" si="81">IF(D12=0,0,D105/D12)</f>
        <v>139.72923866075331</v>
      </c>
      <c r="E136" s="63">
        <f t="shared" si="81"/>
        <v>151.83603343428183</v>
      </c>
      <c r="F136" s="63">
        <f t="shared" si="81"/>
        <v>157.86300162620472</v>
      </c>
      <c r="G136" s="64">
        <f t="shared" si="81"/>
        <v>162.39426633482179</v>
      </c>
      <c r="H136" s="75"/>
    </row>
    <row r="137" spans="1:8" s="5" customFormat="1" x14ac:dyDescent="0.45">
      <c r="A137" s="42" t="str">
        <f t="shared" ref="A137:B137" si="82">A106</f>
        <v>CI Almería</v>
      </c>
      <c r="B137" s="4" t="str">
        <f t="shared" si="82"/>
        <v>CI Almería</v>
      </c>
      <c r="C137" s="65">
        <f t="shared" ref="C137:G137" si="83">IF(C13=0,0,C106/C13)</f>
        <v>118.68374328984932</v>
      </c>
      <c r="D137" s="65">
        <f t="shared" si="83"/>
        <v>126.61470080183837</v>
      </c>
      <c r="E137" s="65">
        <f t="shared" si="83"/>
        <v>136.81430156567882</v>
      </c>
      <c r="F137" s="65">
        <f t="shared" si="83"/>
        <v>142.30806247664302</v>
      </c>
      <c r="G137" s="66">
        <f t="shared" si="83"/>
        <v>146.535462853903</v>
      </c>
      <c r="H137" s="75"/>
    </row>
    <row r="138" spans="1:8" s="5" customFormat="1" x14ac:dyDescent="0.45">
      <c r="A138" s="42" t="str">
        <f t="shared" ref="A138:B138" si="84">A107</f>
        <v>Irún</v>
      </c>
      <c r="B138" s="4" t="str">
        <f t="shared" si="84"/>
        <v>VIP Pirineos</v>
      </c>
      <c r="C138" s="65">
        <f t="shared" ref="C138:G138" si="85">IF(C14=0,0,C107/C14)</f>
        <v>92.033880448957632</v>
      </c>
      <c r="D138" s="65">
        <f t="shared" si="85"/>
        <v>97.442678282855269</v>
      </c>
      <c r="E138" s="65">
        <f t="shared" si="85"/>
        <v>104.33336601442318</v>
      </c>
      <c r="F138" s="65">
        <f t="shared" si="85"/>
        <v>107.99107210043323</v>
      </c>
      <c r="G138" s="66">
        <f t="shared" si="85"/>
        <v>110.8440981856257</v>
      </c>
      <c r="H138" s="75"/>
    </row>
    <row r="139" spans="1:8" s="5" customFormat="1" x14ac:dyDescent="0.45">
      <c r="A139" s="42" t="str">
        <f t="shared" ref="A139:B139" si="86">A108</f>
        <v>Larrau</v>
      </c>
      <c r="B139" s="4" t="str">
        <f t="shared" si="86"/>
        <v>VIP Pirineos</v>
      </c>
      <c r="C139" s="65">
        <f t="shared" ref="C139:G139" si="87">IF(C15=0,0,C108/C15)</f>
        <v>85.076239368748602</v>
      </c>
      <c r="D139" s="65">
        <f t="shared" si="87"/>
        <v>90.046309493308755</v>
      </c>
      <c r="E139" s="65">
        <f t="shared" si="87"/>
        <v>96.30398163235435</v>
      </c>
      <c r="F139" s="65">
        <f t="shared" si="87"/>
        <v>99.745283876797828</v>
      </c>
      <c r="G139" s="66">
        <f t="shared" si="87"/>
        <v>102.44790580335619</v>
      </c>
      <c r="H139" s="75"/>
    </row>
    <row r="140" spans="1:8" s="5" customFormat="1" x14ac:dyDescent="0.45">
      <c r="A140" s="42" t="str">
        <f t="shared" ref="A140:B140" si="88">A109</f>
        <v>Badajoz</v>
      </c>
      <c r="B140" s="4" t="str">
        <f t="shared" si="88"/>
        <v>VIP Ibérico</v>
      </c>
      <c r="C140" s="65">
        <f t="shared" ref="C140:G140" si="89">IF(C16=0,0,C109/C16)</f>
        <v>145.12448566713718</v>
      </c>
      <c r="D140" s="65">
        <f t="shared" si="89"/>
        <v>154.30666588318849</v>
      </c>
      <c r="E140" s="65">
        <f t="shared" si="89"/>
        <v>166.4261804712759</v>
      </c>
      <c r="F140" s="65">
        <f t="shared" si="89"/>
        <v>172.52587246951884</v>
      </c>
      <c r="G140" s="66">
        <f t="shared" si="89"/>
        <v>177.16517472121035</v>
      </c>
      <c r="H140" s="75"/>
    </row>
    <row r="141" spans="1:8" s="5" customFormat="1" x14ac:dyDescent="0.45">
      <c r="A141" s="42" t="str">
        <f t="shared" ref="A141:B141" si="90">A110</f>
        <v>Tuy</v>
      </c>
      <c r="B141" s="7" t="str">
        <f t="shared" si="90"/>
        <v>VIP Ibérico</v>
      </c>
      <c r="C141" s="65">
        <f t="shared" ref="C141:G141" si="91">IF(C17=0,0,C110/C17)</f>
        <v>162.59950584092863</v>
      </c>
      <c r="D141" s="65">
        <f t="shared" si="91"/>
        <v>172.91463264872573</v>
      </c>
      <c r="E141" s="65">
        <f t="shared" si="91"/>
        <v>186.61011033862246</v>
      </c>
      <c r="F141" s="65">
        <f t="shared" si="91"/>
        <v>193.49179034383479</v>
      </c>
      <c r="G141" s="66">
        <f t="shared" si="91"/>
        <v>198.72080141486532</v>
      </c>
      <c r="H141" s="75"/>
    </row>
    <row r="142" spans="1:8" s="5" customFormat="1" x14ac:dyDescent="0.45">
      <c r="A142" s="42" t="str">
        <f t="shared" ref="A142:B142" si="92">A111</f>
        <v>PR Barcelona</v>
      </c>
      <c r="B142" s="7" t="str">
        <f t="shared" si="92"/>
        <v>Planta GNL / LNG Plant</v>
      </c>
      <c r="C142" s="65">
        <f t="shared" ref="C142:G142" si="93">IF(C18=0,0,C111/C18)</f>
        <v>89.23598707212939</v>
      </c>
      <c r="D142" s="65">
        <f t="shared" si="93"/>
        <v>94.561107488608997</v>
      </c>
      <c r="E142" s="65">
        <f t="shared" si="93"/>
        <v>101.04395986486419</v>
      </c>
      <c r="F142" s="65">
        <f t="shared" si="93"/>
        <v>104.90627853267192</v>
      </c>
      <c r="G142" s="66">
        <f t="shared" si="93"/>
        <v>107.98180890541026</v>
      </c>
      <c r="H142" s="75"/>
    </row>
    <row r="143" spans="1:8" s="5" customFormat="1" x14ac:dyDescent="0.45">
      <c r="A143" s="42" t="str">
        <f t="shared" ref="A143:B143" si="94">A112</f>
        <v>PR Cartagena</v>
      </c>
      <c r="B143" s="7" t="str">
        <f t="shared" si="94"/>
        <v>Planta GNL / LNG Plant</v>
      </c>
      <c r="C143" s="65">
        <f t="shared" ref="C143:G143" si="95">IF(C19=0,0,C112/C19)</f>
        <v>103.03760670650668</v>
      </c>
      <c r="D143" s="65">
        <f t="shared" si="95"/>
        <v>109.95710862263108</v>
      </c>
      <c r="E143" s="65">
        <f t="shared" si="95"/>
        <v>118.76631499339661</v>
      </c>
      <c r="F143" s="65">
        <f t="shared" si="95"/>
        <v>123.63428630289069</v>
      </c>
      <c r="G143" s="66">
        <f t="shared" si="95"/>
        <v>127.39992209545076</v>
      </c>
      <c r="H143" s="75"/>
    </row>
    <row r="144" spans="1:8" s="5" customFormat="1" x14ac:dyDescent="0.45">
      <c r="A144" s="42" t="str">
        <f t="shared" ref="A144:B144" si="96">A113</f>
        <v>PR Huelva</v>
      </c>
      <c r="B144" s="7" t="str">
        <f t="shared" si="96"/>
        <v>Planta GNL / LNG Plant</v>
      </c>
      <c r="C144" s="65">
        <f t="shared" ref="C144:G144" si="97">IF(C20=0,0,C113/C20)</f>
        <v>126.81218712218998</v>
      </c>
      <c r="D144" s="65">
        <f t="shared" si="97"/>
        <v>135.29033603796776</v>
      </c>
      <c r="E144" s="65">
        <f t="shared" si="97"/>
        <v>146.71897392723054</v>
      </c>
      <c r="F144" s="65">
        <f t="shared" si="97"/>
        <v>152.28888516612855</v>
      </c>
      <c r="G144" s="66">
        <f t="shared" si="97"/>
        <v>156.4681740420327</v>
      </c>
      <c r="H144" s="75"/>
    </row>
    <row r="145" spans="1:8" s="5" customFormat="1" x14ac:dyDescent="0.45">
      <c r="A145" s="42" t="str">
        <f t="shared" ref="A145:B145" si="98">A114</f>
        <v>PR Bilbao</v>
      </c>
      <c r="B145" s="7" t="str">
        <f t="shared" si="98"/>
        <v>Planta GNL / LNG Plant</v>
      </c>
      <c r="C145" s="65">
        <f t="shared" ref="C145:G145" si="99">IF(C21=0,0,C114/C21)</f>
        <v>82.317141666895381</v>
      </c>
      <c r="D145" s="65">
        <f t="shared" si="99"/>
        <v>87.095336915219519</v>
      </c>
      <c r="E145" s="65">
        <f t="shared" si="99"/>
        <v>93.135549548332762</v>
      </c>
      <c r="F145" s="65">
        <f t="shared" si="99"/>
        <v>96.359819165872096</v>
      </c>
      <c r="G145" s="66">
        <f t="shared" si="99"/>
        <v>98.887490060455988</v>
      </c>
      <c r="H145" s="75"/>
    </row>
    <row r="146" spans="1:8" s="5" customFormat="1" x14ac:dyDescent="0.45">
      <c r="A146" s="42" t="str">
        <f t="shared" ref="A146:B146" si="100">A115</f>
        <v>PR Sagunto</v>
      </c>
      <c r="B146" s="7" t="str">
        <f t="shared" si="100"/>
        <v>Planta GNL / LNG Plant</v>
      </c>
      <c r="C146" s="65">
        <f t="shared" ref="C146:G146" si="101">IF(C22=0,0,C115/C22)</f>
        <v>79.59695444604445</v>
      </c>
      <c r="D146" s="65">
        <f t="shared" si="101"/>
        <v>84.640207448372436</v>
      </c>
      <c r="E146" s="65">
        <f t="shared" si="101"/>
        <v>90.929580280942645</v>
      </c>
      <c r="F146" s="65">
        <f t="shared" si="101"/>
        <v>94.531868841619527</v>
      </c>
      <c r="G146" s="66">
        <f t="shared" si="101"/>
        <v>97.355425089518192</v>
      </c>
      <c r="H146" s="75"/>
    </row>
    <row r="147" spans="1:8" s="5" customFormat="1" x14ac:dyDescent="0.45">
      <c r="A147" s="42" t="str">
        <f t="shared" ref="A147:B147" si="102">A116</f>
        <v>PR Mugardos</v>
      </c>
      <c r="B147" s="7" t="str">
        <f t="shared" si="102"/>
        <v>Planta GNL / LNG Plant</v>
      </c>
      <c r="C147" s="65">
        <f t="shared" ref="C147:G147" si="103">IF(C23=0,0,C116/C23)</f>
        <v>141.39044230524746</v>
      </c>
      <c r="D147" s="65">
        <f t="shared" si="103"/>
        <v>150.32217442400213</v>
      </c>
      <c r="E147" s="65">
        <f t="shared" si="103"/>
        <v>162.25833173931406</v>
      </c>
      <c r="F147" s="65">
        <f t="shared" si="103"/>
        <v>168.18095880803</v>
      </c>
      <c r="G147" s="66">
        <f t="shared" si="103"/>
        <v>172.66499917032996</v>
      </c>
      <c r="H147" s="75"/>
    </row>
    <row r="148" spans="1:8" s="5" customFormat="1" ht="28.5" x14ac:dyDescent="0.45">
      <c r="A148" s="42" t="str">
        <f t="shared" ref="A148:B148" si="104">A117</f>
        <v>YAC/AS Marismas</v>
      </c>
      <c r="B148" s="7" t="str">
        <f t="shared" si="104"/>
        <v>YAC Marismas / AASS - Storage facilities</v>
      </c>
      <c r="C148" s="65">
        <f t="shared" ref="C148:G148" si="105">IF(C24=0,0,C117/C24)</f>
        <v>121.34498363553368</v>
      </c>
      <c r="D148" s="65">
        <f t="shared" si="105"/>
        <v>129.48282552121069</v>
      </c>
      <c r="E148" s="65">
        <f t="shared" si="105"/>
        <v>140.45231186876958</v>
      </c>
      <c r="F148" s="65">
        <f t="shared" si="105"/>
        <v>145.78163584426633</v>
      </c>
      <c r="G148" s="66">
        <f t="shared" si="105"/>
        <v>149.77344778876591</v>
      </c>
      <c r="H148" s="75"/>
    </row>
    <row r="149" spans="1:8" s="5" customFormat="1" x14ac:dyDescent="0.45">
      <c r="A149" s="42" t="str">
        <f t="shared" ref="A149:B149" si="106">A118</f>
        <v>YAC Poseidon</v>
      </c>
      <c r="B149" s="7" t="str">
        <f t="shared" si="106"/>
        <v>YAC Poseidón</v>
      </c>
      <c r="C149" s="65">
        <f t="shared" ref="C149:G149" si="107">IF(C25=0,0,C118/C25)</f>
        <v>124.89311653907625</v>
      </c>
      <c r="D149" s="65">
        <f t="shared" si="107"/>
        <v>133.2492374468585</v>
      </c>
      <c r="E149" s="65">
        <f t="shared" si="107"/>
        <v>144.50899594247133</v>
      </c>
      <c r="F149" s="65">
        <f t="shared" si="107"/>
        <v>149.99169912336063</v>
      </c>
      <c r="G149" s="66">
        <f t="shared" si="107"/>
        <v>154.1052119677334</v>
      </c>
      <c r="H149" s="75"/>
    </row>
    <row r="150" spans="1:8" s="5" customFormat="1" x14ac:dyDescent="0.45">
      <c r="A150" s="42" t="str">
        <f t="shared" ref="A150:B150" si="108">A119</f>
        <v>YAC Viura</v>
      </c>
      <c r="B150" s="7" t="str">
        <f t="shared" si="108"/>
        <v>YAC Viura</v>
      </c>
      <c r="C150" s="65">
        <f t="shared" ref="C150:G150" si="109">IF(C26=0,0,C119/C26)</f>
        <v>65.084637526236094</v>
      </c>
      <c r="D150" s="65">
        <f t="shared" si="109"/>
        <v>68.774730355531418</v>
      </c>
      <c r="E150" s="65">
        <f t="shared" si="109"/>
        <v>73.367268381164763</v>
      </c>
      <c r="F150" s="65">
        <f t="shared" si="109"/>
        <v>75.874586302790789</v>
      </c>
      <c r="G150" s="66">
        <f t="shared" si="109"/>
        <v>77.85811471388692</v>
      </c>
      <c r="H150" s="75"/>
    </row>
    <row r="151" spans="1:8" s="5" customFormat="1" x14ac:dyDescent="0.45">
      <c r="A151" s="42" t="str">
        <f t="shared" ref="A151:B151" si="110">A120</f>
        <v>B21</v>
      </c>
      <c r="B151" s="7" t="str">
        <f t="shared" si="110"/>
        <v>BIO Madrid</v>
      </c>
      <c r="C151" s="65">
        <f t="shared" ref="C151:G151" si="111">IF(C27=0,0,C120/C27)</f>
        <v>71.358479698452726</v>
      </c>
      <c r="D151" s="65">
        <f t="shared" si="111"/>
        <v>75.878440179841263</v>
      </c>
      <c r="E151" s="65">
        <f t="shared" si="111"/>
        <v>81.664563431303833</v>
      </c>
      <c r="F151" s="65">
        <f t="shared" si="111"/>
        <v>84.685859556834913</v>
      </c>
      <c r="G151" s="66">
        <f t="shared" si="111"/>
        <v>87.01197052513092</v>
      </c>
      <c r="H151" s="75"/>
    </row>
    <row r="152" spans="1:8" s="5" customFormat="1" x14ac:dyDescent="0.45">
      <c r="A152" s="42" t="str">
        <f t="shared" ref="A152:B152" si="112">A121</f>
        <v>15.03A</v>
      </c>
      <c r="B152" s="7" t="str">
        <f t="shared" si="112"/>
        <v>BIO La Galera (15.03A)</v>
      </c>
      <c r="C152" s="65">
        <f t="shared" ref="C152:G152" si="113">IF(C28=0,0,C121/C28)</f>
        <v>0</v>
      </c>
      <c r="D152" s="65">
        <f t="shared" si="113"/>
        <v>80.64283723564283</v>
      </c>
      <c r="E152" s="65">
        <f t="shared" si="113"/>
        <v>86.367208413321592</v>
      </c>
      <c r="F152" s="65">
        <f t="shared" si="113"/>
        <v>89.745622749276393</v>
      </c>
      <c r="G152" s="66">
        <f t="shared" si="113"/>
        <v>92.422626403270669</v>
      </c>
      <c r="H152" s="75"/>
    </row>
    <row r="153" spans="1:8" s="5" customFormat="1" x14ac:dyDescent="0.45">
      <c r="A153" s="42" t="str">
        <f t="shared" ref="A153:B153" si="114">A122</f>
        <v>K07</v>
      </c>
      <c r="B153" s="7" t="str">
        <f t="shared" si="114"/>
        <v>BIO Medina Sidonia (K07)</v>
      </c>
      <c r="C153" s="65">
        <f t="shared" ref="C153:G153" si="115">IF(C29=0,0,C122/C29)</f>
        <v>0</v>
      </c>
      <c r="D153" s="65">
        <f t="shared" si="115"/>
        <v>133.60619158790709</v>
      </c>
      <c r="E153" s="65">
        <f t="shared" si="115"/>
        <v>145.19313998495551</v>
      </c>
      <c r="F153" s="65">
        <f t="shared" si="115"/>
        <v>150.9418061371513</v>
      </c>
      <c r="G153" s="66">
        <f t="shared" si="115"/>
        <v>155.25917706437926</v>
      </c>
      <c r="H153" s="75"/>
    </row>
    <row r="154" spans="1:8" s="5" customFormat="1" x14ac:dyDescent="0.45">
      <c r="A154" s="42" t="str">
        <f t="shared" ref="A154:B154" si="116">A123</f>
        <v>28A</v>
      </c>
      <c r="B154" s="7" t="str">
        <f t="shared" si="116"/>
        <v>BIO Tudela (28A)</v>
      </c>
      <c r="C154" s="65">
        <f t="shared" ref="C154:G154" si="117">IF(C30=0,0,C123/C30)</f>
        <v>0</v>
      </c>
      <c r="D154" s="65">
        <f t="shared" si="117"/>
        <v>69.372205504501366</v>
      </c>
      <c r="E154" s="65">
        <f t="shared" si="117"/>
        <v>73.869332561053966</v>
      </c>
      <c r="F154" s="65">
        <f t="shared" si="117"/>
        <v>76.408275558207009</v>
      </c>
      <c r="G154" s="66">
        <f t="shared" si="117"/>
        <v>78.436914090617336</v>
      </c>
      <c r="H154" s="75"/>
    </row>
    <row r="155" spans="1:8" s="5" customFormat="1" x14ac:dyDescent="0.45">
      <c r="A155" s="42" t="str">
        <f t="shared" ref="A155:B155" si="118">A124</f>
        <v>F25</v>
      </c>
      <c r="B155" s="7" t="str">
        <f t="shared" si="118"/>
        <v>BIO Mascaraque (F25)</v>
      </c>
      <c r="C155" s="65">
        <f t="shared" ref="C155:G155" si="119">IF(C31=0,0,C124/C31)</f>
        <v>0</v>
      </c>
      <c r="D155" s="65">
        <f t="shared" si="119"/>
        <v>0</v>
      </c>
      <c r="E155" s="65">
        <f t="shared" si="119"/>
        <v>90.874032406860309</v>
      </c>
      <c r="F155" s="65">
        <f t="shared" si="119"/>
        <v>94.253599582108421</v>
      </c>
      <c r="G155" s="66">
        <f t="shared" si="119"/>
        <v>96.827256108706564</v>
      </c>
      <c r="H155" s="75"/>
    </row>
    <row r="156" spans="1:8" s="5" customFormat="1" x14ac:dyDescent="0.45">
      <c r="A156" s="42" t="str">
        <f t="shared" ref="A156:B156" si="120">A125</f>
        <v>15.11</v>
      </c>
      <c r="B156" s="7" t="str">
        <f t="shared" si="120"/>
        <v>BIO Sagunto (15.11)</v>
      </c>
      <c r="C156" s="65">
        <f t="shared" ref="C156:G156" si="121">IF(C32=0,0,C125/C32)</f>
        <v>0</v>
      </c>
      <c r="D156" s="65">
        <f t="shared" si="121"/>
        <v>83.616420583294271</v>
      </c>
      <c r="E156" s="65">
        <f t="shared" si="121"/>
        <v>89.824458154029671</v>
      </c>
      <c r="F156" s="65">
        <f t="shared" si="121"/>
        <v>93.383991115963667</v>
      </c>
      <c r="G156" s="66">
        <f t="shared" si="121"/>
        <v>96.174290351271267</v>
      </c>
      <c r="H156" s="75"/>
    </row>
    <row r="157" spans="1:8" s="5" customFormat="1" x14ac:dyDescent="0.45">
      <c r="A157" s="42" t="str">
        <f t="shared" ref="A157:B157" si="122">A126</f>
        <v>F07</v>
      </c>
      <c r="B157" s="7" t="str">
        <f t="shared" si="122"/>
        <v>BIO Sevilla (F07)</v>
      </c>
      <c r="C157" s="65">
        <f t="shared" ref="C157:G157" si="123">IF(C33=0,0,C126/C33)</f>
        <v>0</v>
      </c>
      <c r="D157" s="65">
        <f t="shared" si="123"/>
        <v>123.1908684815739</v>
      </c>
      <c r="E157" s="65">
        <f t="shared" si="123"/>
        <v>133.67225995387773</v>
      </c>
      <c r="F157" s="65">
        <f t="shared" si="123"/>
        <v>138.75460024833211</v>
      </c>
      <c r="G157" s="66">
        <f t="shared" si="123"/>
        <v>142.56044407111548</v>
      </c>
      <c r="H157" s="75"/>
    </row>
    <row r="158" spans="1:8" s="5" customFormat="1" x14ac:dyDescent="0.45">
      <c r="A158" s="42" t="str">
        <f t="shared" ref="A158:B158" si="124">A127</f>
        <v>AASS Serrablo</v>
      </c>
      <c r="B158" s="7" t="str">
        <f t="shared" si="124"/>
        <v>AA.SS / Storage facilities</v>
      </c>
      <c r="C158" s="65">
        <f t="shared" ref="C158:G158" si="125">IF(C34=0,0,C127/C34)</f>
        <v>86.163510412280672</v>
      </c>
      <c r="D158" s="65">
        <f t="shared" si="125"/>
        <v>91.275321246120441</v>
      </c>
      <c r="E158" s="65">
        <f t="shared" si="125"/>
        <v>97.586195243464203</v>
      </c>
      <c r="F158" s="65">
        <f t="shared" si="125"/>
        <v>101.16852868007733</v>
      </c>
      <c r="G158" s="66">
        <f t="shared" si="125"/>
        <v>104.003291978283</v>
      </c>
      <c r="H158" s="75"/>
    </row>
    <row r="159" spans="1:8" s="5" customFormat="1" x14ac:dyDescent="0.45">
      <c r="A159" s="42" t="str">
        <f t="shared" ref="A159:B159" si="126">A128</f>
        <v>AASS Gaviota</v>
      </c>
      <c r="B159" s="7" t="str">
        <f t="shared" si="126"/>
        <v>AA.SS / Storage facilities</v>
      </c>
      <c r="C159" s="65">
        <f t="shared" ref="C159:G159" si="127">IF(C35=0,0,C128/C35)</f>
        <v>81.137013061668526</v>
      </c>
      <c r="D159" s="65">
        <f t="shared" si="127"/>
        <v>85.875216983368588</v>
      </c>
      <c r="E159" s="65">
        <f t="shared" si="127"/>
        <v>91.8355715549542</v>
      </c>
      <c r="F159" s="65">
        <f t="shared" si="127"/>
        <v>95.015408400349244</v>
      </c>
      <c r="G159" s="66">
        <f t="shared" si="127"/>
        <v>97.501858298608212</v>
      </c>
      <c r="H159" s="75"/>
    </row>
    <row r="160" spans="1:8" s="5" customFormat="1" ht="14.65" thickBot="1" x14ac:dyDescent="0.5">
      <c r="A160" s="42" t="str">
        <f t="shared" ref="A160:B160" si="128">A129</f>
        <v>AASS Yela</v>
      </c>
      <c r="B160" s="7" t="str">
        <f t="shared" si="128"/>
        <v>AA.SS / Storage facilities</v>
      </c>
      <c r="C160" s="65">
        <f t="shared" ref="C160:G160" si="129">IF(C36=0,0,C129/C36)</f>
        <v>72.361315029486803</v>
      </c>
      <c r="D160" s="65">
        <f t="shared" si="129"/>
        <v>76.87988266969387</v>
      </c>
      <c r="E160" s="65">
        <f t="shared" si="129"/>
        <v>82.546743234215583</v>
      </c>
      <c r="F160" s="65">
        <f t="shared" si="129"/>
        <v>85.603072273143681</v>
      </c>
      <c r="G160" s="66">
        <f t="shared" si="129"/>
        <v>87.981756569858632</v>
      </c>
      <c r="H160" s="75"/>
    </row>
    <row r="161" spans="1:7" ht="18.75" customHeight="1" thickBot="1" x14ac:dyDescent="0.5">
      <c r="A161" s="29" t="s">
        <v>7</v>
      </c>
      <c r="B161" s="30"/>
      <c r="C161" s="67">
        <f>IF(C37=0,"",C130/C37)</f>
        <v>106.77223323537393</v>
      </c>
      <c r="D161" s="67">
        <f>IF(D37=0,"",D130/D37)</f>
        <v>113.47166172961066</v>
      </c>
      <c r="E161" s="67">
        <f>IF(E37=0,"",E130/E37)</f>
        <v>122.14206350372093</v>
      </c>
      <c r="F161" s="67">
        <f>IF(F37=0,"",F130/F37)</f>
        <v>126.60278506036391</v>
      </c>
      <c r="G161" s="68">
        <f>IF(G37=0,"",G130/G37)</f>
        <v>130.33084420386649</v>
      </c>
    </row>
    <row r="162" spans="1:7" ht="9" customHeight="1" x14ac:dyDescent="0.45">
      <c r="C162" s="124"/>
      <c r="D162" s="124"/>
      <c r="E162" s="124"/>
      <c r="F162" s="124"/>
      <c r="G162" s="124"/>
    </row>
  </sheetData>
  <mergeCells count="10">
    <mergeCell ref="A103:A104"/>
    <mergeCell ref="B103:B104"/>
    <mergeCell ref="A134:A135"/>
    <mergeCell ref="B134:B135"/>
    <mergeCell ref="A10:A11"/>
    <mergeCell ref="B10:B11"/>
    <mergeCell ref="A41:A42"/>
    <mergeCell ref="B41:B42"/>
    <mergeCell ref="A72:A73"/>
    <mergeCell ref="B72:B73"/>
  </mergeCells>
  <printOptions horizontalCentered="1"/>
  <pageMargins left="0.23622047244094491" right="0.23622047244094491" top="0.74803149606299213" bottom="0.74803149606299213" header="0.31496062992125984" footer="0.31496062992125984"/>
  <pageSetup paperSize="9" scale="85" fitToHeight="0" orientation="landscape" verticalDpi="0" r:id="rId1"/>
  <headerFooter>
    <oddFooter>&amp;L&amp;D&amp;RPágina &amp;P de &amp;N</oddFooter>
  </headerFooter>
  <rowBreaks count="4" manualBreakCount="4">
    <brk id="38" max="16383" man="1"/>
    <brk id="69" max="16383" man="1"/>
    <brk id="100" max="16383" man="1"/>
    <brk id="13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162"/>
  <sheetViews>
    <sheetView showGridLines="0" zoomScaleNormal="100" workbookViewId="0">
      <selection activeCell="B120" sqref="B120"/>
    </sheetView>
  </sheetViews>
  <sheetFormatPr baseColWidth="10" defaultColWidth="11.46484375" defaultRowHeight="14.25" x14ac:dyDescent="0.45"/>
  <cols>
    <col min="1" max="1" width="26.33203125" style="1" customWidth="1"/>
    <col min="2" max="2" width="30.46484375" style="1" customWidth="1"/>
    <col min="3" max="7" width="14.53125" style="5" bestFit="1" customWidth="1"/>
    <col min="8" max="16384" width="11.46484375" style="1"/>
  </cols>
  <sheetData>
    <row r="1" spans="1:7" ht="5.0999999999999996" customHeight="1" x14ac:dyDescent="0.45">
      <c r="A1" s="18"/>
      <c r="B1" s="18"/>
      <c r="C1" s="108"/>
      <c r="D1" s="108"/>
      <c r="E1" s="108"/>
      <c r="F1" s="108"/>
      <c r="G1" s="108"/>
    </row>
    <row r="2" spans="1:7" x14ac:dyDescent="0.45">
      <c r="A2" s="18"/>
      <c r="B2" s="18"/>
      <c r="C2" s="108"/>
      <c r="D2" s="108"/>
      <c r="E2" s="108"/>
      <c r="F2" s="108"/>
      <c r="G2" s="108"/>
    </row>
    <row r="3" spans="1:7" x14ac:dyDescent="0.45">
      <c r="A3" s="18"/>
      <c r="B3" s="18"/>
      <c r="C3" s="108"/>
      <c r="D3" s="108"/>
      <c r="E3" s="108"/>
      <c r="F3" s="108"/>
      <c r="G3" s="108"/>
    </row>
    <row r="4" spans="1:7" x14ac:dyDescent="0.45">
      <c r="A4" s="18"/>
      <c r="B4" s="18"/>
      <c r="C4" s="108"/>
      <c r="D4" s="108"/>
      <c r="E4" s="108"/>
      <c r="F4" s="108"/>
      <c r="G4" s="108"/>
    </row>
    <row r="5" spans="1:7" ht="5.0999999999999996" customHeight="1" thickBot="1" x14ac:dyDescent="0.5">
      <c r="A5" s="18"/>
      <c r="B5" s="18"/>
      <c r="C5" s="108"/>
      <c r="D5" s="108"/>
      <c r="E5" s="108"/>
      <c r="F5" s="108"/>
      <c r="G5" s="108"/>
    </row>
    <row r="6" spans="1:7" ht="45" customHeight="1" thickBot="1" x14ac:dyDescent="0.5">
      <c r="A6" s="33" t="s">
        <v>95</v>
      </c>
      <c r="B6" s="34"/>
      <c r="C6" s="35"/>
      <c r="D6" s="35"/>
      <c r="E6" s="35"/>
      <c r="F6" s="35"/>
      <c r="G6" s="36"/>
    </row>
    <row r="7" spans="1:7" ht="5.0999999999999996" customHeight="1" x14ac:dyDescent="0.45"/>
    <row r="8" spans="1:7" ht="27.75" customHeight="1" x14ac:dyDescent="0.45">
      <c r="A8" s="91" t="s">
        <v>88</v>
      </c>
      <c r="B8" s="19"/>
      <c r="C8" s="20"/>
      <c r="D8" s="20"/>
      <c r="E8" s="20"/>
      <c r="F8" s="20"/>
      <c r="G8" s="20"/>
    </row>
    <row r="9" spans="1:7" ht="5.0999999999999996" customHeight="1" thickBot="1" x14ac:dyDescent="0.5"/>
    <row r="10" spans="1:7" ht="15" customHeight="1" x14ac:dyDescent="0.45">
      <c r="A10" s="199" t="s">
        <v>68</v>
      </c>
      <c r="B10" s="197" t="s">
        <v>69</v>
      </c>
      <c r="C10" s="23" t="s">
        <v>11</v>
      </c>
      <c r="D10" s="24"/>
      <c r="E10" s="24"/>
      <c r="F10" s="24"/>
      <c r="G10" s="25"/>
    </row>
    <row r="11" spans="1:7" ht="33" customHeight="1" x14ac:dyDescent="0.45">
      <c r="A11" s="200"/>
      <c r="B11" s="198"/>
      <c r="C11" s="22" t="s">
        <v>58</v>
      </c>
      <c r="D11" s="22" t="s">
        <v>59</v>
      </c>
      <c r="E11" s="22" t="s">
        <v>60</v>
      </c>
      <c r="F11" s="22" t="s">
        <v>61</v>
      </c>
      <c r="G11" s="26" t="s">
        <v>62</v>
      </c>
    </row>
    <row r="12" spans="1:7" s="5" customFormat="1" x14ac:dyDescent="0.45">
      <c r="A12" s="27" t="str">
        <f>'Entry capacity'!A12</f>
        <v>CI Tarifa</v>
      </c>
      <c r="B12" s="4" t="str">
        <f>'Entry capacity'!B12</f>
        <v>CI Tarifa</v>
      </c>
      <c r="C12" s="47">
        <f>IF('Entry Tariff_2'!C34=0,1,'Entry capacity'!C12)</f>
        <v>186168.20865000828</v>
      </c>
      <c r="D12" s="47">
        <f>IF('Entry Tariff_2'!D34=0,1,'Entry capacity'!D12)</f>
        <v>205203.72225161677</v>
      </c>
      <c r="E12" s="47">
        <f>IF('Entry Tariff_2'!E34=0,1,'Entry capacity'!E12)</f>
        <v>205203.72225161677</v>
      </c>
      <c r="F12" s="47">
        <f>IF('Entry Tariff_2'!F34=0,1,'Entry capacity'!F12)</f>
        <v>205203.72225161677</v>
      </c>
      <c r="G12" s="52">
        <f>IF('Entry Tariff_2'!G34=0,1,'Entry capacity'!G12)</f>
        <v>205203.72225161677</v>
      </c>
    </row>
    <row r="13" spans="1:7" s="5" customFormat="1" x14ac:dyDescent="0.45">
      <c r="A13" s="42" t="str">
        <f>'Entry capacity'!A13</f>
        <v>CI Almería</v>
      </c>
      <c r="B13" s="4" t="str">
        <f>'Entry capacity'!B13</f>
        <v>CI Almería</v>
      </c>
      <c r="C13" s="48">
        <f>IF('Entry Tariff_2'!C35=0,1,'Entry capacity'!C13)</f>
        <v>224308.45656544864</v>
      </c>
      <c r="D13" s="48">
        <f>IF('Entry Tariff_2'!D35=0,1,'Entry capacity'!D13)</f>
        <v>229671.95561028004</v>
      </c>
      <c r="E13" s="48">
        <f>IF('Entry Tariff_2'!E35=0,1,'Entry capacity'!E13)</f>
        <v>229671.95561028004</v>
      </c>
      <c r="F13" s="48">
        <f>IF('Entry Tariff_2'!F35=0,1,'Entry capacity'!F13)</f>
        <v>229671.95561028004</v>
      </c>
      <c r="G13" s="60">
        <f>IF('Entry Tariff_2'!G35=0,1,'Entry capacity'!G13)</f>
        <v>229671.95561028004</v>
      </c>
    </row>
    <row r="14" spans="1:7" s="5" customFormat="1" x14ac:dyDescent="0.45">
      <c r="A14" s="42" t="str">
        <f>'Entry capacity'!A14</f>
        <v>Irún</v>
      </c>
      <c r="B14" s="4" t="str">
        <f>'Entry capacity'!B14</f>
        <v>VIP Pirineos</v>
      </c>
      <c r="C14" s="48">
        <f>IF('Entry Tariff_2'!C$36=0,1,'Entry capacity'!C14)</f>
        <v>49609.619683764264</v>
      </c>
      <c r="D14" s="48">
        <f>IF('Entry Tariff_2'!D$36=0,1,'Entry capacity'!D14)</f>
        <v>52253.222722710299</v>
      </c>
      <c r="E14" s="48">
        <f>IF('Entry Tariff_2'!E$36=0,1,'Entry capacity'!E14)</f>
        <v>52253.222722710299</v>
      </c>
      <c r="F14" s="48">
        <f>IF('Entry Tariff_2'!F$36=0,1,'Entry capacity'!F14)</f>
        <v>52253.222722710299</v>
      </c>
      <c r="G14" s="60">
        <f>IF('Entry Tariff_2'!G$36=0,1,'Entry capacity'!G14)</f>
        <v>52253.222722710299</v>
      </c>
    </row>
    <row r="15" spans="1:7" s="5" customFormat="1" x14ac:dyDescent="0.45">
      <c r="A15" s="42" t="str">
        <f>'Entry capacity'!A15</f>
        <v>Larrau</v>
      </c>
      <c r="B15" s="4" t="str">
        <f>'Entry capacity'!B15</f>
        <v>VIP Pirineos</v>
      </c>
      <c r="C15" s="48">
        <f>IF('Entry Tariff_2'!C$36=0,1,'Entry capacity'!C15)</f>
        <v>136426.45413035172</v>
      </c>
      <c r="D15" s="48">
        <f>IF('Entry Tariff_2'!D$36=0,1,'Entry capacity'!D15)</f>
        <v>143696.3624874533</v>
      </c>
      <c r="E15" s="48">
        <f>IF('Entry Tariff_2'!E$36=0,1,'Entry capacity'!E15)</f>
        <v>143696.3624874533</v>
      </c>
      <c r="F15" s="48">
        <f>IF('Entry Tariff_2'!F$36=0,1,'Entry capacity'!F15)</f>
        <v>143696.3624874533</v>
      </c>
      <c r="G15" s="60">
        <f>IF('Entry Tariff_2'!G$36=0,1,'Entry capacity'!G15)</f>
        <v>143696.3624874533</v>
      </c>
    </row>
    <row r="16" spans="1:7" s="5" customFormat="1" x14ac:dyDescent="0.45">
      <c r="A16" s="42" t="str">
        <f>'Entry capacity'!A16</f>
        <v>Badajoz</v>
      </c>
      <c r="B16" s="4" t="str">
        <f>'Entry capacity'!B16</f>
        <v>VIP Ibérico</v>
      </c>
      <c r="C16" s="48">
        <f>IF('Entry Tariff_2'!C$37=0,1,'Entry capacity'!C16)</f>
        <v>8476.5865534971272</v>
      </c>
      <c r="D16" s="48">
        <f>IF('Entry Tariff_2'!D$37=0,1,'Entry capacity'!D16)</f>
        <v>9681.2821268512253</v>
      </c>
      <c r="E16" s="48">
        <f>IF('Entry Tariff_2'!E$37=0,1,'Entry capacity'!E16)</f>
        <v>9681.2821268512253</v>
      </c>
      <c r="F16" s="48">
        <f>IF('Entry Tariff_2'!F$37=0,1,'Entry capacity'!F16)</f>
        <v>9681.2821268512253</v>
      </c>
      <c r="G16" s="60">
        <f>IF('Entry Tariff_2'!G$37=0,1,'Entry capacity'!G16)</f>
        <v>9681.2821268512253</v>
      </c>
    </row>
    <row r="17" spans="1:7" s="5" customFormat="1" x14ac:dyDescent="0.45">
      <c r="A17" s="42" t="str">
        <f>'Entry capacity'!A17</f>
        <v>Tuy</v>
      </c>
      <c r="B17" s="7" t="str">
        <f>'Entry capacity'!B17</f>
        <v>VIP Ibérico</v>
      </c>
      <c r="C17" s="48">
        <f>IF('Entry Tariff_2'!C$37=0,1,'Entry capacity'!C17)</f>
        <v>3852.9938879532392</v>
      </c>
      <c r="D17" s="48">
        <f>IF('Entry Tariff_2'!D$37=0,1,'Entry capacity'!D17)</f>
        <v>4400.582784932375</v>
      </c>
      <c r="E17" s="48">
        <f>IF('Entry Tariff_2'!E$37=0,1,'Entry capacity'!E17)</f>
        <v>4400.582784932375</v>
      </c>
      <c r="F17" s="48">
        <f>IF('Entry Tariff_2'!F$37=0,1,'Entry capacity'!F17)</f>
        <v>4400.582784932375</v>
      </c>
      <c r="G17" s="60">
        <f>IF('Entry Tariff_2'!G$37=0,1,'Entry capacity'!G17)</f>
        <v>4400.582784932375</v>
      </c>
    </row>
    <row r="18" spans="1:7" s="5" customFormat="1" x14ac:dyDescent="0.45">
      <c r="A18" s="42" t="str">
        <f>'Entry capacity'!A18</f>
        <v>PR Barcelona</v>
      </c>
      <c r="B18" s="7" t="str">
        <f>'Entry capacity'!B18</f>
        <v>Planta GNL / LNG Plant</v>
      </c>
      <c r="C18" s="48">
        <f>IF('Entry Tariff_2'!C$38=0,1,'Entry capacity'!C18)</f>
        <v>118027.29879030267</v>
      </c>
      <c r="D18" s="48">
        <f>IF('Entry Tariff_2'!D$38=0,1,'Entry capacity'!D18)</f>
        <v>149885.8815414175</v>
      </c>
      <c r="E18" s="48">
        <f>IF('Entry Tariff_2'!E$38=0,1,'Entry capacity'!E18)</f>
        <v>161461.20589968315</v>
      </c>
      <c r="F18" s="48">
        <f>IF('Entry Tariff_2'!F$38=0,1,'Entry capacity'!F18)</f>
        <v>173975.83162858605</v>
      </c>
      <c r="G18" s="60">
        <f>IF('Entry Tariff_2'!G$38=0,1,'Entry capacity'!G18)</f>
        <v>167591.94518008866</v>
      </c>
    </row>
    <row r="19" spans="1:7" s="5" customFormat="1" x14ac:dyDescent="0.45">
      <c r="A19" s="42" t="str">
        <f>'Entry capacity'!A19</f>
        <v>PR Cartagena</v>
      </c>
      <c r="B19" s="7" t="str">
        <f>'Entry capacity'!B19</f>
        <v>Planta GNL / LNG Plant</v>
      </c>
      <c r="C19" s="48">
        <f>IF('Entry Tariff_2'!C$38=0,1,'Entry capacity'!C19)</f>
        <v>118387.80309831457</v>
      </c>
      <c r="D19" s="48">
        <f>IF('Entry Tariff_2'!D$38=0,1,'Entry capacity'!D19)</f>
        <v>121922.12783582658</v>
      </c>
      <c r="E19" s="48">
        <f>IF('Entry Tariff_2'!E$38=0,1,'Entry capacity'!E19)</f>
        <v>120588.63206131772</v>
      </c>
      <c r="F19" s="48">
        <f>IF('Entry Tariff_2'!F$38=0,1,'Entry capacity'!F19)</f>
        <v>120444.80651209805</v>
      </c>
      <c r="G19" s="60">
        <f>IF('Entry Tariff_2'!G$38=0,1,'Entry capacity'!G19)</f>
        <v>116025.19281698448</v>
      </c>
    </row>
    <row r="20" spans="1:7" s="5" customFormat="1" x14ac:dyDescent="0.45">
      <c r="A20" s="42" t="str">
        <f>'Entry capacity'!A20</f>
        <v>PR Huelva</v>
      </c>
      <c r="B20" s="7" t="str">
        <f>'Entry capacity'!B20</f>
        <v>Planta GNL / LNG Plant</v>
      </c>
      <c r="C20" s="48">
        <f>IF('Entry Tariff_2'!C$38=0,1,'Entry capacity'!C20)</f>
        <v>145479.82706505025</v>
      </c>
      <c r="D20" s="48">
        <f>IF('Entry Tariff_2'!D$38=0,1,'Entry capacity'!D20)</f>
        <v>142368.27791869841</v>
      </c>
      <c r="E20" s="48">
        <f>IF('Entry Tariff_2'!E$38=0,1,'Entry capacity'!E20)</f>
        <v>137334.50409377995</v>
      </c>
      <c r="F20" s="48">
        <f>IF('Entry Tariff_2'!F$38=0,1,'Entry capacity'!F20)</f>
        <v>133827.56279122006</v>
      </c>
      <c r="G20" s="60">
        <f>IF('Entry Tariff_2'!G$38=0,1,'Entry capacity'!G20)</f>
        <v>128916.88090776051</v>
      </c>
    </row>
    <row r="21" spans="1:7" s="5" customFormat="1" x14ac:dyDescent="0.45">
      <c r="A21" s="42" t="str">
        <f>'Entry capacity'!A21</f>
        <v>PR Bilbao</v>
      </c>
      <c r="B21" s="7" t="str">
        <f>'Entry capacity'!B21</f>
        <v>Planta GNL / LNG Plant</v>
      </c>
      <c r="C21" s="48">
        <f>IF('Entry Tariff_2'!C$38=0,1,'Entry capacity'!C21)</f>
        <v>146919.29597049099</v>
      </c>
      <c r="D21" s="48">
        <f>IF('Entry Tariff_2'!D$38=0,1,'Entry capacity'!D21)</f>
        <v>105804.45490170596</v>
      </c>
      <c r="E21" s="48">
        <f>IF('Entry Tariff_2'!E$38=0,1,'Entry capacity'!E21)</f>
        <v>83426.866987494868</v>
      </c>
      <c r="F21" s="48">
        <f>IF('Entry Tariff_2'!F$38=0,1,'Entry capacity'!F21)</f>
        <v>62921.890058021338</v>
      </c>
      <c r="G21" s="60">
        <f>IF('Entry Tariff_2'!G$38=0,1,'Entry capacity'!G21)</f>
        <v>60613.027973586606</v>
      </c>
    </row>
    <row r="22" spans="1:7" s="5" customFormat="1" x14ac:dyDescent="0.45">
      <c r="A22" s="42" t="str">
        <f>'Entry capacity'!A22</f>
        <v>PR Sagunto</v>
      </c>
      <c r="B22" s="7" t="str">
        <f>'Entry capacity'!B22</f>
        <v>Planta GNL / LNG Plant</v>
      </c>
      <c r="C22" s="48">
        <f>IF('Entry Tariff_2'!C$38=0,1,'Entry capacity'!C22)</f>
        <v>57209.080649743119</v>
      </c>
      <c r="D22" s="48">
        <f>IF('Entry Tariff_2'!D$38=0,1,'Entry capacity'!D22)</f>
        <v>75222.267927885216</v>
      </c>
      <c r="E22" s="48">
        <f>IF('Entry Tariff_2'!E$38=0,1,'Entry capacity'!E22)</f>
        <v>82003.871235305007</v>
      </c>
      <c r="F22" s="48">
        <f>IF('Entry Tariff_2'!F$38=0,1,'Entry capacity'!F22)</f>
        <v>89218.375194146705</v>
      </c>
      <c r="G22" s="60">
        <f>IF('Entry Tariff_2'!G$38=0,1,'Entry capacity'!G22)</f>
        <v>85944.587271840355</v>
      </c>
    </row>
    <row r="23" spans="1:7" s="5" customFormat="1" x14ac:dyDescent="0.45">
      <c r="A23" s="42" t="str">
        <f>'Entry capacity'!A23</f>
        <v>PR Mugardos</v>
      </c>
      <c r="B23" s="7" t="str">
        <f>'Entry capacity'!B23</f>
        <v>Planta GNL / LNG Plant</v>
      </c>
      <c r="C23" s="48">
        <f>IF('Entry Tariff_2'!C$38=0,1,'Entry capacity'!C23)</f>
        <v>69494.160891641164</v>
      </c>
      <c r="D23" s="48">
        <f>IF('Entry Tariff_2'!D$38=0,1,'Entry capacity'!D23)</f>
        <v>53761.567114835321</v>
      </c>
      <c r="E23" s="48">
        <f>IF('Entry Tariff_2'!E$38=0,1,'Entry capacity'!E23)</f>
        <v>44868.751056980909</v>
      </c>
      <c r="F23" s="48">
        <f>IF('Entry Tariff_2'!F$38=0,1,'Entry capacity'!F23)</f>
        <v>36829.34528014376</v>
      </c>
      <c r="G23" s="60">
        <f>IF('Entry Tariff_2'!G$38=0,1,'Entry capacity'!G23)</f>
        <v>35477.925625815697</v>
      </c>
    </row>
    <row r="24" spans="1:7" s="5" customFormat="1" ht="28.5" x14ac:dyDescent="0.45">
      <c r="A24" s="42" t="str">
        <f>'Entry capacity'!A24</f>
        <v>YAC/AS Marismas</v>
      </c>
      <c r="B24" s="7" t="str">
        <f>'Entry capacity'!B24</f>
        <v>YAC Marismas / AASS - Storage facilities</v>
      </c>
      <c r="C24" s="48">
        <f>IF('Entry Tariff_2'!C39=0,1,'Entry capacity'!C24)</f>
        <v>1897.7233602319054</v>
      </c>
      <c r="D24" s="48">
        <f>IF('Entry Tariff_2'!D39=0,1,'Entry capacity'!D24)</f>
        <v>4676.0483238198631</v>
      </c>
      <c r="E24" s="48">
        <f>IF('Entry Tariff_2'!E39=0,1,'Entry capacity'!E24)</f>
        <v>4741.0002089475811</v>
      </c>
      <c r="F24" s="48">
        <f>IF('Entry Tariff_2'!F39=0,1,'Entry capacity'!F24)</f>
        <v>4779.7242739285739</v>
      </c>
      <c r="G24" s="60">
        <f>IF('Entry Tariff_2'!G39=0,1,'Entry capacity'!G24)</f>
        <v>4784.0133712057968</v>
      </c>
    </row>
    <row r="25" spans="1:7" s="5" customFormat="1" x14ac:dyDescent="0.45">
      <c r="A25" s="42" t="str">
        <f>'Entry capacity'!A25</f>
        <v>YAC Poseidon</v>
      </c>
      <c r="B25" s="7" t="str">
        <f>'Entry capacity'!B25</f>
        <v>YAC Poseidón</v>
      </c>
      <c r="C25" s="48">
        <f>IF('Entry Tariff_2'!C40=0,1,'Entry capacity'!C25)</f>
        <v>568.50046816479392</v>
      </c>
      <c r="D25" s="48">
        <f>IF('Entry Tariff_2'!D40=0,1,'Entry capacity'!D25)</f>
        <v>619.60163384252826</v>
      </c>
      <c r="E25" s="48">
        <f>IF('Entry Tariff_2'!E40=0,1,'Entry capacity'!E25)</f>
        <v>619.60163384252826</v>
      </c>
      <c r="F25" s="48">
        <f>IF('Entry Tariff_2'!F40=0,1,'Entry capacity'!F25)</f>
        <v>619.60163384252826</v>
      </c>
      <c r="G25" s="60">
        <f>IF('Entry Tariff_2'!G40=0,1,'Entry capacity'!G25)</f>
        <v>619.60163384252826</v>
      </c>
    </row>
    <row r="26" spans="1:7" s="5" customFormat="1" x14ac:dyDescent="0.45">
      <c r="A26" s="42" t="str">
        <f>'Entry capacity'!A26</f>
        <v>YAC Viura</v>
      </c>
      <c r="B26" s="7" t="str">
        <f>'Entry capacity'!B26</f>
        <v>YAC Viura</v>
      </c>
      <c r="C26" s="48">
        <f>IF('Entry Tariff_2'!C41=0,1,'Entry capacity'!C26)</f>
        <v>1507.9203363060549</v>
      </c>
      <c r="D26" s="48">
        <f>IF('Entry Tariff_2'!D41=0,1,'Entry capacity'!D26)</f>
        <v>1497.0639696760859</v>
      </c>
      <c r="E26" s="48">
        <f>IF('Entry Tariff_2'!E41=0,1,'Entry capacity'!E26)</f>
        <v>1497.0639696760859</v>
      </c>
      <c r="F26" s="48">
        <f>IF('Entry Tariff_2'!F41=0,1,'Entry capacity'!F26)</f>
        <v>1497.0639696760859</v>
      </c>
      <c r="G26" s="60">
        <f>IF('Entry Tariff_2'!G41=0,1,'Entry capacity'!G26)</f>
        <v>1497.0639696760859</v>
      </c>
    </row>
    <row r="27" spans="1:7" s="5" customFormat="1" x14ac:dyDescent="0.45">
      <c r="A27" s="42" t="s">
        <v>255</v>
      </c>
      <c r="B27" s="7" t="s">
        <v>265</v>
      </c>
      <c r="C27" s="48">
        <f>IF('Entry Tariff_2'!C42=0,1,'Entry capacity'!C27)</f>
        <v>335.5675682045856</v>
      </c>
      <c r="D27" s="48">
        <f>IF('Entry Tariff_2'!D42=0,1,'Entry capacity'!D27)</f>
        <v>343.56779803172884</v>
      </c>
      <c r="E27" s="48">
        <f>IF('Entry Tariff_2'!E42=0,1,'Entry capacity'!E27)</f>
        <v>343.56779803172884</v>
      </c>
      <c r="F27" s="48">
        <f>IF('Entry Tariff_2'!F42=0,1,'Entry capacity'!F27)</f>
        <v>343.56779803172884</v>
      </c>
      <c r="G27" s="60">
        <f>IF('Entry Tariff_2'!G42=0,1,'Entry capacity'!G27)</f>
        <v>343.56779803172884</v>
      </c>
    </row>
    <row r="28" spans="1:7" s="5" customFormat="1" x14ac:dyDescent="0.45">
      <c r="A28" s="42" t="s">
        <v>493</v>
      </c>
      <c r="B28" s="7" t="s">
        <v>494</v>
      </c>
      <c r="C28" s="48">
        <f>IF('Entry Tariff_2'!C43=0,1,'Entry capacity'!C28)</f>
        <v>1</v>
      </c>
      <c r="D28" s="48">
        <f>IF('Entry Tariff_2'!D43=0,1,'Entry capacity'!D28)</f>
        <v>117.8082191780822</v>
      </c>
      <c r="E28" s="48">
        <f>IF('Entry Tariff_2'!E43=0,1,'Entry capacity'!E28)</f>
        <v>117.8082191780822</v>
      </c>
      <c r="F28" s="48">
        <f>IF('Entry Tariff_2'!F43=0,1,'Entry capacity'!F28)</f>
        <v>117.8082191780822</v>
      </c>
      <c r="G28" s="60">
        <f>IF('Entry Tariff_2'!G43=0,1,'Entry capacity'!G28)</f>
        <v>117.8082191780822</v>
      </c>
    </row>
    <row r="29" spans="1:7" s="5" customFormat="1" x14ac:dyDescent="0.45">
      <c r="A29" s="42" t="s">
        <v>256</v>
      </c>
      <c r="B29" s="7" t="s">
        <v>249</v>
      </c>
      <c r="C29" s="48">
        <f>IF('Entry Tariff_2'!C44=0,1,'Entry capacity'!C29)</f>
        <v>1</v>
      </c>
      <c r="D29" s="48">
        <f>IF('Entry Tariff_2'!D44=0,1,'Entry capacity'!D29)</f>
        <v>309.58904109589042</v>
      </c>
      <c r="E29" s="48">
        <f>IF('Entry Tariff_2'!E44=0,1,'Entry capacity'!E29)</f>
        <v>309.58904109589042</v>
      </c>
      <c r="F29" s="48">
        <f>IF('Entry Tariff_2'!F44=0,1,'Entry capacity'!F29)</f>
        <v>309.58904109589042</v>
      </c>
      <c r="G29" s="60">
        <f>IF('Entry Tariff_2'!G44=0,1,'Entry capacity'!G29)</f>
        <v>309.58904109589042</v>
      </c>
    </row>
    <row r="30" spans="1:7" s="5" customFormat="1" x14ac:dyDescent="0.45">
      <c r="A30" s="42" t="s">
        <v>257</v>
      </c>
      <c r="B30" s="7" t="s">
        <v>250</v>
      </c>
      <c r="C30" s="48">
        <f>IF('Entry Tariff_2'!C45=0,1,'Entry capacity'!C30)</f>
        <v>1</v>
      </c>
      <c r="D30" s="48">
        <f>IF('Entry Tariff_2'!D45=0,1,'Entry capacity'!D30)</f>
        <v>419.17808219178085</v>
      </c>
      <c r="E30" s="48">
        <f>IF('Entry Tariff_2'!E45=0,1,'Entry capacity'!E30)</f>
        <v>419.17808219178085</v>
      </c>
      <c r="F30" s="48">
        <f>IF('Entry Tariff_2'!F45=0,1,'Entry capacity'!F30)</f>
        <v>419.17808219178085</v>
      </c>
      <c r="G30" s="60">
        <f>IF('Entry Tariff_2'!G45=0,1,'Entry capacity'!G30)</f>
        <v>419.17808219178085</v>
      </c>
    </row>
    <row r="31" spans="1:7" s="5" customFormat="1" x14ac:dyDescent="0.45">
      <c r="A31" s="42" t="s">
        <v>258</v>
      </c>
      <c r="B31" s="7" t="s">
        <v>251</v>
      </c>
      <c r="C31" s="48">
        <f>IF('Entry Tariff_2'!C46=0,1,'Entry capacity'!C31)</f>
        <v>1</v>
      </c>
      <c r="D31" s="48">
        <f>IF('Entry Tariff_2'!D46=0,1,'Entry capacity'!D31)</f>
        <v>1</v>
      </c>
      <c r="E31" s="48">
        <f>IF('Entry Tariff_2'!E46=0,1,'Entry capacity'!E31)</f>
        <v>235.61643835616439</v>
      </c>
      <c r="F31" s="48">
        <f>IF('Entry Tariff_2'!F46=0,1,'Entry capacity'!F31)</f>
        <v>235.61643835616439</v>
      </c>
      <c r="G31" s="60">
        <f>IF('Entry Tariff_2'!G46=0,1,'Entry capacity'!G31)</f>
        <v>235.61643835616439</v>
      </c>
    </row>
    <row r="32" spans="1:7" s="5" customFormat="1" x14ac:dyDescent="0.45">
      <c r="A32" s="42" t="s">
        <v>259</v>
      </c>
      <c r="B32" s="7" t="s">
        <v>252</v>
      </c>
      <c r="C32" s="48">
        <f>IF('Entry Tariff_2'!C47=0,1,'Entry capacity'!C32)</f>
        <v>1</v>
      </c>
      <c r="D32" s="48">
        <f>IF('Entry Tariff_2'!D47=0,1,'Entry capacity'!D32)</f>
        <v>191.50684931506851</v>
      </c>
      <c r="E32" s="48">
        <f>IF('Entry Tariff_2'!E47=0,1,'Entry capacity'!E32)</f>
        <v>191.50684931506851</v>
      </c>
      <c r="F32" s="48">
        <f>IF('Entry Tariff_2'!F47=0,1,'Entry capacity'!F32)</f>
        <v>191.50684931506851</v>
      </c>
      <c r="G32" s="60">
        <f>IF('Entry Tariff_2'!G47=0,1,'Entry capacity'!G32)</f>
        <v>191.50684931506851</v>
      </c>
    </row>
    <row r="33" spans="1:8" s="5" customFormat="1" x14ac:dyDescent="0.45">
      <c r="A33" s="42" t="s">
        <v>260</v>
      </c>
      <c r="B33" s="7" t="s">
        <v>253</v>
      </c>
      <c r="C33" s="48">
        <f>IF('Entry Tariff_2'!C48=0,1,'Entry capacity'!C33)</f>
        <v>1</v>
      </c>
      <c r="D33" s="48">
        <f>IF('Entry Tariff_2'!D48=0,1,'Entry capacity'!D33)</f>
        <v>309.58904109589042</v>
      </c>
      <c r="E33" s="48">
        <f>IF('Entry Tariff_2'!E48=0,1,'Entry capacity'!E33)</f>
        <v>309.58904109589042</v>
      </c>
      <c r="F33" s="48">
        <f>IF('Entry Tariff_2'!F48=0,1,'Entry capacity'!F33)</f>
        <v>309.58904109589042</v>
      </c>
      <c r="G33" s="60">
        <f>IF('Entry Tariff_2'!G48=0,1,'Entry capacity'!G33)</f>
        <v>309.58904109589042</v>
      </c>
    </row>
    <row r="34" spans="1:8" s="5" customFormat="1" x14ac:dyDescent="0.45">
      <c r="A34" s="42" t="str">
        <f>'Entry capacity'!A34</f>
        <v>AASS Serrablo</v>
      </c>
      <c r="B34" s="7" t="str">
        <f>'Entry capacity'!B34</f>
        <v>AA.SS / Storage facilities</v>
      </c>
      <c r="C34" s="48">
        <f>IF('Entry Tariff_2'!C$49=0,1,'Entry capacity'!C34)</f>
        <v>17592.29096194687</v>
      </c>
      <c r="D34" s="48">
        <f>IF('Entry Tariff_2'!D$49=0,1,'Entry capacity'!D34)</f>
        <v>20496.331804246103</v>
      </c>
      <c r="E34" s="48">
        <f>IF('Entry Tariff_2'!E$49=0,1,'Entry capacity'!E34)</f>
        <v>20782.855919334506</v>
      </c>
      <c r="F34" s="48">
        <f>IF('Entry Tariff_2'!F$49=0,1,'Entry capacity'!F34)</f>
        <v>20953.680498628655</v>
      </c>
      <c r="G34" s="60">
        <f>IF('Entry Tariff_2'!G$49=0,1,'Entry capacity'!G34)</f>
        <v>20972.60111655173</v>
      </c>
    </row>
    <row r="35" spans="1:8" s="5" customFormat="1" x14ac:dyDescent="0.45">
      <c r="A35" s="42" t="str">
        <f>'Entry capacity'!A35</f>
        <v>AASS Gaviota</v>
      </c>
      <c r="B35" s="7" t="str">
        <f>'Entry capacity'!B35</f>
        <v>AA.SS / Storage facilities</v>
      </c>
      <c r="C35" s="48">
        <f>IF('Entry Tariff_2'!C$49=0,1,'Entry capacity'!C35)</f>
        <v>26925.941423470937</v>
      </c>
      <c r="D35" s="48">
        <f>IF('Entry Tariff_2'!D$49=0,1,'Entry capacity'!D35)</f>
        <v>21240.831925284165</v>
      </c>
      <c r="E35" s="48">
        <f>IF('Entry Tariff_2'!E$49=0,1,'Entry capacity'!E35)</f>
        <v>21537.763621612026</v>
      </c>
      <c r="F35" s="48">
        <f>IF('Entry Tariff_2'!F$49=0,1,'Entry capacity'!F35)</f>
        <v>21714.793160953443</v>
      </c>
      <c r="G35" s="60">
        <f>IF('Entry Tariff_2'!G$49=0,1,'Entry capacity'!G35)</f>
        <v>21734.4010434304</v>
      </c>
    </row>
    <row r="36" spans="1:8" s="5" customFormat="1" ht="14.65" thickBot="1" x14ac:dyDescent="0.5">
      <c r="A36" s="42" t="str">
        <f>'Entry capacity'!A36</f>
        <v>AASS Yela</v>
      </c>
      <c r="B36" s="7" t="str">
        <f>'Entry capacity'!B36</f>
        <v>AA.SS / Storage facilities</v>
      </c>
      <c r="C36" s="48">
        <f>IF('Entry Tariff_2'!C$49=0,1,'Entry capacity'!C36)</f>
        <v>15791.119264756227</v>
      </c>
      <c r="D36" s="48">
        <f>IF('Entry Tariff_2'!D$49=0,1,'Entry capacity'!D36)</f>
        <v>18373.157414842528</v>
      </c>
      <c r="E36" s="48">
        <f>IF('Entry Tariff_2'!E$49=0,1,'Entry capacity'!E36)</f>
        <v>18630.001064718308</v>
      </c>
      <c r="F36" s="48">
        <f>IF('Entry Tariff_2'!F$49=0,1,'Entry capacity'!F36)</f>
        <v>18783.130264404932</v>
      </c>
      <c r="G36" s="60">
        <f>IF('Entry Tariff_2'!G$49=0,1,'Entry capacity'!G36)</f>
        <v>18800.090933016603</v>
      </c>
    </row>
    <row r="37" spans="1:8" ht="18.75" customHeight="1" thickBot="1" x14ac:dyDescent="0.5">
      <c r="A37" s="29" t="s">
        <v>7</v>
      </c>
      <c r="B37" s="30"/>
      <c r="C37" s="61">
        <f>SUM(C12:C36)</f>
        <v>1328984.8493196471</v>
      </c>
      <c r="D37" s="61">
        <f>SUM(D12:D36)</f>
        <v>1362466.9793268333</v>
      </c>
      <c r="E37" s="61">
        <f>SUM(E12:E36)</f>
        <v>1344326.1012058014</v>
      </c>
      <c r="F37" s="61">
        <f>SUM(F12:F36)</f>
        <v>1332399.7887187593</v>
      </c>
      <c r="G37" s="62">
        <f>SUM(G12:G36)</f>
        <v>1309811.3152969086</v>
      </c>
    </row>
    <row r="38" spans="1:8" ht="9" customHeight="1" x14ac:dyDescent="0.45">
      <c r="C38" s="59">
        <f>C37-'Entry capacity'!C37</f>
        <v>6</v>
      </c>
      <c r="D38" s="59">
        <f>D37-'Entry capacity'!D37</f>
        <v>1</v>
      </c>
      <c r="E38" s="59">
        <f>E37-'Entry capacity'!E37</f>
        <v>0</v>
      </c>
      <c r="F38" s="59">
        <f>F37-'Entry capacity'!F37</f>
        <v>0</v>
      </c>
      <c r="G38" s="59">
        <f>G37-'Entry capacity'!G37</f>
        <v>0</v>
      </c>
    </row>
    <row r="39" spans="1:8" ht="27.75" customHeight="1" x14ac:dyDescent="0.45">
      <c r="A39" s="91" t="s">
        <v>89</v>
      </c>
      <c r="B39" s="19"/>
      <c r="C39" s="20"/>
      <c r="D39" s="20"/>
      <c r="E39" s="20"/>
      <c r="F39" s="20"/>
      <c r="G39" s="20"/>
    </row>
    <row r="40" spans="1:8" ht="5.0999999999999996" customHeight="1" thickBot="1" x14ac:dyDescent="0.5"/>
    <row r="41" spans="1:8" ht="15" customHeight="1" x14ac:dyDescent="0.45">
      <c r="A41" s="199" t="s">
        <v>68</v>
      </c>
      <c r="B41" s="197" t="s">
        <v>69</v>
      </c>
      <c r="C41" s="23" t="s">
        <v>11</v>
      </c>
      <c r="D41" s="24"/>
      <c r="E41" s="24"/>
      <c r="F41" s="24"/>
      <c r="G41" s="25"/>
    </row>
    <row r="42" spans="1:8" ht="33" customHeight="1" x14ac:dyDescent="0.45">
      <c r="A42" s="200"/>
      <c r="B42" s="198"/>
      <c r="C42" s="22" t="s">
        <v>58</v>
      </c>
      <c r="D42" s="22" t="s">
        <v>59</v>
      </c>
      <c r="E42" s="22" t="s">
        <v>60</v>
      </c>
      <c r="F42" s="22" t="s">
        <v>61</v>
      </c>
      <c r="G42" s="26" t="s">
        <v>62</v>
      </c>
    </row>
    <row r="43" spans="1:8" s="5" customFormat="1" x14ac:dyDescent="0.45">
      <c r="A43" s="27" t="str">
        <f t="shared" ref="A43:B57" si="0">A12</f>
        <v>CI Tarifa</v>
      </c>
      <c r="B43" s="4" t="str">
        <f t="shared" si="0"/>
        <v>CI Tarifa</v>
      </c>
      <c r="C43" s="47">
        <f>SUMPRODUCT('Distance Matrix_ex'!$B$12:$B$258,'Exit Capacity'!C$12:C$258)/(SUM('Exit Capacity'!C$12:C$258)-IFERROR(VLOOKUP($A43,'Exit Capacity'!$A$12:$G$258,3,FALSE),0))</f>
        <v>902.1732403855018</v>
      </c>
      <c r="D43" s="47">
        <f>SUMPRODUCT('Distance Matrix_ex'!$B$12:$B$258,'Exit Capacity'!D$12:D$258)/(SUM('Exit Capacity'!D$12:D$258)-IFERROR(VLOOKUP($A43,'Exit Capacity'!$A$12:$G$258,4,FALSE),0))</f>
        <v>904.97155896093375</v>
      </c>
      <c r="E43" s="47">
        <f>SUMPRODUCT('Distance Matrix_ex'!$B$12:$B$258,'Exit Capacity'!E$12:E$258)/(SUM('Exit Capacity'!E$12:E$258)-IFERROR(VLOOKUP($A43,'Exit Capacity'!$A$12:$G$258,5,FALSE),0))</f>
        <v>909.36948761657868</v>
      </c>
      <c r="F43" s="47">
        <f>SUMPRODUCT('Distance Matrix_ex'!$B$12:$B$258,'Exit Capacity'!F$12:F$258)/(SUM('Exit Capacity'!F$12:F$258)-IFERROR(VLOOKUP($A43,'Exit Capacity'!$A$12:$G$258,6,FALSE),0))</f>
        <v>910.21294557167869</v>
      </c>
      <c r="G43" s="52">
        <f>SUMPRODUCT('Distance Matrix_ex'!$B$12:$B$258,'Exit Capacity'!G$12:G$258)/(SUM('Exit Capacity'!G$12:G$258)-IFERROR(VLOOKUP($A43,'Exit Capacity'!$A$12:$G$258,7,FALSE),0))</f>
        <v>910.42698239091362</v>
      </c>
      <c r="H43" s="1"/>
    </row>
    <row r="44" spans="1:8" s="5" customFormat="1" x14ac:dyDescent="0.45">
      <c r="A44" s="42" t="str">
        <f t="shared" si="0"/>
        <v>CI Almería</v>
      </c>
      <c r="B44" s="4" t="str">
        <f t="shared" si="0"/>
        <v>CI Almería</v>
      </c>
      <c r="C44" s="48">
        <f>SUMPRODUCT('Distance Matrix_ex'!$C$12:$C$258,'Exit Capacity'!C$12:C$258)/(SUM('Exit Capacity'!C$12:C$258)-IFERROR(VLOOKUP($A44,'Exit Capacity'!$A$12:$G$258,3,FALSE),0))</f>
        <v>819.37333666049335</v>
      </c>
      <c r="D44" s="48">
        <f>SUMPRODUCT('Distance Matrix_ex'!$C$12:$C$258,'Exit Capacity'!D$12:D$258)/(SUM('Exit Capacity'!D$12:D$258)-IFERROR(VLOOKUP($A44,'Exit Capacity'!$A$12:$G$258,4,FALSE),0))</f>
        <v>820.03383307773981</v>
      </c>
      <c r="E44" s="48">
        <f>SUMPRODUCT('Distance Matrix_ex'!$C$12:$C$258,'Exit Capacity'!E$12:E$258)/(SUM('Exit Capacity'!E$12:E$258)-IFERROR(VLOOKUP($A44,'Exit Capacity'!$A$12:$G$258,5,FALSE),0))</f>
        <v>819.40201215313641</v>
      </c>
      <c r="F44" s="48">
        <f>SUMPRODUCT('Distance Matrix_ex'!$C$12:$C$258,'Exit Capacity'!F$12:F$258)/(SUM('Exit Capacity'!F$12:F$258)-IFERROR(VLOOKUP($A44,'Exit Capacity'!$A$12:$G$258,6,FALSE),0))</f>
        <v>820.525641797768</v>
      </c>
      <c r="G44" s="60">
        <f>SUMPRODUCT('Distance Matrix_ex'!$C$12:$C$258,'Exit Capacity'!G$12:G$258)/(SUM('Exit Capacity'!G$12:G$258)-IFERROR(VLOOKUP($A44,'Exit Capacity'!$A$12:$G$258,7,FALSE),0))</f>
        <v>821.51816237324863</v>
      </c>
      <c r="H44" s="1"/>
    </row>
    <row r="45" spans="1:8" s="5" customFormat="1" x14ac:dyDescent="0.45">
      <c r="A45" s="42" t="str">
        <f t="shared" si="0"/>
        <v>Irún</v>
      </c>
      <c r="B45" s="4" t="str">
        <f t="shared" si="0"/>
        <v>VIP Pirineos</v>
      </c>
      <c r="C45" s="48">
        <f>SUMPRODUCT('Distance Matrix_ex'!$D$12:$D$258,'Exit Capacity'!C$12:C$258)/(SUM('Exit Capacity'!C$12:C$258)-IFERROR(VLOOKUP($A45,'Exit Capacity'!$A$12:$G$258,3,FALSE),0))</f>
        <v>635.38700094004344</v>
      </c>
      <c r="D45" s="48">
        <f>SUMPRODUCT('Distance Matrix_ex'!$D$12:$D$258,'Exit Capacity'!D$12:D$258)/(SUM('Exit Capacity'!D$12:D$258)-IFERROR(VLOOKUP($A45,'Exit Capacity'!$A$12:$G$258,4,FALSE),0))</f>
        <v>631.09806737773886</v>
      </c>
      <c r="E45" s="48">
        <f>SUMPRODUCT('Distance Matrix_ex'!$D$12:$D$258,'Exit Capacity'!E$12:E$258)/(SUM('Exit Capacity'!E$12:E$258)-IFERROR(VLOOKUP($A45,'Exit Capacity'!$A$12:$G$258,5,FALSE),0))</f>
        <v>624.86866554581184</v>
      </c>
      <c r="F45" s="48">
        <f>SUMPRODUCT('Distance Matrix_ex'!$D$12:$D$258,'Exit Capacity'!F$12:F$258)/(SUM('Exit Capacity'!F$12:F$258)-IFERROR(VLOOKUP($A45,'Exit Capacity'!$A$12:$G$258,6,FALSE),0))</f>
        <v>622.65933638285912</v>
      </c>
      <c r="G45" s="60">
        <f>SUMPRODUCT('Distance Matrix_ex'!$D$12:$D$258,'Exit Capacity'!G$12:G$258)/(SUM('Exit Capacity'!G$12:G$258)-IFERROR(VLOOKUP($A45,'Exit Capacity'!$A$12:$G$258,7,FALSE),0))</f>
        <v>621.42254221534847</v>
      </c>
      <c r="H45" s="1"/>
    </row>
    <row r="46" spans="1:8" s="5" customFormat="1" x14ac:dyDescent="0.45">
      <c r="A46" s="42" t="str">
        <f t="shared" si="0"/>
        <v>Larrau</v>
      </c>
      <c r="B46" s="4" t="str">
        <f t="shared" si="0"/>
        <v>VIP Pirineos</v>
      </c>
      <c r="C46" s="48">
        <f>SUMPRODUCT('Distance Matrix_ex'!$E$12:$E$258,'Exit Capacity'!C$12:C$258)/(SUM('Exit Capacity'!C$12:C$258)-IFERROR(VLOOKUP($A46,'Exit Capacity'!$A$12:$G$258,3,FALSE),0))</f>
        <v>587.35257407456913</v>
      </c>
      <c r="D46" s="48">
        <f>SUMPRODUCT('Distance Matrix_ex'!$E$12:$E$258,'Exit Capacity'!D$12:D$258)/(SUM('Exit Capacity'!D$12:D$258)-IFERROR(VLOOKUP($A46,'Exit Capacity'!$A$12:$G$258,4,FALSE),0))</f>
        <v>583.19468324510967</v>
      </c>
      <c r="E46" s="48">
        <f>SUMPRODUCT('Distance Matrix_ex'!$E$12:$E$258,'Exit Capacity'!E$12:E$258)/(SUM('Exit Capacity'!E$12:E$258)-IFERROR(VLOOKUP($A46,'Exit Capacity'!$A$12:$G$258,5,FALSE),0))</f>
        <v>576.77944063492259</v>
      </c>
      <c r="F46" s="48">
        <f>SUMPRODUCT('Distance Matrix_ex'!$E$12:$E$258,'Exit Capacity'!F$12:F$258)/(SUM('Exit Capacity'!F$12:F$258)-IFERROR(VLOOKUP($A46,'Exit Capacity'!$A$12:$G$258,6,FALSE),0))</f>
        <v>575.11543369331628</v>
      </c>
      <c r="G46" s="60">
        <f>SUMPRODUCT('Distance Matrix_ex'!$E$12:$E$258,'Exit Capacity'!G$12:G$258)/(SUM('Exit Capacity'!G$12:G$258)-IFERROR(VLOOKUP($A46,'Exit Capacity'!$A$12:$G$258,7,FALSE),0))</f>
        <v>574.35117530881826</v>
      </c>
      <c r="H46" s="1"/>
    </row>
    <row r="47" spans="1:8" s="5" customFormat="1" x14ac:dyDescent="0.45">
      <c r="A47" s="42" t="str">
        <f t="shared" si="0"/>
        <v>Badajoz</v>
      </c>
      <c r="B47" s="4" t="str">
        <f t="shared" si="0"/>
        <v>VIP Ibérico</v>
      </c>
      <c r="C47" s="48">
        <f>SUMPRODUCT('Distance Matrix_ex'!$F$12:$F$258,'Exit Capacity'!C$12:C$258)/(SUM('Exit Capacity'!C$12:C$258)-IFERROR(VLOOKUP($A47,'Exit Capacity'!$A$12:$G$258,3,FALSE),0))</f>
        <v>1001.9159385781714</v>
      </c>
      <c r="D47" s="48">
        <f>SUMPRODUCT('Distance Matrix_ex'!$F$12:$F$258,'Exit Capacity'!D$12:D$258)/(SUM('Exit Capacity'!D$12:D$258)-IFERROR(VLOOKUP($A47,'Exit Capacity'!$A$12:$G$258,4,FALSE),0))</f>
        <v>999.38384636454418</v>
      </c>
      <c r="E47" s="48">
        <f>SUMPRODUCT('Distance Matrix_ex'!$F$12:$F$258,'Exit Capacity'!E$12:E$258)/(SUM('Exit Capacity'!E$12:E$258)-IFERROR(VLOOKUP($A47,'Exit Capacity'!$A$12:$G$258,5,FALSE),0))</f>
        <v>996.75213477341742</v>
      </c>
      <c r="F47" s="48">
        <f>SUMPRODUCT('Distance Matrix_ex'!$F$12:$F$258,'Exit Capacity'!F$12:F$258)/(SUM('Exit Capacity'!F$12:F$258)-IFERROR(VLOOKUP($A47,'Exit Capacity'!$A$12:$G$258,6,FALSE),0))</f>
        <v>994.75672545261705</v>
      </c>
      <c r="G47" s="60">
        <f>SUMPRODUCT('Distance Matrix_ex'!$F$12:$F$258,'Exit Capacity'!G$12:G$258)/(SUM('Exit Capacity'!G$12:G$258)-IFERROR(VLOOKUP($A47,'Exit Capacity'!$A$12:$G$258,7,FALSE),0))</f>
        <v>993.23676288935712</v>
      </c>
      <c r="H47" s="1"/>
    </row>
    <row r="48" spans="1:8" s="5" customFormat="1" x14ac:dyDescent="0.45">
      <c r="A48" s="42" t="str">
        <f t="shared" si="0"/>
        <v>Tuy</v>
      </c>
      <c r="B48" s="7" t="str">
        <f t="shared" si="0"/>
        <v>VIP Ibérico</v>
      </c>
      <c r="C48" s="48">
        <f>SUMPRODUCT('Distance Matrix_ex'!$G$12:$G$258,'Exit Capacity'!C$12:C$258)/(SUM('Exit Capacity'!C$12:C$258)-IFERROR(VLOOKUP($A48,'Exit Capacity'!$A$12:$G$258,3,FALSE),0))</f>
        <v>1122.5606468685069</v>
      </c>
      <c r="D48" s="48">
        <f>SUMPRODUCT('Distance Matrix_ex'!$G$12:$G$258,'Exit Capacity'!D$12:D$258)/(SUM('Exit Capacity'!D$12:D$258)-IFERROR(VLOOKUP($A48,'Exit Capacity'!$A$12:$G$258,4,FALSE),0))</f>
        <v>1119.9003599754594</v>
      </c>
      <c r="E48" s="48">
        <f>SUMPRODUCT('Distance Matrix_ex'!$G$12:$G$258,'Exit Capacity'!E$12:E$258)/(SUM('Exit Capacity'!E$12:E$258)-IFERROR(VLOOKUP($A48,'Exit Capacity'!$A$12:$G$258,5,FALSE),0))</f>
        <v>1117.6368124510795</v>
      </c>
      <c r="F48" s="48">
        <f>SUMPRODUCT('Distance Matrix_ex'!$G$12:$G$258,'Exit Capacity'!F$12:F$258)/(SUM('Exit Capacity'!F$12:F$258)-IFERROR(VLOOKUP($A48,'Exit Capacity'!$A$12:$G$258,6,FALSE),0))</f>
        <v>1115.6428714678921</v>
      </c>
      <c r="G48" s="60">
        <f>SUMPRODUCT('Distance Matrix_ex'!$G$12:$G$258,'Exit Capacity'!G$12:G$258)/(SUM('Exit Capacity'!G$12:G$258)-IFERROR(VLOOKUP($A48,'Exit Capacity'!$A$12:$G$258,7,FALSE),0))</f>
        <v>1114.0835428106825</v>
      </c>
      <c r="H48" s="1"/>
    </row>
    <row r="49" spans="1:8" s="5" customFormat="1" x14ac:dyDescent="0.45">
      <c r="A49" s="42" t="str">
        <f t="shared" si="0"/>
        <v>PR Barcelona</v>
      </c>
      <c r="B49" s="7" t="str">
        <f t="shared" si="0"/>
        <v>Planta GNL / LNG Plant</v>
      </c>
      <c r="C49" s="48">
        <f>SUMPRODUCT('Distance Matrix_ex'!$H$12:$H$258,'Exit Capacity'!C$12:C$258)/(SUM('Exit Capacity'!C$12:C$258)-IFERROR(VLOOKUP($A49,'Exit Capacity'!$A$12:$G$258,3,FALSE),0))</f>
        <v>616.07079833095247</v>
      </c>
      <c r="D49" s="48">
        <f>SUMPRODUCT('Distance Matrix_ex'!$H$12:$H$258,'Exit Capacity'!D$12:D$258)/(SUM('Exit Capacity'!D$12:D$258)-IFERROR(VLOOKUP($A49,'Exit Capacity'!$A$12:$G$258,4,FALSE),0))</f>
        <v>612.43526180519416</v>
      </c>
      <c r="E49" s="48">
        <f>SUMPRODUCT('Distance Matrix_ex'!$H$12:$H$258,'Exit Capacity'!E$12:E$258)/(SUM('Exit Capacity'!E$12:E$258)-IFERROR(VLOOKUP($A49,'Exit Capacity'!$A$12:$G$258,5,FALSE),0))</f>
        <v>605.16790336749818</v>
      </c>
      <c r="F49" s="48">
        <f>SUMPRODUCT('Distance Matrix_ex'!$H$12:$H$258,'Exit Capacity'!F$12:F$258)/(SUM('Exit Capacity'!F$12:F$258)-IFERROR(VLOOKUP($A49,'Exit Capacity'!$A$12:$G$258,6,FALSE),0))</f>
        <v>604.87290757517019</v>
      </c>
      <c r="G49" s="60">
        <f>SUMPRODUCT('Distance Matrix_ex'!$H$12:$H$258,'Exit Capacity'!G$12:G$258)/(SUM('Exit Capacity'!G$12:G$258)-IFERROR(VLOOKUP($A49,'Exit Capacity'!$A$12:$G$258,7,FALSE),0))</f>
        <v>605.37576020185315</v>
      </c>
      <c r="H49" s="1"/>
    </row>
    <row r="50" spans="1:8" s="5" customFormat="1" x14ac:dyDescent="0.45">
      <c r="A50" s="42" t="str">
        <f t="shared" si="0"/>
        <v>PR Cartagena</v>
      </c>
      <c r="B50" s="7" t="str">
        <f t="shared" si="0"/>
        <v>Planta GNL / LNG Plant</v>
      </c>
      <c r="C50" s="48">
        <f>SUMPRODUCT('Distance Matrix_ex'!$I$12:$I$258,'Exit Capacity'!C$12:C$258)/(SUM('Exit Capacity'!C$12:C$258)-IFERROR(VLOOKUP($A50,'Exit Capacity'!$A$12:$G$258,3,FALSE),0))</f>
        <v>711.35494439568072</v>
      </c>
      <c r="D50" s="48">
        <f>SUMPRODUCT('Distance Matrix_ex'!$I$12:$I$258,'Exit Capacity'!D$12:D$258)/(SUM('Exit Capacity'!D$12:D$258)-IFERROR(VLOOKUP($A50,'Exit Capacity'!$A$12:$G$258,4,FALSE),0))</f>
        <v>712.14913186962553</v>
      </c>
      <c r="E50" s="48">
        <f>SUMPRODUCT('Distance Matrix_ex'!$I$12:$I$258,'Exit Capacity'!E$12:E$258)/(SUM('Exit Capacity'!E$12:E$258)-IFERROR(VLOOKUP($A50,'Exit Capacity'!$A$12:$G$258,5,FALSE),0))</f>
        <v>711.30982922048099</v>
      </c>
      <c r="F50" s="48">
        <f>SUMPRODUCT('Distance Matrix_ex'!$I$12:$I$258,'Exit Capacity'!F$12:F$258)/(SUM('Exit Capacity'!F$12:F$258)-IFERROR(VLOOKUP($A50,'Exit Capacity'!$A$12:$G$258,6,FALSE),0))</f>
        <v>712.85562006396185</v>
      </c>
      <c r="G50" s="60">
        <f>SUMPRODUCT('Distance Matrix_ex'!$I$12:$I$258,'Exit Capacity'!G$12:G$258)/(SUM('Exit Capacity'!G$12:G$258)-IFERROR(VLOOKUP($A50,'Exit Capacity'!$A$12:$G$258,7,FALSE),0))</f>
        <v>714.23905072520176</v>
      </c>
      <c r="H50" s="1"/>
    </row>
    <row r="51" spans="1:8" s="5" customFormat="1" x14ac:dyDescent="0.45">
      <c r="A51" s="42" t="str">
        <f t="shared" si="0"/>
        <v>PR Huelva</v>
      </c>
      <c r="B51" s="7" t="str">
        <f t="shared" si="0"/>
        <v>Planta GNL / LNG Plant</v>
      </c>
      <c r="C51" s="48">
        <f>SUMPRODUCT('Distance Matrix_ex'!$J$12:$J$258,'Exit Capacity'!C$12:C$258)/(SUM('Exit Capacity'!C$12:C$258)-IFERROR(VLOOKUP($A51,'Exit Capacity'!$A$12:$G$258,3,FALSE),0))</f>
        <v>875.49079605420968</v>
      </c>
      <c r="D51" s="48">
        <f>SUMPRODUCT('Distance Matrix_ex'!$J$12:$J$258,'Exit Capacity'!D$12:D$258)/(SUM('Exit Capacity'!D$12:D$258)-IFERROR(VLOOKUP($A51,'Exit Capacity'!$A$12:$G$258,4,FALSE),0))</f>
        <v>876.22252500698085</v>
      </c>
      <c r="E51" s="48">
        <f>SUMPRODUCT('Distance Matrix_ex'!$J$12:$J$258,'Exit Capacity'!E$12:E$258)/(SUM('Exit Capacity'!E$12:E$258)-IFERROR(VLOOKUP($A51,'Exit Capacity'!$A$12:$G$258,5,FALSE),0))</f>
        <v>878.72262681034692</v>
      </c>
      <c r="F51" s="48">
        <f>SUMPRODUCT('Distance Matrix_ex'!$J$12:$J$258,'Exit Capacity'!F$12:F$258)/(SUM('Exit Capacity'!F$12:F$258)-IFERROR(VLOOKUP($A51,'Exit Capacity'!$A$12:$G$258,6,FALSE),0))</f>
        <v>878.07347710965689</v>
      </c>
      <c r="G51" s="60">
        <f>SUMPRODUCT('Distance Matrix_ex'!$J$12:$J$258,'Exit Capacity'!G$12:G$258)/(SUM('Exit Capacity'!G$12:G$258)-IFERROR(VLOOKUP($A51,'Exit Capacity'!$A$12:$G$258,7,FALSE),0))</f>
        <v>877.20367688103715</v>
      </c>
      <c r="H51" s="1"/>
    </row>
    <row r="52" spans="1:8" s="5" customFormat="1" x14ac:dyDescent="0.45">
      <c r="A52" s="42" t="str">
        <f t="shared" si="0"/>
        <v>PR Bilbao</v>
      </c>
      <c r="B52" s="7" t="str">
        <f t="shared" si="0"/>
        <v>Planta GNL / LNG Plant</v>
      </c>
      <c r="C52" s="48">
        <f>SUMPRODUCT('Distance Matrix_ex'!$K$12:$K$258,'Exit Capacity'!C$12:C$258)/(SUM('Exit Capacity'!C$12:C$258)-IFERROR(VLOOKUP($A52,'Exit Capacity'!$A$12:$G$258,3,FALSE),0))</f>
        <v>568.304210520526</v>
      </c>
      <c r="D52" s="48">
        <f>SUMPRODUCT('Distance Matrix_ex'!$K$12:$K$258,'Exit Capacity'!D$12:D$258)/(SUM('Exit Capacity'!D$12:D$258)-IFERROR(VLOOKUP($A52,'Exit Capacity'!$A$12:$G$258,4,FALSE),0))</f>
        <v>564.08238949728377</v>
      </c>
      <c r="E52" s="48">
        <f>SUMPRODUCT('Distance Matrix_ex'!$K$12:$K$258,'Exit Capacity'!E$12:E$258)/(SUM('Exit Capacity'!E$12:E$258)-IFERROR(VLOOKUP($A52,'Exit Capacity'!$A$12:$G$258,5,FALSE),0))</f>
        <v>557.80321084529407</v>
      </c>
      <c r="F52" s="48">
        <f>SUMPRODUCT('Distance Matrix_ex'!$K$12:$K$258,'Exit Capacity'!F$12:F$258)/(SUM('Exit Capacity'!F$12:F$258)-IFERROR(VLOOKUP($A52,'Exit Capacity'!$A$12:$G$258,6,FALSE),0))</f>
        <v>555.59538292196964</v>
      </c>
      <c r="G52" s="60">
        <f>SUMPRODUCT('Distance Matrix_ex'!$K$12:$K$258,'Exit Capacity'!G$12:G$258)/(SUM('Exit Capacity'!G$12:G$258)-IFERROR(VLOOKUP($A52,'Exit Capacity'!$A$12:$G$258,7,FALSE),0))</f>
        <v>554.39050407315722</v>
      </c>
      <c r="H52" s="1"/>
    </row>
    <row r="53" spans="1:8" s="5" customFormat="1" x14ac:dyDescent="0.45">
      <c r="A53" s="42" t="str">
        <f t="shared" si="0"/>
        <v>PR Sagunto</v>
      </c>
      <c r="B53" s="7" t="str">
        <f t="shared" si="0"/>
        <v>Planta GNL / LNG Plant</v>
      </c>
      <c r="C53" s="48">
        <f>SUMPRODUCT('Distance Matrix_ex'!$L$12:$L$258,'Exit Capacity'!C$12:C$258)/(SUM('Exit Capacity'!C$12:C$258)-IFERROR(VLOOKUP($A53,'Exit Capacity'!$A$12:$G$258,3,FALSE),0))</f>
        <v>549.52447862374402</v>
      </c>
      <c r="D53" s="48">
        <f>SUMPRODUCT('Distance Matrix_ex'!$L$12:$L$258,'Exit Capacity'!D$12:D$258)/(SUM('Exit Capacity'!D$12:D$258)-IFERROR(VLOOKUP($A53,'Exit Capacity'!$A$12:$G$258,4,FALSE),0))</f>
        <v>548.18147740215773</v>
      </c>
      <c r="E53" s="48">
        <f>SUMPRODUCT('Distance Matrix_ex'!$L$12:$L$258,'Exit Capacity'!E$12:E$258)/(SUM('Exit Capacity'!E$12:E$258)-IFERROR(VLOOKUP($A53,'Exit Capacity'!$A$12:$G$258,5,FALSE),0))</f>
        <v>544.59131972161879</v>
      </c>
      <c r="F53" s="48">
        <f>SUMPRODUCT('Distance Matrix_ex'!$L$12:$L$258,'Exit Capacity'!F$12:F$258)/(SUM('Exit Capacity'!F$12:F$258)-IFERROR(VLOOKUP($A53,'Exit Capacity'!$A$12:$G$258,6,FALSE),0))</f>
        <v>545.055712246403</v>
      </c>
      <c r="G53" s="60">
        <f>SUMPRODUCT('Distance Matrix_ex'!$L$12:$L$258,'Exit Capacity'!G$12:G$258)/(SUM('Exit Capacity'!G$12:G$258)-IFERROR(VLOOKUP($A53,'Exit Capacity'!$A$12:$G$258,7,FALSE),0))</f>
        <v>545.80132589711343</v>
      </c>
      <c r="H53" s="1"/>
    </row>
    <row r="54" spans="1:8" s="5" customFormat="1" x14ac:dyDescent="0.45">
      <c r="A54" s="42" t="str">
        <f t="shared" si="0"/>
        <v>PR Mugardos</v>
      </c>
      <c r="B54" s="7" t="str">
        <f t="shared" si="0"/>
        <v>Planta GNL / LNG Plant</v>
      </c>
      <c r="C54" s="48">
        <f>SUMPRODUCT('Distance Matrix_ex'!$M$12:$M$258,'Exit Capacity'!C$12:C$258)/(SUM('Exit Capacity'!C$12:C$258)-IFERROR(VLOOKUP($A54,'Exit Capacity'!$A$12:$G$258,3,FALSE),0))</f>
        <v>976.13670813045565</v>
      </c>
      <c r="D54" s="48">
        <f>SUMPRODUCT('Distance Matrix_ex'!$M$12:$M$258,'Exit Capacity'!D$12:D$258)/(SUM('Exit Capacity'!D$12:D$258)-IFERROR(VLOOKUP($A54,'Exit Capacity'!$A$12:$G$258,4,FALSE),0))</f>
        <v>973.57785556371402</v>
      </c>
      <c r="E54" s="48">
        <f>SUMPRODUCT('Distance Matrix_ex'!$M$12:$M$258,'Exit Capacity'!E$12:E$258)/(SUM('Exit Capacity'!E$12:E$258)-IFERROR(VLOOKUP($A54,'Exit Capacity'!$A$12:$G$258,5,FALSE),0))</f>
        <v>971.7902441067464</v>
      </c>
      <c r="F54" s="48">
        <f>SUMPRODUCT('Distance Matrix_ex'!$M$12:$M$258,'Exit Capacity'!F$12:F$258)/(SUM('Exit Capacity'!F$12:F$258)-IFERROR(VLOOKUP($A54,'Exit Capacity'!$A$12:$G$258,6,FALSE),0))</f>
        <v>969.70464471591117</v>
      </c>
      <c r="G54" s="60">
        <f>SUMPRODUCT('Distance Matrix_ex'!$M$12:$M$258,'Exit Capacity'!G$12:G$258)/(SUM('Exit Capacity'!G$12:G$258)-IFERROR(VLOOKUP($A54,'Exit Capacity'!$A$12:$G$258,7,FALSE),0))</f>
        <v>968.00753934909937</v>
      </c>
      <c r="H54" s="1"/>
    </row>
    <row r="55" spans="1:8" s="5" customFormat="1" ht="28.5" x14ac:dyDescent="0.45">
      <c r="A55" s="42" t="str">
        <f t="shared" si="0"/>
        <v>YAC/AS Marismas</v>
      </c>
      <c r="B55" s="7" t="str">
        <f t="shared" si="0"/>
        <v>YAC Marismas / AASS - Storage facilities</v>
      </c>
      <c r="C55" s="48">
        <f>SUMPRODUCT('Distance Matrix_ex'!$N$12:$N$258,'Exit Capacity'!C$12:C$258)/(SUM('Exit Capacity'!C$12:C$258)-IFERROR(VLOOKUP($A55,'Exit Capacity'!$A$12:$G$258,3,FALSE),0))</f>
        <v>837.74610888064126</v>
      </c>
      <c r="D55" s="48">
        <f>SUMPRODUCT('Distance Matrix_ex'!$N$12:$N$258,'Exit Capacity'!D$12:D$258)/(SUM('Exit Capacity'!D$12:D$258)-IFERROR(VLOOKUP($A55,'Exit Capacity'!$A$12:$G$258,4,FALSE),0))</f>
        <v>838.60955368898942</v>
      </c>
      <c r="E55" s="48">
        <f>SUMPRODUCT('Distance Matrix_ex'!$N$12:$N$258,'Exit Capacity'!E$12:E$258)/(SUM('Exit Capacity'!E$12:E$258)-IFERROR(VLOOKUP($A55,'Exit Capacity'!$A$12:$G$258,5,FALSE),0))</f>
        <v>841.19061852302946</v>
      </c>
      <c r="F55" s="48">
        <f>SUMPRODUCT('Distance Matrix_ex'!$N$12:$N$258,'Exit Capacity'!F$12:F$258)/(SUM('Exit Capacity'!F$12:F$258)-IFERROR(VLOOKUP($A55,'Exit Capacity'!$A$12:$G$258,6,FALSE),0))</f>
        <v>840.55371306230757</v>
      </c>
      <c r="G55" s="60">
        <f>SUMPRODUCT('Distance Matrix_ex'!$N$12:$N$258,'Exit Capacity'!G$12:G$258)/(SUM('Exit Capacity'!G$12:G$258)-IFERROR(VLOOKUP($A55,'Exit Capacity'!$A$12:$G$258,7,FALSE),0))</f>
        <v>839.67119769776218</v>
      </c>
      <c r="H55" s="1"/>
    </row>
    <row r="56" spans="1:8" s="5" customFormat="1" x14ac:dyDescent="0.45">
      <c r="A56" s="42" t="str">
        <f t="shared" si="0"/>
        <v>YAC Poseidon</v>
      </c>
      <c r="B56" s="7" t="str">
        <f t="shared" si="0"/>
        <v>YAC Poseidón</v>
      </c>
      <c r="C56" s="48">
        <f>SUMPRODUCT('Distance Matrix_ex'!$O$12:$O$258,'Exit Capacity'!C$12:C$258)/(SUM('Exit Capacity'!C$12:C$258)-IFERROR(VLOOKUP($A56,'Exit Capacity'!$A$12:$G$258,3,FALSE),0))</f>
        <v>862.24184364180792</v>
      </c>
      <c r="D56" s="48">
        <f>SUMPRODUCT('Distance Matrix_ex'!$O$12:$O$258,'Exit Capacity'!D$12:D$258)/(SUM('Exit Capacity'!D$12:D$258)-IFERROR(VLOOKUP($A56,'Exit Capacity'!$A$12:$G$258,4,FALSE),0))</f>
        <v>863.00312875396196</v>
      </c>
      <c r="E56" s="48">
        <f>SUMPRODUCT('Distance Matrix_ex'!$O$12:$O$258,'Exit Capacity'!E$12:E$258)/(SUM('Exit Capacity'!E$12:E$258)-IFERROR(VLOOKUP($A56,'Exit Capacity'!$A$12:$G$258,5,FALSE),0))</f>
        <v>865.4867268583489</v>
      </c>
      <c r="F56" s="48">
        <f>SUMPRODUCT('Distance Matrix_ex'!$O$12:$O$258,'Exit Capacity'!F$12:F$258)/(SUM('Exit Capacity'!F$12:F$258)-IFERROR(VLOOKUP($A56,'Exit Capacity'!$A$12:$G$258,6,FALSE),0))</f>
        <v>864.82826795377787</v>
      </c>
      <c r="G56" s="60">
        <f>SUMPRODUCT('Distance Matrix_ex'!$O$12:$O$258,'Exit Capacity'!G$12:G$258)/(SUM('Exit Capacity'!G$12:G$258)-IFERROR(VLOOKUP($A56,'Exit Capacity'!$A$12:$G$258,7,FALSE),0))</f>
        <v>863.95626070457581</v>
      </c>
      <c r="H56" s="1"/>
    </row>
    <row r="57" spans="1:8" s="5" customFormat="1" x14ac:dyDescent="0.45">
      <c r="A57" s="42" t="str">
        <f t="shared" si="0"/>
        <v>YAC Viura</v>
      </c>
      <c r="B57" s="7" t="str">
        <f t="shared" si="0"/>
        <v>YAC Viura</v>
      </c>
      <c r="C57" s="48">
        <f>SUMPRODUCT('Distance Matrix_ex'!$P$12:$P$258,'Exit Capacity'!C$12:C$258)/(SUM('Exit Capacity'!C$12:C$258)-IFERROR(VLOOKUP($A57,'Exit Capacity'!$A$12:$G$258,3,FALSE),0))</f>
        <v>449.33379363483448</v>
      </c>
      <c r="D57" s="48">
        <f>SUMPRODUCT('Distance Matrix_ex'!$P$12:$P$258,'Exit Capacity'!D$12:D$258)/(SUM('Exit Capacity'!D$12:D$258)-IFERROR(VLOOKUP($A57,'Exit Capacity'!$A$12:$G$258,4,FALSE),0))</f>
        <v>445.42699540554116</v>
      </c>
      <c r="E57" s="48">
        <f>SUMPRODUCT('Distance Matrix_ex'!$P$12:$P$258,'Exit Capacity'!E$12:E$258)/(SUM('Exit Capacity'!E$12:E$258)-IFERROR(VLOOKUP($A57,'Exit Capacity'!$A$12:$G$258,5,FALSE),0))</f>
        <v>439.40791751837287</v>
      </c>
      <c r="F57" s="48">
        <f>SUMPRODUCT('Distance Matrix_ex'!$P$12:$P$258,'Exit Capacity'!F$12:F$258)/(SUM('Exit Capacity'!F$12:F$258)-IFERROR(VLOOKUP($A57,'Exit Capacity'!$A$12:$G$258,6,FALSE),0))</f>
        <v>437.48079018682284</v>
      </c>
      <c r="G57" s="60">
        <f>SUMPRODUCT('Distance Matrix_ex'!$P$12:$P$258,'Exit Capacity'!G$12:G$258)/(SUM('Exit Capacity'!G$12:G$258)-IFERROR(VLOOKUP($A57,'Exit Capacity'!$A$12:$G$258,7,FALSE),0))</f>
        <v>436.49403413949324</v>
      </c>
      <c r="H57" s="1"/>
    </row>
    <row r="58" spans="1:8" s="5" customFormat="1" x14ac:dyDescent="0.45">
      <c r="A58" s="42" t="s">
        <v>255</v>
      </c>
      <c r="B58" s="7" t="s">
        <v>265</v>
      </c>
      <c r="C58" s="48">
        <f>SUMPRODUCT('Distance Matrix_ex'!$Q$12:$Q$258,'Exit Capacity'!C$12:C$258)/(SUM('Exit Capacity'!C$12:C$258)-IFERROR(VLOOKUP($A58,'Exit Capacity'!$A$12:$G$258,3,FALSE),0))</f>
        <v>492.64738361637092</v>
      </c>
      <c r="D58" s="48">
        <f>SUMPRODUCT('Distance Matrix_ex'!$Q$12:$Q$258,'Exit Capacity'!D$12:D$258)/(SUM('Exit Capacity'!D$12:D$258)-IFERROR(VLOOKUP($A58,'Exit Capacity'!$A$12:$G$258,4,FALSE),0))</f>
        <v>491.4349420295103</v>
      </c>
      <c r="E58" s="48">
        <f>SUMPRODUCT('Distance Matrix_ex'!$Q$12:$Q$258,'Exit Capacity'!E$12:E$258)/(SUM('Exit Capacity'!E$12:E$258)-IFERROR(VLOOKUP($A58,'Exit Capacity'!$A$12:$G$258,5,FALSE),0))</f>
        <v>489.10170085613589</v>
      </c>
      <c r="F58" s="48">
        <f>SUMPRODUCT('Distance Matrix_ex'!$Q$12:$Q$258,'Exit Capacity'!F$12:F$258)/(SUM('Exit Capacity'!F$12:F$258)-IFERROR(VLOOKUP($A58,'Exit Capacity'!$A$12:$G$258,6,FALSE),0))</f>
        <v>488.28518957225265</v>
      </c>
      <c r="G58" s="60">
        <f>SUMPRODUCT('Distance Matrix_ex'!$Q$12:$Q$258,'Exit Capacity'!G$12:G$258)/(SUM('Exit Capacity'!G$12:G$258)-IFERROR(VLOOKUP($A58,'Exit Capacity'!$A$12:$G$258,7,FALSE),0))</f>
        <v>487.81307089839999</v>
      </c>
      <c r="H58" s="1"/>
    </row>
    <row r="59" spans="1:8" s="5" customFormat="1" x14ac:dyDescent="0.45">
      <c r="A59" s="42" t="s">
        <v>493</v>
      </c>
      <c r="B59" s="7" t="s">
        <v>494</v>
      </c>
      <c r="C59" s="48">
        <f>SUMPRODUCT('Distance Matrix_ex'!$R$12:$R$258,'Exit Capacity'!C$12:C$258)/(SUM('Exit Capacity'!C$12:C$258)-IFERROR(VLOOKUP($A59,'Exit Capacity'!$A$12:$G$258,3,FALSE),0))</f>
        <v>524.5221056346611</v>
      </c>
      <c r="D59" s="48">
        <f>SUMPRODUCT('Distance Matrix_ex'!$R$12:$R$258,'Exit Capacity'!D$12:D$258)/(SUM('Exit Capacity'!D$12:D$258)-IFERROR(VLOOKUP($A59,'Exit Capacity'!$A$12:$G$258,4,FALSE),0))</f>
        <v>522.29207595812056</v>
      </c>
      <c r="E59" s="48">
        <f>SUMPRODUCT('Distance Matrix_ex'!$R$12:$R$258,'Exit Capacity'!E$12:E$258)/(SUM('Exit Capacity'!E$12:E$258)-IFERROR(VLOOKUP($A59,'Exit Capacity'!$A$12:$G$258,5,FALSE),0))</f>
        <v>517.26656897745102</v>
      </c>
      <c r="F59" s="48">
        <f>SUMPRODUCT('Distance Matrix_ex'!$R$12:$R$258,'Exit Capacity'!F$12:F$258)/(SUM('Exit Capacity'!F$12:F$258)-IFERROR(VLOOKUP($A59,'Exit Capacity'!$A$12:$G$258,6,FALSE),0))</f>
        <v>517.45897894560017</v>
      </c>
      <c r="G59" s="60">
        <f>SUMPRODUCT('Distance Matrix_ex'!$R$12:$R$258,'Exit Capacity'!G$12:G$258)/(SUM('Exit Capacity'!G$12:G$258)-IFERROR(VLOOKUP($A59,'Exit Capacity'!$A$12:$G$258,7,FALSE),0))</f>
        <v>518.14669791041581</v>
      </c>
      <c r="H59" s="1"/>
    </row>
    <row r="60" spans="1:8" s="5" customFormat="1" x14ac:dyDescent="0.45">
      <c r="A60" s="42" t="s">
        <v>256</v>
      </c>
      <c r="B60" s="7" t="s">
        <v>249</v>
      </c>
      <c r="C60" s="48">
        <f>SUMPRODUCT('Distance Matrix_ex'!$S$12:$S$258,'Exit Capacity'!C$12:C$258)/(SUM('Exit Capacity'!C$12:C$258)-IFERROR(VLOOKUP($A60,'Exit Capacity'!$A$12:$G$258,3,FALSE),0))</f>
        <v>862.67470501121761</v>
      </c>
      <c r="D60" s="48">
        <f>SUMPRODUCT('Distance Matrix_ex'!$S$12:$S$258,'Exit Capacity'!D$12:D$258)/(SUM('Exit Capacity'!D$12:D$258)-IFERROR(VLOOKUP($A60,'Exit Capacity'!$A$12:$G$258,4,FALSE),0))</f>
        <v>865.31498093750236</v>
      </c>
      <c r="E60" s="48">
        <f>SUMPRODUCT('Distance Matrix_ex'!$S$12:$S$258,'Exit Capacity'!E$12:E$258)/(SUM('Exit Capacity'!E$12:E$258)-IFERROR(VLOOKUP($A60,'Exit Capacity'!$A$12:$G$258,5,FALSE),0))</f>
        <v>869.58417134038643</v>
      </c>
      <c r="F60" s="48">
        <f>SUMPRODUCT('Distance Matrix_ex'!$S$12:$S$258,'Exit Capacity'!F$12:F$258)/(SUM('Exit Capacity'!F$12:F$258)-IFERROR(VLOOKUP($A60,'Exit Capacity'!$A$12:$G$258,6,FALSE),0))</f>
        <v>870.30643379835249</v>
      </c>
      <c r="G60" s="60">
        <f>SUMPRODUCT('Distance Matrix_ex'!$S$12:$S$258,'Exit Capacity'!G$12:G$258)/(SUM('Exit Capacity'!G$12:G$258)-IFERROR(VLOOKUP($A60,'Exit Capacity'!$A$12:$G$258,7,FALSE),0))</f>
        <v>870.42570685212422</v>
      </c>
      <c r="H60" s="1"/>
    </row>
    <row r="61" spans="1:8" s="5" customFormat="1" x14ac:dyDescent="0.45">
      <c r="A61" s="42" t="s">
        <v>257</v>
      </c>
      <c r="B61" s="7" t="s">
        <v>250</v>
      </c>
      <c r="C61" s="48">
        <f>SUMPRODUCT('Distance Matrix_ex'!$T$12:$T$258,'Exit Capacity'!C$12:C$258)/(SUM('Exit Capacity'!C$12:C$258)-IFERROR(VLOOKUP($A61,'Exit Capacity'!$A$12:$G$258,3,FALSE),0))</f>
        <v>453.61062383792205</v>
      </c>
      <c r="D61" s="48">
        <f>SUMPRODUCT('Distance Matrix_ex'!$T$12:$T$258,'Exit Capacity'!D$12:D$258)/(SUM('Exit Capacity'!D$12:D$258)-IFERROR(VLOOKUP($A61,'Exit Capacity'!$A$12:$G$258,4,FALSE),0))</f>
        <v>449.29660796613422</v>
      </c>
      <c r="E61" s="48">
        <f>SUMPRODUCT('Distance Matrix_ex'!$T$12:$T$258,'Exit Capacity'!E$12:E$258)/(SUM('Exit Capacity'!E$12:E$258)-IFERROR(VLOOKUP($A61,'Exit Capacity'!$A$12:$G$258,5,FALSE),0))</f>
        <v>442.41485754235657</v>
      </c>
      <c r="F61" s="48">
        <f>SUMPRODUCT('Distance Matrix_ex'!$T$12:$T$258,'Exit Capacity'!F$12:F$258)/(SUM('Exit Capacity'!F$12:F$258)-IFERROR(VLOOKUP($A61,'Exit Capacity'!$A$12:$G$258,6,FALSE),0))</f>
        <v>440.5579575039792</v>
      </c>
      <c r="G61" s="60">
        <f>SUMPRODUCT('Distance Matrix_ex'!$T$12:$T$258,'Exit Capacity'!G$12:G$258)/(SUM('Exit Capacity'!G$12:G$258)-IFERROR(VLOOKUP($A61,'Exit Capacity'!$A$12:$G$258,7,FALSE),0))</f>
        <v>439.73894285369596</v>
      </c>
      <c r="H61" s="1"/>
    </row>
    <row r="62" spans="1:8" s="5" customFormat="1" x14ac:dyDescent="0.45">
      <c r="A62" s="42" t="s">
        <v>258</v>
      </c>
      <c r="B62" s="7" t="s">
        <v>251</v>
      </c>
      <c r="C62" s="48">
        <f>SUMPRODUCT('Distance Matrix_ex'!$U$12:$U$258,'Exit Capacity'!C$12:C$258)/(SUM('Exit Capacity'!C$12:C$258)-IFERROR(VLOOKUP($A62,'Exit Capacity'!$A$12:$G$258,3,FALSE),0))</f>
        <v>545.90135639756591</v>
      </c>
      <c r="D62" s="48">
        <f>SUMPRODUCT('Distance Matrix_ex'!$U$12:$U$258,'Exit Capacity'!D$12:D$258)/(SUM('Exit Capacity'!D$12:D$258)-IFERROR(VLOOKUP($A62,'Exit Capacity'!$A$12:$G$258,4,FALSE),0))</f>
        <v>545.25537083045492</v>
      </c>
      <c r="E62" s="48">
        <f>SUMPRODUCT('Distance Matrix_ex'!$U$12:$U$258,'Exit Capacity'!E$12:E$258)/(SUM('Exit Capacity'!E$12:E$258)-IFERROR(VLOOKUP($A62,'Exit Capacity'!$A$12:$G$258,5,FALSE),0))</f>
        <v>544.25863491255257</v>
      </c>
      <c r="F62" s="48">
        <f>SUMPRODUCT('Distance Matrix_ex'!$U$12:$U$258,'Exit Capacity'!F$12:F$258)/(SUM('Exit Capacity'!F$12:F$258)-IFERROR(VLOOKUP($A62,'Exit Capacity'!$A$12:$G$258,6,FALSE),0))</f>
        <v>543.45125597892763</v>
      </c>
      <c r="G62" s="60">
        <f>SUMPRODUCT('Distance Matrix_ex'!$U$12:$U$258,'Exit Capacity'!G$12:G$258)/(SUM('Exit Capacity'!G$12:G$258)-IFERROR(VLOOKUP($A62,'Exit Capacity'!$A$12:$G$258,7,FALSE),0))</f>
        <v>542.84026512664639</v>
      </c>
      <c r="H62" s="1"/>
    </row>
    <row r="63" spans="1:8" s="5" customFormat="1" x14ac:dyDescent="0.45">
      <c r="A63" s="42" t="s">
        <v>259</v>
      </c>
      <c r="B63" s="7" t="s">
        <v>252</v>
      </c>
      <c r="C63" s="48">
        <f>SUMPRODUCT('Distance Matrix_ex'!$V$12:$V$258,'Exit Capacity'!C$12:C$258)/(SUM('Exit Capacity'!C$12:C$258)-IFERROR(VLOOKUP($A63,'Exit Capacity'!$A$12:$G$258,3,FALSE),0))</f>
        <v>542.84601262369404</v>
      </c>
      <c r="D63" s="48">
        <f>SUMPRODUCT('Distance Matrix_ex'!$V$12:$V$258,'Exit Capacity'!D$12:D$258)/(SUM('Exit Capacity'!D$12:D$258)-IFERROR(VLOOKUP($A63,'Exit Capacity'!$A$12:$G$258,4,FALSE),0))</f>
        <v>541.55081080572018</v>
      </c>
      <c r="E63" s="48">
        <f>SUMPRODUCT('Distance Matrix_ex'!$V$12:$V$258,'Exit Capacity'!E$12:E$258)/(SUM('Exit Capacity'!E$12:E$258)-IFERROR(VLOOKUP($A63,'Exit Capacity'!$A$12:$G$258,5,FALSE),0))</f>
        <v>537.97257238230827</v>
      </c>
      <c r="F63" s="48">
        <f>SUMPRODUCT('Distance Matrix_ex'!$V$12:$V$258,'Exit Capacity'!F$12:F$258)/(SUM('Exit Capacity'!F$12:F$258)-IFERROR(VLOOKUP($A63,'Exit Capacity'!$A$12:$G$258,6,FALSE),0))</f>
        <v>538.43723194980203</v>
      </c>
      <c r="G63" s="60">
        <f>SUMPRODUCT('Distance Matrix_ex'!$V$12:$V$258,'Exit Capacity'!G$12:G$258)/(SUM('Exit Capacity'!G$12:G$258)-IFERROR(VLOOKUP($A63,'Exit Capacity'!$A$12:$G$258,7,FALSE),0))</f>
        <v>539.17955925590627</v>
      </c>
      <c r="H63" s="1"/>
    </row>
    <row r="64" spans="1:8" s="5" customFormat="1" x14ac:dyDescent="0.45">
      <c r="A64" s="42" t="s">
        <v>260</v>
      </c>
      <c r="B64" s="7" t="s">
        <v>253</v>
      </c>
      <c r="C64" s="48">
        <f>SUMPRODUCT('Distance Matrix_ex'!$W$12:$W$258,'Exit Capacity'!C$12:C$258)/(SUM('Exit Capacity'!C$12:C$258)-IFERROR(VLOOKUP($A64,'Exit Capacity'!$A$12:$G$258,3,FALSE),0))</f>
        <v>796.89990401286479</v>
      </c>
      <c r="D64" s="48">
        <f>SUMPRODUCT('Distance Matrix_ex'!$W$12:$W$258,'Exit Capacity'!D$12:D$258)/(SUM('Exit Capacity'!D$12:D$258)-IFERROR(VLOOKUP($A64,'Exit Capacity'!$A$12:$G$258,4,FALSE),0))</f>
        <v>797.85901195806514</v>
      </c>
      <c r="E64" s="48">
        <f>SUMPRODUCT('Distance Matrix_ex'!$W$12:$W$258,'Exit Capacity'!E$12:E$258)/(SUM('Exit Capacity'!E$12:E$258)-IFERROR(VLOOKUP($A64,'Exit Capacity'!$A$12:$G$258,5,FALSE),0))</f>
        <v>800.58383898325951</v>
      </c>
      <c r="F64" s="48">
        <f>SUMPRODUCT('Distance Matrix_ex'!$W$12:$W$258,'Exit Capacity'!F$12:F$258)/(SUM('Exit Capacity'!F$12:F$258)-IFERROR(VLOOKUP($A64,'Exit Capacity'!$A$12:$G$258,6,FALSE),0))</f>
        <v>800.03694407575745</v>
      </c>
      <c r="G64" s="60">
        <f>SUMPRODUCT('Distance Matrix_ex'!$W$12:$W$258,'Exit Capacity'!G$12:G$258)/(SUM('Exit Capacity'!G$12:G$258)-IFERROR(VLOOKUP($A64,'Exit Capacity'!$A$12:$G$258,7,FALSE),0))</f>
        <v>799.23311230935713</v>
      </c>
      <c r="H64" s="1"/>
    </row>
    <row r="65" spans="1:8" s="5" customFormat="1" x14ac:dyDescent="0.45">
      <c r="A65" s="42" t="str">
        <f t="shared" ref="A65:B67" si="1">A34</f>
        <v>AASS Serrablo</v>
      </c>
      <c r="B65" s="7" t="str">
        <f t="shared" si="1"/>
        <v>AA.SS / Storage facilities</v>
      </c>
      <c r="C65" s="48">
        <f>SUMPRODUCT('Distance Matrix_ex'!$X$12:$X$258,'Exit Capacity'!C$12:C$258)/(SUM('Exit Capacity'!C$12:C$258)-IFERROR(VLOOKUP($A65,'Exit Capacity'!$A$12:$G$258,3,FALSE),0))</f>
        <v>594.85891721894984</v>
      </c>
      <c r="D65" s="48">
        <f>SUMPRODUCT('Distance Matrix_ex'!$X$12:$X$258,'Exit Capacity'!D$12:D$258)/(SUM('Exit Capacity'!D$12:D$258)-IFERROR(VLOOKUP($A65,'Exit Capacity'!$A$12:$G$258,4,FALSE),0))</f>
        <v>591.15451107057754</v>
      </c>
      <c r="E65" s="48">
        <f>SUMPRODUCT('Distance Matrix_ex'!$X$12:$X$258,'Exit Capacity'!E$12:E$258)/(SUM('Exit Capacity'!E$12:E$258)-IFERROR(VLOOKUP($A65,'Exit Capacity'!$A$12:$G$258,5,FALSE),0))</f>
        <v>584.45881626254413</v>
      </c>
      <c r="F65" s="48">
        <f>SUMPRODUCT('Distance Matrix_ex'!$X$12:$X$258,'Exit Capacity'!F$12:F$258)/(SUM('Exit Capacity'!F$12:F$258)-IFERROR(VLOOKUP($A65,'Exit Capacity'!$A$12:$G$258,6,FALSE),0))</f>
        <v>583.32163673847344</v>
      </c>
      <c r="G65" s="60">
        <f>SUMPRODUCT('Distance Matrix_ex'!$X$12:$X$258,'Exit Capacity'!G$12:G$258)/(SUM('Exit Capacity'!G$12:G$258)-IFERROR(VLOOKUP($A65,'Exit Capacity'!$A$12:$G$258,7,FALSE),0))</f>
        <v>583.07109857736248</v>
      </c>
      <c r="H65" s="1"/>
    </row>
    <row r="66" spans="1:8" s="5" customFormat="1" x14ac:dyDescent="0.45">
      <c r="A66" s="42" t="str">
        <f t="shared" si="1"/>
        <v>AASS Gaviota</v>
      </c>
      <c r="B66" s="7" t="str">
        <f t="shared" si="1"/>
        <v>AA.SS / Storage facilities</v>
      </c>
      <c r="C66" s="48">
        <f>SUMPRODUCT('Distance Matrix_ex'!$Y$12:$Y$258,'Exit Capacity'!C$12:C$258)/(SUM('Exit Capacity'!C$12:C$258)-IFERROR(VLOOKUP($A66,'Exit Capacity'!$A$12:$G$258,3,FALSE),0))</f>
        <v>560.15679381332211</v>
      </c>
      <c r="D66" s="48">
        <f>SUMPRODUCT('Distance Matrix_ex'!$Y$12:$Y$258,'Exit Capacity'!D$12:D$258)/(SUM('Exit Capacity'!D$12:D$258)-IFERROR(VLOOKUP($A66,'Exit Capacity'!$A$12:$G$258,4,FALSE),0))</f>
        <v>556.18015051402233</v>
      </c>
      <c r="E66" s="48">
        <f>SUMPRODUCT('Distance Matrix_ex'!$Y$12:$Y$258,'Exit Capacity'!E$12:E$258)/(SUM('Exit Capacity'!E$12:E$258)-IFERROR(VLOOKUP($A66,'Exit Capacity'!$A$12:$G$258,5,FALSE),0))</f>
        <v>550.01744158477686</v>
      </c>
      <c r="F66" s="48">
        <f>SUMPRODUCT('Distance Matrix_ex'!$Y$12:$Y$258,'Exit Capacity'!F$12:F$258)/(SUM('Exit Capacity'!F$12:F$258)-IFERROR(VLOOKUP($A66,'Exit Capacity'!$A$12:$G$258,6,FALSE),0))</f>
        <v>547.84372439312472</v>
      </c>
      <c r="G66" s="60">
        <f>SUMPRODUCT('Distance Matrix_ex'!$Y$12:$Y$258,'Exit Capacity'!G$12:G$258)/(SUM('Exit Capacity'!G$12:G$258)-IFERROR(VLOOKUP($A66,'Exit Capacity'!$A$12:$G$258,7,FALSE),0))</f>
        <v>546.62227079672437</v>
      </c>
      <c r="H66" s="1"/>
    </row>
    <row r="67" spans="1:8" s="5" customFormat="1" ht="14.65" thickBot="1" x14ac:dyDescent="0.5">
      <c r="A67" s="42" t="str">
        <f t="shared" si="1"/>
        <v>AASS Yela</v>
      </c>
      <c r="B67" s="7" t="str">
        <f t="shared" si="1"/>
        <v>AA.SS / Storage facilities</v>
      </c>
      <c r="C67" s="48">
        <f>SUMPRODUCT('Distance Matrix_ex'!$Z$12:$Z$258,'Exit Capacity'!C$12:C$258)/(SUM('Exit Capacity'!C$12:C$258)-IFERROR(VLOOKUP($A67,'Exit Capacity'!$A$12:$G$258,3,FALSE),0))</f>
        <v>499.57079628042612</v>
      </c>
      <c r="D67" s="48">
        <f>SUMPRODUCT('Distance Matrix_ex'!$Z$12:$Z$258,'Exit Capacity'!D$12:D$258)/(SUM('Exit Capacity'!D$12:D$258)-IFERROR(VLOOKUP($A67,'Exit Capacity'!$A$12:$G$258,4,FALSE),0))</f>
        <v>497.92089285796914</v>
      </c>
      <c r="E67" s="48">
        <f>SUMPRODUCT('Distance Matrix_ex'!$Z$12:$Z$258,'Exit Capacity'!E$12:E$258)/(SUM('Exit Capacity'!E$12:E$258)-IFERROR(VLOOKUP($A67,'Exit Capacity'!$A$12:$G$258,5,FALSE),0))</f>
        <v>494.38521213612961</v>
      </c>
      <c r="F67" s="48">
        <f>SUMPRODUCT('Distance Matrix_ex'!$Z$12:$Z$258,'Exit Capacity'!F$12:F$258)/(SUM('Exit Capacity'!F$12:F$258)-IFERROR(VLOOKUP($A67,'Exit Capacity'!$A$12:$G$258,6,FALSE),0))</f>
        <v>493.57369213223836</v>
      </c>
      <c r="G67" s="60">
        <f>SUMPRODUCT('Distance Matrix_ex'!$Z$12:$Z$258,'Exit Capacity'!G$12:G$258)/(SUM('Exit Capacity'!G$12:G$258)-IFERROR(VLOOKUP($A67,'Exit Capacity'!$A$12:$G$258,7,FALSE),0))</f>
        <v>493.24995855578737</v>
      </c>
      <c r="H67" s="1"/>
    </row>
    <row r="68" spans="1:8" ht="18.75" customHeight="1" thickBot="1" x14ac:dyDescent="0.5">
      <c r="A68" s="29" t="s">
        <v>7</v>
      </c>
      <c r="B68" s="30"/>
      <c r="C68" s="61">
        <f>SUM(C43:C67)</f>
        <v>17388.655018167134</v>
      </c>
      <c r="D68" s="61">
        <f>SUM(D43:D67)</f>
        <v>17350.530022923052</v>
      </c>
      <c r="E68" s="61">
        <f>SUM(E43:E67)</f>
        <v>17290.322765124587</v>
      </c>
      <c r="F68" s="61">
        <f>SUM(F43:F67)</f>
        <v>17271.206515290618</v>
      </c>
      <c r="G68" s="62">
        <f>SUM(G43:G67)</f>
        <v>17260.499200794082</v>
      </c>
    </row>
    <row r="69" spans="1:8" ht="9" customHeight="1" x14ac:dyDescent="0.45">
      <c r="C69" s="59"/>
      <c r="D69" s="59"/>
      <c r="E69" s="59"/>
      <c r="F69" s="59"/>
      <c r="G69" s="59"/>
    </row>
    <row r="70" spans="1:8" ht="27.75" customHeight="1" x14ac:dyDescent="0.45">
      <c r="A70" s="91" t="s">
        <v>90</v>
      </c>
      <c r="B70" s="19"/>
      <c r="C70" s="20"/>
      <c r="D70" s="20"/>
      <c r="E70" s="20"/>
      <c r="F70" s="20"/>
      <c r="G70" s="20"/>
    </row>
    <row r="71" spans="1:8" ht="5.0999999999999996" customHeight="1" thickBot="1" x14ac:dyDescent="0.5"/>
    <row r="72" spans="1:8" ht="15" customHeight="1" x14ac:dyDescent="0.45">
      <c r="A72" s="199" t="s">
        <v>68</v>
      </c>
      <c r="B72" s="197" t="s">
        <v>69</v>
      </c>
      <c r="C72" s="23" t="s">
        <v>11</v>
      </c>
      <c r="D72" s="24"/>
      <c r="E72" s="24"/>
      <c r="F72" s="24"/>
      <c r="G72" s="25"/>
    </row>
    <row r="73" spans="1:8" ht="33" customHeight="1" x14ac:dyDescent="0.45">
      <c r="A73" s="200"/>
      <c r="B73" s="198"/>
      <c r="C73" s="22" t="s">
        <v>58</v>
      </c>
      <c r="D73" s="22" t="s">
        <v>59</v>
      </c>
      <c r="E73" s="22" t="s">
        <v>60</v>
      </c>
      <c r="F73" s="22" t="s">
        <v>61</v>
      </c>
      <c r="G73" s="26" t="s">
        <v>62</v>
      </c>
    </row>
    <row r="74" spans="1:8" s="5" customFormat="1" x14ac:dyDescent="0.45">
      <c r="A74" s="27" t="str">
        <f t="shared" ref="A74:B88" si="2">A43</f>
        <v>CI Tarifa</v>
      </c>
      <c r="B74" s="4" t="str">
        <f t="shared" si="2"/>
        <v>CI Tarifa</v>
      </c>
      <c r="C74" s="69">
        <f t="shared" ref="C74:G83" si="3">C12*C43/SUMPRODUCT(C$12:C$36,C$43:C$67)</f>
        <v>0.17144578859542284</v>
      </c>
      <c r="D74" s="69">
        <f t="shared" si="3"/>
        <v>0.18546382347718515</v>
      </c>
      <c r="E74" s="69">
        <f t="shared" si="3"/>
        <v>0.18975367700231568</v>
      </c>
      <c r="F74" s="69">
        <f t="shared" si="3"/>
        <v>0.19203826599196344</v>
      </c>
      <c r="G74" s="70">
        <f t="shared" si="3"/>
        <v>0.19520906420447079</v>
      </c>
      <c r="H74" s="59"/>
    </row>
    <row r="75" spans="1:8" s="5" customFormat="1" x14ac:dyDescent="0.45">
      <c r="A75" s="42" t="str">
        <f t="shared" si="2"/>
        <v>CI Almería</v>
      </c>
      <c r="B75" s="4" t="str">
        <f t="shared" si="2"/>
        <v>CI Almería</v>
      </c>
      <c r="C75" s="71">
        <f t="shared" si="3"/>
        <v>0.18761123179439451</v>
      </c>
      <c r="D75" s="71">
        <f t="shared" si="3"/>
        <v>0.18809566354593932</v>
      </c>
      <c r="E75" s="71">
        <f t="shared" si="3"/>
        <v>0.19136811645918667</v>
      </c>
      <c r="F75" s="71">
        <f t="shared" si="3"/>
        <v>0.19375800732849568</v>
      </c>
      <c r="G75" s="72">
        <f t="shared" si="3"/>
        <v>0.19714908350994709</v>
      </c>
      <c r="H75" s="59"/>
    </row>
    <row r="76" spans="1:8" s="5" customFormat="1" x14ac:dyDescent="0.45">
      <c r="A76" s="42" t="str">
        <f t="shared" si="2"/>
        <v>Irún</v>
      </c>
      <c r="B76" s="4" t="str">
        <f t="shared" si="2"/>
        <v>VIP Pirineos</v>
      </c>
      <c r="C76" s="71">
        <f t="shared" si="3"/>
        <v>3.2176261562526051E-2</v>
      </c>
      <c r="D76" s="71">
        <f t="shared" si="3"/>
        <v>3.2934340778657881E-2</v>
      </c>
      <c r="E76" s="71">
        <f t="shared" si="3"/>
        <v>3.3202165949262556E-2</v>
      </c>
      <c r="F76" s="71">
        <f t="shared" si="3"/>
        <v>3.3452079387277851E-2</v>
      </c>
      <c r="G76" s="72">
        <f t="shared" si="3"/>
        <v>3.392889446253515E-2</v>
      </c>
      <c r="H76" s="59"/>
    </row>
    <row r="77" spans="1:8" s="5" customFormat="1" x14ac:dyDescent="0.45">
      <c r="A77" s="42" t="str">
        <f t="shared" si="2"/>
        <v>Larrau</v>
      </c>
      <c r="B77" s="4" t="str">
        <f t="shared" si="2"/>
        <v>VIP Pirineos</v>
      </c>
      <c r="C77" s="71">
        <f t="shared" si="3"/>
        <v>8.1795390161328571E-2</v>
      </c>
      <c r="D77" s="71">
        <f t="shared" si="3"/>
        <v>8.3694780471731164E-2</v>
      </c>
      <c r="E77" s="71">
        <f t="shared" si="3"/>
        <v>8.4279147507307209E-2</v>
      </c>
      <c r="F77" s="71">
        <f t="shared" si="3"/>
        <v>8.4968965462604254E-2</v>
      </c>
      <c r="G77" s="72">
        <f t="shared" si="3"/>
        <v>8.6236855748009364E-2</v>
      </c>
      <c r="H77" s="59"/>
    </row>
    <row r="78" spans="1:8" s="5" customFormat="1" x14ac:dyDescent="0.45">
      <c r="A78" s="42" t="str">
        <f t="shared" si="2"/>
        <v>Badajoz</v>
      </c>
      <c r="B78" s="4" t="str">
        <f t="shared" si="2"/>
        <v>VIP Ibérico</v>
      </c>
      <c r="C78" s="71">
        <f t="shared" si="3"/>
        <v>8.6692923123674707E-3</v>
      </c>
      <c r="D78" s="71">
        <f t="shared" si="3"/>
        <v>9.6628279228857302E-3</v>
      </c>
      <c r="E78" s="71">
        <f t="shared" si="3"/>
        <v>9.8126122691711594E-3</v>
      </c>
      <c r="F78" s="71">
        <f t="shared" si="3"/>
        <v>9.9016892813438197E-3</v>
      </c>
      <c r="G78" s="72">
        <f t="shared" si="3"/>
        <v>1.004743688748482E-2</v>
      </c>
      <c r="H78" s="59"/>
    </row>
    <row r="79" spans="1:8" s="5" customFormat="1" x14ac:dyDescent="0.45">
      <c r="A79" s="42" t="str">
        <f t="shared" si="2"/>
        <v>Tuy</v>
      </c>
      <c r="B79" s="7" t="str">
        <f t="shared" si="2"/>
        <v>VIP Ibérico</v>
      </c>
      <c r="C79" s="71">
        <f t="shared" si="3"/>
        <v>4.4150893173523584E-3</v>
      </c>
      <c r="D79" s="71">
        <f t="shared" si="3"/>
        <v>4.9218528307969876E-3</v>
      </c>
      <c r="E79" s="71">
        <f t="shared" si="3"/>
        <v>5.0012144971718674E-3</v>
      </c>
      <c r="F79" s="71">
        <f t="shared" si="3"/>
        <v>5.0477161352714232E-3</v>
      </c>
      <c r="G79" s="72">
        <f t="shared" si="3"/>
        <v>5.1226841474301035E-3</v>
      </c>
      <c r="H79" s="59"/>
    </row>
    <row r="80" spans="1:8" s="5" customFormat="1" x14ac:dyDescent="0.45">
      <c r="A80" s="42" t="str">
        <f t="shared" si="2"/>
        <v>PR Barcelona</v>
      </c>
      <c r="B80" s="7" t="str">
        <f t="shared" si="2"/>
        <v>Planta GNL / LNG Plant</v>
      </c>
      <c r="C80" s="71">
        <f t="shared" si="3"/>
        <v>7.4224016556825131E-2</v>
      </c>
      <c r="D80" s="71">
        <f t="shared" si="3"/>
        <v>9.1676908200785695E-2</v>
      </c>
      <c r="E80" s="71">
        <f t="shared" si="3"/>
        <v>9.9359332609569223E-2</v>
      </c>
      <c r="F80" s="71">
        <f t="shared" si="3"/>
        <v>0.10819634436254395</v>
      </c>
      <c r="G80" s="72">
        <f t="shared" si="3"/>
        <v>0.10601023417954679</v>
      </c>
      <c r="H80" s="59"/>
    </row>
    <row r="81" spans="1:8" s="5" customFormat="1" x14ac:dyDescent="0.45">
      <c r="A81" s="42" t="str">
        <f t="shared" si="2"/>
        <v>PR Cartagena</v>
      </c>
      <c r="B81" s="7" t="str">
        <f t="shared" si="2"/>
        <v>Planta GNL / LNG Plant</v>
      </c>
      <c r="C81" s="71">
        <f t="shared" si="3"/>
        <v>8.59655955928747E-2</v>
      </c>
      <c r="D81" s="71">
        <f t="shared" si="3"/>
        <v>8.6714660216271749E-2</v>
      </c>
      <c r="E81" s="71">
        <f t="shared" si="3"/>
        <v>8.7222748266209224E-2</v>
      </c>
      <c r="F81" s="71">
        <f t="shared" si="3"/>
        <v>8.8277330105806157E-2</v>
      </c>
      <c r="G81" s="72">
        <f t="shared" si="3"/>
        <v>8.6589556443522453E-2</v>
      </c>
      <c r="H81" s="59"/>
    </row>
    <row r="82" spans="1:8" s="5" customFormat="1" x14ac:dyDescent="0.45">
      <c r="A82" s="42" t="str">
        <f t="shared" si="2"/>
        <v>PR Huelva</v>
      </c>
      <c r="B82" s="7" t="str">
        <f t="shared" si="2"/>
        <v>Planta GNL / LNG Plant</v>
      </c>
      <c r="C82" s="71">
        <f t="shared" si="3"/>
        <v>0.13001268318802808</v>
      </c>
      <c r="D82" s="71">
        <f t="shared" si="3"/>
        <v>0.12458526754156253</v>
      </c>
      <c r="E82" s="71">
        <f t="shared" si="3"/>
        <v>0.12271455053461222</v>
      </c>
      <c r="F82" s="71">
        <f t="shared" si="3"/>
        <v>0.12081920161711657</v>
      </c>
      <c r="G82" s="72">
        <f t="shared" si="3"/>
        <v>0.11816255078220576</v>
      </c>
      <c r="H82" s="59"/>
    </row>
    <row r="83" spans="1:8" s="5" customFormat="1" x14ac:dyDescent="0.45">
      <c r="A83" s="42" t="str">
        <f t="shared" si="2"/>
        <v>PR Bilbao</v>
      </c>
      <c r="B83" s="7" t="str">
        <f t="shared" si="2"/>
        <v>Planta GNL / LNG Plant</v>
      </c>
      <c r="C83" s="71">
        <f t="shared" si="3"/>
        <v>8.5229722161953639E-2</v>
      </c>
      <c r="D83" s="71">
        <f t="shared" si="3"/>
        <v>5.9605390749365307E-2</v>
      </c>
      <c r="E83" s="71">
        <f t="shared" si="3"/>
        <v>4.7320740507393197E-2</v>
      </c>
      <c r="F83" s="71">
        <f t="shared" si="3"/>
        <v>3.594346332413597E-2</v>
      </c>
      <c r="G83" s="72">
        <f t="shared" si="3"/>
        <v>3.5111662041977867E-2</v>
      </c>
      <c r="H83" s="59"/>
    </row>
    <row r="84" spans="1:8" s="5" customFormat="1" x14ac:dyDescent="0.45">
      <c r="A84" s="42" t="str">
        <f t="shared" si="2"/>
        <v>PR Sagunto</v>
      </c>
      <c r="B84" s="7" t="str">
        <f t="shared" si="2"/>
        <v>Planta GNL / LNG Plant</v>
      </c>
      <c r="C84" s="71">
        <f t="shared" ref="C84:G89" si="4">C22*C53/SUMPRODUCT(C$12:C$36,C$43:C$67)</f>
        <v>3.2091008977442284E-2</v>
      </c>
      <c r="D84" s="71">
        <f t="shared" si="4"/>
        <v>4.1182226613027603E-2</v>
      </c>
      <c r="E84" s="71">
        <f t="shared" si="4"/>
        <v>4.5411898421998567E-2</v>
      </c>
      <c r="F84" s="71">
        <f t="shared" si="4"/>
        <v>4.9998242521591969E-2</v>
      </c>
      <c r="G84" s="72">
        <f t="shared" si="4"/>
        <v>4.901429287028948E-2</v>
      </c>
      <c r="H84" s="59"/>
    </row>
    <row r="85" spans="1:8" s="5" customFormat="1" x14ac:dyDescent="0.45">
      <c r="A85" s="42" t="str">
        <f t="shared" si="2"/>
        <v>PR Mugardos</v>
      </c>
      <c r="B85" s="7" t="str">
        <f t="shared" si="2"/>
        <v>Planta GNL / LNG Plant</v>
      </c>
      <c r="C85" s="71">
        <f t="shared" si="4"/>
        <v>6.9245303128220081E-2</v>
      </c>
      <c r="D85" s="71">
        <f t="shared" si="4"/>
        <v>5.227350856996036E-2</v>
      </c>
      <c r="E85" s="71">
        <f t="shared" si="4"/>
        <v>4.4338510932421887E-2</v>
      </c>
      <c r="F85" s="71">
        <f t="shared" si="4"/>
        <v>3.6719182845094012E-2</v>
      </c>
      <c r="G85" s="72">
        <f t="shared" si="4"/>
        <v>3.5884473908099568E-2</v>
      </c>
      <c r="H85" s="59"/>
    </row>
    <row r="86" spans="1:8" s="5" customFormat="1" ht="28.5" x14ac:dyDescent="0.45">
      <c r="A86" s="42" t="str">
        <f t="shared" si="2"/>
        <v>YAC/AS Marismas</v>
      </c>
      <c r="B86" s="7" t="str">
        <f t="shared" si="2"/>
        <v>YAC Marismas / AASS - Storage facilities</v>
      </c>
      <c r="C86" s="71">
        <f t="shared" si="4"/>
        <v>1.6228436607115247E-3</v>
      </c>
      <c r="D86" s="71">
        <f t="shared" si="4"/>
        <v>3.9163170222752605E-3</v>
      </c>
      <c r="E86" s="71">
        <f t="shared" si="4"/>
        <v>4.0553559819912514E-3</v>
      </c>
      <c r="F86" s="71">
        <f t="shared" si="4"/>
        <v>4.1307398924565275E-3</v>
      </c>
      <c r="G86" s="72">
        <f t="shared" si="4"/>
        <v>4.1973121253044273E-3</v>
      </c>
      <c r="H86" s="59"/>
    </row>
    <row r="87" spans="1:8" s="5" customFormat="1" x14ac:dyDescent="0.45">
      <c r="A87" s="42" t="str">
        <f t="shared" si="2"/>
        <v>YAC Poseidon</v>
      </c>
      <c r="B87" s="7" t="str">
        <f t="shared" si="2"/>
        <v>YAC Poseidón</v>
      </c>
      <c r="C87" s="71">
        <f t="shared" si="4"/>
        <v>5.0037002137854551E-4</v>
      </c>
      <c r="D87" s="71">
        <f t="shared" si="4"/>
        <v>5.3402792624131863E-4</v>
      </c>
      <c r="E87" s="71">
        <f t="shared" si="4"/>
        <v>5.4530258204777814E-4</v>
      </c>
      <c r="F87" s="71">
        <f t="shared" si="4"/>
        <v>5.5093703122675896E-4</v>
      </c>
      <c r="G87" s="72">
        <f t="shared" si="4"/>
        <v>5.5933749768615729E-4</v>
      </c>
      <c r="H87" s="59"/>
    </row>
    <row r="88" spans="1:8" s="5" customFormat="1" x14ac:dyDescent="0.45">
      <c r="A88" s="42" t="str">
        <f t="shared" si="2"/>
        <v>YAC Viura</v>
      </c>
      <c r="B88" s="7" t="str">
        <f t="shared" si="2"/>
        <v>YAC Viura</v>
      </c>
      <c r="C88" s="71">
        <f t="shared" si="4"/>
        <v>6.9163799173383724E-4</v>
      </c>
      <c r="D88" s="71">
        <f t="shared" si="4"/>
        <v>6.6597194811019431E-4</v>
      </c>
      <c r="E88" s="71">
        <f t="shared" si="4"/>
        <v>6.689179099514177E-4</v>
      </c>
      <c r="F88" s="71">
        <f t="shared" si="4"/>
        <v>6.7337793208496852E-4</v>
      </c>
      <c r="G88" s="72">
        <f t="shared" si="4"/>
        <v>6.8279179752175434E-4</v>
      </c>
      <c r="H88" s="59"/>
    </row>
    <row r="89" spans="1:8" s="5" customFormat="1" x14ac:dyDescent="0.45">
      <c r="A89" s="42" t="s">
        <v>255</v>
      </c>
      <c r="B89" s="7" t="s">
        <v>265</v>
      </c>
      <c r="C89" s="71">
        <f t="shared" si="4"/>
        <v>1.6875145332220602E-4</v>
      </c>
      <c r="D89" s="71">
        <f t="shared" si="4"/>
        <v>1.6862327808450875E-4</v>
      </c>
      <c r="E89" s="71">
        <f t="shared" si="4"/>
        <v>1.7087408910917981E-4</v>
      </c>
      <c r="F89" s="71">
        <f t="shared" si="4"/>
        <v>1.724826979287508E-4</v>
      </c>
      <c r="G89" s="72">
        <f t="shared" si="4"/>
        <v>1.7511990349449989E-4</v>
      </c>
      <c r="H89" s="59"/>
    </row>
    <row r="90" spans="1:8" s="5" customFormat="1" x14ac:dyDescent="0.45">
      <c r="A90" s="42" t="s">
        <v>493</v>
      </c>
      <c r="B90" s="7" t="s">
        <v>494</v>
      </c>
      <c r="C90" s="71">
        <f t="shared" ref="C90:G90" si="5">C28*C59/SUMPRODUCT(C$12:C$36,C$43:C$67)</f>
        <v>5.3542069861844713E-7</v>
      </c>
      <c r="D90" s="71">
        <f t="shared" si="5"/>
        <v>6.1450875110100991E-5</v>
      </c>
      <c r="E90" s="71">
        <f t="shared" si="5"/>
        <v>6.1966160823955955E-5</v>
      </c>
      <c r="F90" s="71">
        <f t="shared" si="5"/>
        <v>6.2677411435769538E-5</v>
      </c>
      <c r="G90" s="72">
        <f t="shared" si="5"/>
        <v>6.3781973192819589E-5</v>
      </c>
      <c r="H90" s="59"/>
    </row>
    <row r="91" spans="1:8" s="5" customFormat="1" x14ac:dyDescent="0.45">
      <c r="A91" s="42" t="s">
        <v>256</v>
      </c>
      <c r="B91" s="7" t="s">
        <v>249</v>
      </c>
      <c r="C91" s="71">
        <f t="shared" ref="C91:G91" si="6">C29*C60/SUMPRODUCT(C$12:C$36,C$43:C$67)</f>
        <v>8.8059947955613166E-7</v>
      </c>
      <c r="D91" s="71">
        <f t="shared" si="6"/>
        <v>2.6754623606736148E-4</v>
      </c>
      <c r="E91" s="71">
        <f t="shared" si="6"/>
        <v>2.7375483152416292E-4</v>
      </c>
      <c r="F91" s="71">
        <f t="shared" si="6"/>
        <v>2.7702394311618513E-4</v>
      </c>
      <c r="G91" s="72">
        <f t="shared" si="6"/>
        <v>2.8157034478747616E-4</v>
      </c>
      <c r="H91" s="59"/>
    </row>
    <row r="92" spans="1:8" s="5" customFormat="1" x14ac:dyDescent="0.45">
      <c r="A92" s="42" t="s">
        <v>257</v>
      </c>
      <c r="B92" s="7" t="s">
        <v>250</v>
      </c>
      <c r="C92" s="71">
        <f t="shared" ref="C92:G92" si="7">C30*C61/SUMPRODUCT(C$12:C$36,C$43:C$67)</f>
        <v>4.6303580822809939E-7</v>
      </c>
      <c r="D92" s="71">
        <f t="shared" si="7"/>
        <v>1.8809218439564215E-4</v>
      </c>
      <c r="E92" s="71">
        <f t="shared" si="7"/>
        <v>1.8857879558311781E-4</v>
      </c>
      <c r="F92" s="71">
        <f t="shared" si="7"/>
        <v>1.8987209832900664E-4</v>
      </c>
      <c r="G92" s="72">
        <f t="shared" si="7"/>
        <v>1.9260303179741847E-4</v>
      </c>
      <c r="H92" s="59"/>
    </row>
    <row r="93" spans="1:8" s="5" customFormat="1" x14ac:dyDescent="0.45">
      <c r="A93" s="42" t="s">
        <v>258</v>
      </c>
      <c r="B93" s="7" t="s">
        <v>251</v>
      </c>
      <c r="C93" s="71">
        <f t="shared" ref="C93:G93" si="8">C31*C62/SUMPRODUCT(C$12:C$36,C$43:C$67)</f>
        <v>5.5724417041581384E-7</v>
      </c>
      <c r="D93" s="71">
        <f t="shared" si="8"/>
        <v>5.4455154687733813E-7</v>
      </c>
      <c r="E93" s="71">
        <f t="shared" si="8"/>
        <v>1.303993728706954E-4</v>
      </c>
      <c r="F93" s="71">
        <f t="shared" si="8"/>
        <v>1.3165147133279472E-4</v>
      </c>
      <c r="G93" s="72">
        <f t="shared" si="8"/>
        <v>1.3364332293506966E-4</v>
      </c>
      <c r="H93" s="59"/>
    </row>
    <row r="94" spans="1:8" s="5" customFormat="1" x14ac:dyDescent="0.45">
      <c r="A94" s="42" t="s">
        <v>259</v>
      </c>
      <c r="B94" s="7" t="s">
        <v>252</v>
      </c>
      <c r="C94" s="71">
        <f t="shared" ref="C94:G94" si="9">C32*C63/SUMPRODUCT(C$12:C$36,C$43:C$67)</f>
        <v>5.5412534228568848E-7</v>
      </c>
      <c r="D94" s="71">
        <f t="shared" si="9"/>
        <v>1.0357681818079301E-4</v>
      </c>
      <c r="E94" s="71">
        <f t="shared" si="9"/>
        <v>1.0476326709793094E-4</v>
      </c>
      <c r="F94" s="71">
        <f t="shared" si="9"/>
        <v>1.0601783415704378E-4</v>
      </c>
      <c r="G94" s="72">
        <f t="shared" si="9"/>
        <v>1.0789153089382908E-4</v>
      </c>
      <c r="H94" s="59"/>
    </row>
    <row r="95" spans="1:8" s="5" customFormat="1" x14ac:dyDescent="0.45">
      <c r="A95" s="42" t="s">
        <v>260</v>
      </c>
      <c r="B95" s="7" t="s">
        <v>253</v>
      </c>
      <c r="C95" s="71">
        <f t="shared" ref="C95:G95" si="10">C33*C64/SUMPRODUCT(C$12:C$36,C$43:C$67)</f>
        <v>8.1345800062948982E-7</v>
      </c>
      <c r="D95" s="71">
        <f t="shared" si="10"/>
        <v>2.4668956422149567E-4</v>
      </c>
      <c r="E95" s="71">
        <f t="shared" si="10"/>
        <v>2.5203275448770936E-4</v>
      </c>
      <c r="F95" s="71">
        <f t="shared" si="10"/>
        <v>2.5465672811266393E-4</v>
      </c>
      <c r="G95" s="72">
        <f t="shared" si="10"/>
        <v>2.5854055231475977E-4</v>
      </c>
      <c r="H95" s="59"/>
    </row>
    <row r="96" spans="1:8" s="5" customFormat="1" x14ac:dyDescent="0.45">
      <c r="A96" s="42" t="str">
        <f t="shared" ref="A96:B98" si="11">A65</f>
        <v>AASS Serrablo</v>
      </c>
      <c r="B96" s="7" t="str">
        <f t="shared" si="11"/>
        <v>AA.SS / Storage facilities</v>
      </c>
      <c r="C96" s="71">
        <f t="shared" ref="C96:G96" si="12">C34*C65/SUMPRODUCT(C$12:C$36,C$43:C$67)</f>
        <v>1.0682372942445593E-2</v>
      </c>
      <c r="D96" s="71">
        <f t="shared" si="12"/>
        <v>1.2100858844667385E-2</v>
      </c>
      <c r="E96" s="71">
        <f t="shared" si="12"/>
        <v>1.2351614505298876E-2</v>
      </c>
      <c r="F96" s="71">
        <f t="shared" si="12"/>
        <v>1.2566893562567094E-2</v>
      </c>
      <c r="G96" s="72">
        <f t="shared" si="12"/>
        <v>1.2777427833679408E-2</v>
      </c>
      <c r="H96" s="59"/>
    </row>
    <row r="97" spans="1:8" s="5" customFormat="1" x14ac:dyDescent="0.45">
      <c r="A97" s="42" t="str">
        <f t="shared" si="11"/>
        <v>AASS Gaviota</v>
      </c>
      <c r="B97" s="7" t="str">
        <f t="shared" si="11"/>
        <v>AA.SS / Storage facilities</v>
      </c>
      <c r="C97" s="71">
        <f t="shared" ref="C97:G98" si="13">C35*C66/SUMPRODUCT(C$12:C$36,C$43:C$67)</f>
        <v>1.5396140467002028E-2</v>
      </c>
      <c r="D97" s="71">
        <f t="shared" si="13"/>
        <v>1.1798479755454573E-2</v>
      </c>
      <c r="E97" s="71">
        <f t="shared" si="13"/>
        <v>1.2045966630582629E-2</v>
      </c>
      <c r="F97" s="71">
        <f t="shared" si="13"/>
        <v>1.2231280377765535E-2</v>
      </c>
      <c r="G97" s="72">
        <f t="shared" si="13"/>
        <v>1.2413796541881784E-2</v>
      </c>
      <c r="H97" s="59"/>
    </row>
    <row r="98" spans="1:8" s="5" customFormat="1" ht="14.65" thickBot="1" x14ac:dyDescent="0.5">
      <c r="A98" s="42" t="str">
        <f t="shared" si="11"/>
        <v>AASS Yela</v>
      </c>
      <c r="B98" s="7" t="str">
        <f t="shared" si="11"/>
        <v>AA.SS / Storage facilities</v>
      </c>
      <c r="C98" s="71">
        <f t="shared" si="13"/>
        <v>8.0526962311704958E-3</v>
      </c>
      <c r="D98" s="71">
        <f t="shared" si="13"/>
        <v>9.1365700774749155E-3</v>
      </c>
      <c r="E98" s="71">
        <f t="shared" si="13"/>
        <v>9.3657581620120289E-3</v>
      </c>
      <c r="F98" s="71">
        <f t="shared" si="13"/>
        <v>9.5319006562418363E-3</v>
      </c>
      <c r="G98" s="72">
        <f t="shared" si="13"/>
        <v>9.6893943589916893E-3</v>
      </c>
      <c r="H98" s="59"/>
    </row>
    <row r="99" spans="1:8" ht="18.75" customHeight="1" thickBot="1" x14ac:dyDescent="0.5">
      <c r="A99" s="29" t="s">
        <v>7</v>
      </c>
      <c r="B99" s="30"/>
      <c r="C99" s="73">
        <f>SUM(C74:C98)</f>
        <v>0.99999999999999978</v>
      </c>
      <c r="D99" s="73">
        <f>SUM(D74:D98)</f>
        <v>0.99999999999999989</v>
      </c>
      <c r="E99" s="73">
        <f>SUM(E74:E98)</f>
        <v>1.0000000000000002</v>
      </c>
      <c r="F99" s="73">
        <f>SUM(F74:F98)</f>
        <v>1.0000000000000002</v>
      </c>
      <c r="G99" s="74">
        <f>SUM(G74:G98)</f>
        <v>1.0000000000000002</v>
      </c>
    </row>
    <row r="100" spans="1:8" ht="9" customHeight="1" x14ac:dyDescent="0.45">
      <c r="C100" s="59"/>
      <c r="D100" s="59"/>
      <c r="E100" s="59"/>
      <c r="F100" s="59"/>
      <c r="G100" s="59"/>
    </row>
    <row r="101" spans="1:8" ht="27.75" customHeight="1" x14ac:dyDescent="0.45">
      <c r="A101" s="91" t="s">
        <v>91</v>
      </c>
      <c r="B101" s="19"/>
      <c r="C101" s="20"/>
      <c r="D101" s="20"/>
      <c r="E101" s="20"/>
      <c r="F101" s="20"/>
      <c r="G101" s="20"/>
    </row>
    <row r="102" spans="1:8" ht="5.0999999999999996" customHeight="1" thickBot="1" x14ac:dyDescent="0.5"/>
    <row r="103" spans="1:8" ht="15" customHeight="1" x14ac:dyDescent="0.45">
      <c r="A103" s="199" t="s">
        <v>68</v>
      </c>
      <c r="B103" s="197" t="s">
        <v>69</v>
      </c>
      <c r="C103" s="23" t="s">
        <v>11</v>
      </c>
      <c r="D103" s="24"/>
      <c r="E103" s="24"/>
      <c r="F103" s="24"/>
      <c r="G103" s="25"/>
    </row>
    <row r="104" spans="1:8" ht="33" customHeight="1" x14ac:dyDescent="0.45">
      <c r="A104" s="200"/>
      <c r="B104" s="198"/>
      <c r="C104" s="22" t="s">
        <v>58</v>
      </c>
      <c r="D104" s="22" t="s">
        <v>59</v>
      </c>
      <c r="E104" s="22" t="s">
        <v>60</v>
      </c>
      <c r="F104" s="22" t="s">
        <v>61</v>
      </c>
      <c r="G104" s="26" t="s">
        <v>62</v>
      </c>
    </row>
    <row r="105" spans="1:8" s="5" customFormat="1" x14ac:dyDescent="0.45">
      <c r="A105" s="27" t="str">
        <f t="shared" ref="A105:B119" si="14">A74</f>
        <v>CI Tarifa</v>
      </c>
      <c r="B105" s="4" t="str">
        <f t="shared" si="14"/>
        <v>CI Tarifa</v>
      </c>
      <c r="C105" s="47">
        <f>Input!C$18*Input!C$189*C74</f>
        <v>24327821.310413871</v>
      </c>
      <c r="D105" s="47">
        <f>Input!D$18*Input!D$189*D74</f>
        <v>28672944.266666435</v>
      </c>
      <c r="E105" s="47">
        <f>Input!E$18*Input!E$189*E74</f>
        <v>31157319.232635569</v>
      </c>
      <c r="F105" s="47">
        <f>Input!F$18*Input!F$189*F74</f>
        <v>32394075.539510239</v>
      </c>
      <c r="G105" s="52">
        <f>Input!G$18*Input!G$189*G74</f>
        <v>33323907.924225852</v>
      </c>
      <c r="H105" s="59"/>
    </row>
    <row r="106" spans="1:8" s="5" customFormat="1" x14ac:dyDescent="0.45">
      <c r="A106" s="42" t="str">
        <f t="shared" si="14"/>
        <v>CI Almería</v>
      </c>
      <c r="B106" s="4" t="str">
        <f t="shared" si="14"/>
        <v>CI Almería</v>
      </c>
      <c r="C106" s="48">
        <f>Input!C$18*Input!C$189*C75</f>
        <v>26621666.010654747</v>
      </c>
      <c r="D106" s="48">
        <f>Input!D$18*Input!D$189*D75</f>
        <v>29079830.106693618</v>
      </c>
      <c r="E106" s="48">
        <f>Input!E$18*Input!E$189*E75</f>
        <v>31422408.196044054</v>
      </c>
      <c r="F106" s="48">
        <f>Input!F$18*Input!F$189*F75</f>
        <v>32684171.008120514</v>
      </c>
      <c r="G106" s="60">
        <f>Input!G$18*Input!G$189*G75</f>
        <v>33655086.319913447</v>
      </c>
      <c r="H106" s="59"/>
    </row>
    <row r="107" spans="1:8" s="5" customFormat="1" x14ac:dyDescent="0.45">
      <c r="A107" s="42" t="str">
        <f t="shared" si="14"/>
        <v>Irún</v>
      </c>
      <c r="B107" s="4" t="str">
        <f t="shared" si="14"/>
        <v>VIP Pirineos</v>
      </c>
      <c r="C107" s="48">
        <f>Input!C$18*Input!C$189*C76</f>
        <v>4565748.4394525988</v>
      </c>
      <c r="D107" s="48">
        <f>Input!D$18*Input!D$189*D76</f>
        <v>5091691.1983216135</v>
      </c>
      <c r="E107" s="48">
        <f>Input!E$18*Input!E$189*E76</f>
        <v>5451754.6117617078</v>
      </c>
      <c r="F107" s="48">
        <f>Input!F$18*Input!F$189*F76</f>
        <v>5642881.5425282037</v>
      </c>
      <c r="G107" s="60">
        <f>Input!G$18*Input!G$189*G76</f>
        <v>5791961.3499914678</v>
      </c>
      <c r="H107" s="59"/>
    </row>
    <row r="108" spans="1:8" s="5" customFormat="1" x14ac:dyDescent="0.45">
      <c r="A108" s="42" t="str">
        <f t="shared" si="14"/>
        <v>Larrau</v>
      </c>
      <c r="B108" s="4" t="str">
        <f t="shared" si="14"/>
        <v>VIP Pirineos</v>
      </c>
      <c r="C108" s="48">
        <f>Input!C$18*Input!C$189*C77</f>
        <v>11606605.517480245</v>
      </c>
      <c r="D108" s="48">
        <f>Input!D$18*Input!D$189*D77</f>
        <v>12939320.083477298</v>
      </c>
      <c r="E108" s="48">
        <f>Input!E$18*Input!E$189*E77</f>
        <v>13838531.853627834</v>
      </c>
      <c r="F108" s="48">
        <f>Input!F$18*Input!F$189*F77</f>
        <v>14333034.468374271</v>
      </c>
      <c r="G108" s="60">
        <f>Input!G$18*Input!G$189*G77</f>
        <v>14721391.408399543</v>
      </c>
      <c r="H108" s="59"/>
    </row>
    <row r="109" spans="1:8" s="5" customFormat="1" x14ac:dyDescent="0.45">
      <c r="A109" s="42" t="str">
        <f t="shared" si="14"/>
        <v>Badajoz</v>
      </c>
      <c r="B109" s="4" t="str">
        <f t="shared" si="14"/>
        <v>VIP Ibérico</v>
      </c>
      <c r="C109" s="48">
        <f>Input!C$18*Input!C$189*C78</f>
        <v>1230155.5844029121</v>
      </c>
      <c r="D109" s="48">
        <f>Input!D$18*Input!D$189*D78</f>
        <v>1493885.5529707847</v>
      </c>
      <c r="E109" s="48">
        <f>Input!E$18*Input!E$189*E78</f>
        <v>1611218.8064366798</v>
      </c>
      <c r="F109" s="48">
        <f>Input!F$18*Input!F$189*F78</f>
        <v>1670271.6455585668</v>
      </c>
      <c r="G109" s="60">
        <f>Input!G$18*Input!G$189*G78</f>
        <v>1715186.0395289282</v>
      </c>
      <c r="H109" s="59"/>
    </row>
    <row r="110" spans="1:8" s="5" customFormat="1" x14ac:dyDescent="0.45">
      <c r="A110" s="42" t="str">
        <f t="shared" si="14"/>
        <v>Tuy</v>
      </c>
      <c r="B110" s="7" t="str">
        <f t="shared" si="14"/>
        <v>VIP Ibérico</v>
      </c>
      <c r="C110" s="48">
        <f>Input!C$18*Input!C$189*C79</f>
        <v>626492.51907569403</v>
      </c>
      <c r="D110" s="48">
        <f>Input!D$18*Input!D$189*D79</f>
        <v>760924.74133391748</v>
      </c>
      <c r="E110" s="48">
        <f>Input!E$18*Input!E$189*E79</f>
        <v>821193.23905047297</v>
      </c>
      <c r="F110" s="48">
        <f>Input!F$18*Input!F$189*F79</f>
        <v>851476.6416128237</v>
      </c>
      <c r="G110" s="60">
        <f>Input!G$18*Input!G$189*G79</f>
        <v>874487.33771422144</v>
      </c>
      <c r="H110" s="59"/>
    </row>
    <row r="111" spans="1:8" s="5" customFormat="1" x14ac:dyDescent="0.45">
      <c r="A111" s="42" t="str">
        <f t="shared" si="14"/>
        <v>PR Barcelona</v>
      </c>
      <c r="B111" s="7" t="str">
        <f t="shared" si="14"/>
        <v>Planta GNL / LNG Plant</v>
      </c>
      <c r="C111" s="48">
        <f>Input!C$18*Input!C$189*C80</f>
        <v>10532242.445434149</v>
      </c>
      <c r="D111" s="48">
        <f>Input!D$18*Input!D$189*D80</f>
        <v>14173367.237329638</v>
      </c>
      <c r="E111" s="48">
        <f>Input!E$18*Input!E$189*E80</f>
        <v>16314679.608660158</v>
      </c>
      <c r="F111" s="48">
        <f>Input!F$18*Input!F$189*F80</f>
        <v>18251157.050781682</v>
      </c>
      <c r="G111" s="60">
        <f>Input!G$18*Input!G$189*G80</f>
        <v>18096881.398522325</v>
      </c>
      <c r="H111" s="59"/>
    </row>
    <row r="112" spans="1:8" s="5" customFormat="1" x14ac:dyDescent="0.45">
      <c r="A112" s="42" t="str">
        <f t="shared" si="14"/>
        <v>PR Cartagena</v>
      </c>
      <c r="B112" s="7" t="str">
        <f t="shared" si="14"/>
        <v>Planta GNL / LNG Plant</v>
      </c>
      <c r="C112" s="48">
        <f>Input!C$18*Input!C$189*C81</f>
        <v>12198349.493214626</v>
      </c>
      <c r="D112" s="48">
        <f>Input!D$18*Input!D$189*D81</f>
        <v>13406197.353576815</v>
      </c>
      <c r="E112" s="48">
        <f>Input!E$18*Input!E$189*E81</f>
        <v>14321867.460017266</v>
      </c>
      <c r="F112" s="48">
        <f>Input!F$18*Input!F$189*F81</f>
        <v>14891107.692013003</v>
      </c>
      <c r="G112" s="60">
        <f>Input!G$18*Input!G$189*G81</f>
        <v>14781600.525993476</v>
      </c>
      <c r="H112" s="59"/>
    </row>
    <row r="113" spans="1:8" s="5" customFormat="1" x14ac:dyDescent="0.45">
      <c r="A113" s="42" t="str">
        <f t="shared" si="14"/>
        <v>PR Huelva</v>
      </c>
      <c r="B113" s="7" t="str">
        <f t="shared" si="14"/>
        <v>Planta GNL / LNG Plant</v>
      </c>
      <c r="C113" s="48">
        <f>Input!C$18*Input!C$189*C82</f>
        <v>18448544.875894602</v>
      </c>
      <c r="D113" s="48">
        <f>Input!D$18*Input!D$189*D82</f>
        <v>19261041.672131747</v>
      </c>
      <c r="E113" s="48">
        <f>Input!E$18*Input!E$189*E82</f>
        <v>20149577.525444437</v>
      </c>
      <c r="F113" s="48">
        <f>Input!F$18*Input!F$189*F82</f>
        <v>20380450.34197497</v>
      </c>
      <c r="G113" s="60">
        <f>Input!G$18*Input!G$189*G82</f>
        <v>20171388.958831474</v>
      </c>
      <c r="H113" s="59"/>
    </row>
    <row r="114" spans="1:8" s="5" customFormat="1" x14ac:dyDescent="0.45">
      <c r="A114" s="42" t="str">
        <f t="shared" si="14"/>
        <v>PR Bilbao</v>
      </c>
      <c r="B114" s="7" t="str">
        <f t="shared" si="14"/>
        <v>Planta GNL / LNG Plant</v>
      </c>
      <c r="C114" s="48">
        <f>Input!C$18*Input!C$189*C83</f>
        <v>12093930.495925784</v>
      </c>
      <c r="D114" s="48">
        <f>Input!D$18*Input!D$189*D83</f>
        <v>9215069.6287120767</v>
      </c>
      <c r="E114" s="48">
        <f>Input!E$18*Input!E$189*E83</f>
        <v>7770007.1039759945</v>
      </c>
      <c r="F114" s="48">
        <f>Input!F$18*Input!F$189*F83</f>
        <v>6063141.947565821</v>
      </c>
      <c r="G114" s="60">
        <f>Input!G$18*Input!G$189*G83</f>
        <v>5993870.2012721859</v>
      </c>
      <c r="H114" s="59"/>
    </row>
    <row r="115" spans="1:8" s="5" customFormat="1" x14ac:dyDescent="0.45">
      <c r="A115" s="42" t="str">
        <f t="shared" si="14"/>
        <v>PR Sagunto</v>
      </c>
      <c r="B115" s="7" t="str">
        <f t="shared" si="14"/>
        <v>Planta GNL / LNG Plant</v>
      </c>
      <c r="C115" s="48">
        <f>Input!C$18*Input!C$189*C84</f>
        <v>4553651.2647528872</v>
      </c>
      <c r="D115" s="48">
        <f>Input!D$18*Input!D$189*D84</f>
        <v>6366824.8950870242</v>
      </c>
      <c r="E115" s="48">
        <f>Input!E$18*Input!E$189*E84</f>
        <v>7456577.5928387502</v>
      </c>
      <c r="F115" s="48">
        <f>Input!F$18*Input!F$189*F84</f>
        <v>8433979.7421154771</v>
      </c>
      <c r="G115" s="60">
        <f>Input!G$18*Input!G$189*G84</f>
        <v>8367171.8279932123</v>
      </c>
      <c r="H115" s="59"/>
    </row>
    <row r="116" spans="1:8" s="5" customFormat="1" x14ac:dyDescent="0.45">
      <c r="A116" s="42" t="str">
        <f t="shared" si="14"/>
        <v>PR Mugardos</v>
      </c>
      <c r="B116" s="7" t="str">
        <f t="shared" si="14"/>
        <v>Planta GNL / LNG Plant</v>
      </c>
      <c r="C116" s="48">
        <f>Input!C$18*Input!C$189*C85</f>
        <v>9825772.7698640898</v>
      </c>
      <c r="D116" s="48">
        <f>Input!D$18*Input!D$189*D85</f>
        <v>8081551.2683203313</v>
      </c>
      <c r="E116" s="48">
        <f>Input!E$18*Input!E$189*E85</f>
        <v>7280328.6937323064</v>
      </c>
      <c r="F116" s="48">
        <f>Input!F$18*Input!F$189*F85</f>
        <v>6193994.6014865721</v>
      </c>
      <c r="G116" s="60">
        <f>Input!G$18*Input!G$189*G85</f>
        <v>6125795.9987464957</v>
      </c>
      <c r="H116" s="59"/>
    </row>
    <row r="117" spans="1:8" s="5" customFormat="1" ht="28.5" x14ac:dyDescent="0.45">
      <c r="A117" s="42" t="str">
        <f t="shared" si="14"/>
        <v>YAC/AS Marismas</v>
      </c>
      <c r="B117" s="7" t="str">
        <f t="shared" si="14"/>
        <v>YAC Marismas / AASS - Storage facilities</v>
      </c>
      <c r="C117" s="48">
        <f>Input!C$18*Input!C$189*C86</f>
        <v>230278.33413682296</v>
      </c>
      <c r="D117" s="48">
        <f>Input!D$18*Input!D$189*D86</f>
        <v>605467.61953340867</v>
      </c>
      <c r="E117" s="48">
        <f>Input!E$18*Input!E$189*E86</f>
        <v>665884.43991700746</v>
      </c>
      <c r="F117" s="48">
        <f>Input!F$18*Input!F$189*F86</f>
        <v>696796.02353785571</v>
      </c>
      <c r="G117" s="60">
        <f>Input!G$18*Input!G$189*G86</f>
        <v>716518.17687304935</v>
      </c>
      <c r="H117" s="59"/>
    </row>
    <row r="118" spans="1:8" s="5" customFormat="1" x14ac:dyDescent="0.45">
      <c r="A118" s="42" t="str">
        <f t="shared" si="14"/>
        <v>YAC Poseidon</v>
      </c>
      <c r="B118" s="7" t="str">
        <f t="shared" si="14"/>
        <v>YAC Poseidón</v>
      </c>
      <c r="C118" s="48">
        <f>Input!C$18*Input!C$189*C87</f>
        <v>71001.525140467696</v>
      </c>
      <c r="D118" s="48">
        <f>Input!D$18*Input!D$189*D87</f>
        <v>82561.400271381819</v>
      </c>
      <c r="E118" s="48">
        <f>Input!E$18*Input!E$189*E87</f>
        <v>89538.009990898528</v>
      </c>
      <c r="F118" s="48">
        <f>Input!F$18*Input!F$189*F87</f>
        <v>92935.101839651164</v>
      </c>
      <c r="G118" s="60">
        <f>Input!G$18*Input!G$189*G87</f>
        <v>95483.841118856755</v>
      </c>
      <c r="H118" s="59"/>
    </row>
    <row r="119" spans="1:8" s="5" customFormat="1" x14ac:dyDescent="0.45">
      <c r="A119" s="42" t="str">
        <f t="shared" si="14"/>
        <v>YAC Viura</v>
      </c>
      <c r="B119" s="7" t="str">
        <f t="shared" si="14"/>
        <v>YAC Viura</v>
      </c>
      <c r="C119" s="48">
        <f>Input!C$18*Input!C$189*C88</f>
        <v>98142.075184479108</v>
      </c>
      <c r="D119" s="48">
        <f>Input!D$18*Input!D$189*D88</f>
        <v>102960.11477233398</v>
      </c>
      <c r="E119" s="48">
        <f>Input!E$18*Input!E$189*E88</f>
        <v>109835.49404699731</v>
      </c>
      <c r="F119" s="48">
        <f>Input!F$18*Input!F$189*F88</f>
        <v>113589.10936798675</v>
      </c>
      <c r="G119" s="60">
        <f>Input!G$18*Input!G$189*G88</f>
        <v>116558.57828506763</v>
      </c>
      <c r="H119" s="59"/>
    </row>
    <row r="120" spans="1:8" s="5" customFormat="1" x14ac:dyDescent="0.45">
      <c r="A120" s="42" t="s">
        <v>255</v>
      </c>
      <c r="B120" s="7" t="s">
        <v>265</v>
      </c>
      <c r="C120" s="48">
        <f>Input!C$18*Input!C$189*C89</f>
        <v>23945.500416945662</v>
      </c>
      <c r="D120" s="48">
        <f>Input!D$18*Input!D$189*D89</f>
        <v>26069.374414544429</v>
      </c>
      <c r="E120" s="48">
        <f>Input!E$18*Input!E$189*E89</f>
        <v>28057.314235315505</v>
      </c>
      <c r="F120" s="48">
        <f>Input!F$18*Input!F$189*F89</f>
        <v>29095.334292366009</v>
      </c>
      <c r="G120" s="60">
        <f>Input!G$18*Input!G$189*G89</f>
        <v>29894.511115720925</v>
      </c>
      <c r="H120" s="59"/>
    </row>
    <row r="121" spans="1:8" s="5" customFormat="1" x14ac:dyDescent="0.45">
      <c r="A121" s="42" t="s">
        <v>493</v>
      </c>
      <c r="B121" s="7" t="s">
        <v>494</v>
      </c>
      <c r="C121" s="48">
        <f>Input!C$18*Input!C$189*C90</f>
        <v>75.975147529720616</v>
      </c>
      <c r="D121" s="48">
        <f>Input!D$18*Input!D$189*D90</f>
        <v>9500.3838707474679</v>
      </c>
      <c r="E121" s="48">
        <f>Input!E$18*Input!E$189*E90</f>
        <v>10174.767018555694</v>
      </c>
      <c r="F121" s="48">
        <f>Input!F$18*Input!F$189*F90</f>
        <v>10572.771995120233</v>
      </c>
      <c r="G121" s="60">
        <f>Input!G$18*Input!G$189*G90</f>
        <v>10888.145028330518</v>
      </c>
      <c r="H121" s="59"/>
    </row>
    <row r="122" spans="1:8" s="5" customFormat="1" x14ac:dyDescent="0.45">
      <c r="A122" s="42" t="s">
        <v>256</v>
      </c>
      <c r="B122" s="7" t="s">
        <v>249</v>
      </c>
      <c r="C122" s="48">
        <f>Input!C$18*Input!C$189*C91</f>
        <v>124.95533987853794</v>
      </c>
      <c r="D122" s="48">
        <f>Input!D$18*Input!D$189*D91</f>
        <v>41362.9902138814</v>
      </c>
      <c r="E122" s="48">
        <f>Input!E$18*Input!E$189*E91</f>
        <v>44950.204981643757</v>
      </c>
      <c r="F122" s="48">
        <f>Input!F$18*Input!F$189*F91</f>
        <v>46729.929023282457</v>
      </c>
      <c r="G122" s="60">
        <f>Input!G$18*Input!G$189*G91</f>
        <v>48066.53974869824</v>
      </c>
      <c r="H122" s="59"/>
    </row>
    <row r="123" spans="1:8" s="5" customFormat="1" x14ac:dyDescent="0.45">
      <c r="A123" s="42" t="s">
        <v>257</v>
      </c>
      <c r="B123" s="7" t="s">
        <v>250</v>
      </c>
      <c r="C123" s="48">
        <f>Input!C$18*Input!C$189*C92</f>
        <v>65.703873482005179</v>
      </c>
      <c r="D123" s="48">
        <f>Input!D$18*Input!D$189*D92</f>
        <v>29079.292225608802</v>
      </c>
      <c r="E123" s="48">
        <f>Input!E$18*Input!E$189*E92</f>
        <v>30964.40515572947</v>
      </c>
      <c r="F123" s="48">
        <f>Input!F$18*Input!F$189*F92</f>
        <v>32028.674412070337</v>
      </c>
      <c r="G123" s="60">
        <f>Input!G$18*Input!G$189*G92</f>
        <v>32879.035221546445</v>
      </c>
      <c r="H123" s="59"/>
    </row>
    <row r="124" spans="1:8" s="5" customFormat="1" x14ac:dyDescent="0.45">
      <c r="A124" s="42" t="s">
        <v>258</v>
      </c>
      <c r="B124" s="7" t="s">
        <v>251</v>
      </c>
      <c r="C124" s="48">
        <f>Input!C$18*Input!C$189*C93</f>
        <v>79.071855396439062</v>
      </c>
      <c r="D124" s="48">
        <f>Input!D$18*Input!D$189*D93</f>
        <v>84.188365478519614</v>
      </c>
      <c r="E124" s="48">
        <f>Input!E$18*Input!E$189*E93</f>
        <v>21411.415854767089</v>
      </c>
      <c r="F124" s="48">
        <f>Input!F$18*Input!F$189*F93</f>
        <v>22207.697435784452</v>
      </c>
      <c r="G124" s="60">
        <f>Input!G$18*Input!G$189*G93</f>
        <v>22814.093220133604</v>
      </c>
      <c r="H124" s="59"/>
    </row>
    <row r="125" spans="1:8" s="5" customFormat="1" x14ac:dyDescent="0.45">
      <c r="A125" s="42" t="s">
        <v>259</v>
      </c>
      <c r="B125" s="7" t="s">
        <v>252</v>
      </c>
      <c r="C125" s="48">
        <f>Input!C$18*Input!C$189*C94</f>
        <v>78.629299798723977</v>
      </c>
      <c r="D125" s="48">
        <f>Input!D$18*Input!D$189*D94</f>
        <v>16013.108536942556</v>
      </c>
      <c r="E125" s="48">
        <f>Input!E$18*Input!E$189*E94</f>
        <v>17201.998972511436</v>
      </c>
      <c r="F125" s="48">
        <f>Input!F$18*Input!F$189*F94</f>
        <v>17883.67391508455</v>
      </c>
      <c r="G125" s="60">
        <f>Input!G$18*Input!G$189*G94</f>
        <v>18418.035330284554</v>
      </c>
      <c r="H125" s="59"/>
    </row>
    <row r="126" spans="1:8" s="5" customFormat="1" x14ac:dyDescent="0.45">
      <c r="A126" s="42" t="s">
        <v>260</v>
      </c>
      <c r="B126" s="7" t="s">
        <v>253</v>
      </c>
      <c r="C126" s="48">
        <f>Input!C$18*Input!C$189*C95</f>
        <v>115.42809563867641</v>
      </c>
      <c r="D126" s="48">
        <f>Input!D$18*Input!D$189*D95</f>
        <v>38138.522076577916</v>
      </c>
      <c r="E126" s="48">
        <f>Input!E$18*Input!E$189*E95</f>
        <v>41383.466780241601</v>
      </c>
      <c r="F126" s="48">
        <f>Input!F$18*Input!F$189*F95</f>
        <v>42956.903638524738</v>
      </c>
      <c r="G126" s="60">
        <f>Input!G$18*Input!G$189*G95</f>
        <v>44135.15117818096</v>
      </c>
      <c r="H126" s="59"/>
    </row>
    <row r="127" spans="1:8" s="5" customFormat="1" x14ac:dyDescent="0.45">
      <c r="A127" s="42" t="str">
        <f t="shared" ref="A127:B129" si="15">A96</f>
        <v>AASS Serrablo</v>
      </c>
      <c r="B127" s="7" t="str">
        <f t="shared" si="15"/>
        <v>AA.SS / Storage facilities</v>
      </c>
      <c r="C127" s="48">
        <f>Input!C$18*Input!C$189*C96</f>
        <v>1515807.779497446</v>
      </c>
      <c r="D127" s="48">
        <f>Input!D$18*Input!D$189*D96</f>
        <v>1870808.2510475568</v>
      </c>
      <c r="E127" s="48">
        <f>Input!E$18*Input!E$189*E96</f>
        <v>2028119.8354609627</v>
      </c>
      <c r="F127" s="48">
        <f>Input!F$18*Input!F$189*F96</f>
        <v>2119853.0264786901</v>
      </c>
      <c r="G127" s="60">
        <f>Input!G$18*Input!G$189*G96</f>
        <v>2181219.5574687938</v>
      </c>
      <c r="H127" s="59"/>
    </row>
    <row r="128" spans="1:8" s="5" customFormat="1" x14ac:dyDescent="0.45">
      <c r="A128" s="42" t="str">
        <f t="shared" si="15"/>
        <v>AASS Gaviota</v>
      </c>
      <c r="B128" s="7" t="str">
        <f t="shared" si="15"/>
        <v>AA.SS / Storage facilities</v>
      </c>
      <c r="C128" s="48">
        <f>Input!C$18*Input!C$189*C97</f>
        <v>2184682.1506658867</v>
      </c>
      <c r="D128" s="48">
        <f>Input!D$18*Input!D$189*D97</f>
        <v>1824060.0571957736</v>
      </c>
      <c r="E128" s="48">
        <f>Input!E$18*Input!E$189*E97</f>
        <v>1977932.8322062406</v>
      </c>
      <c r="F128" s="48">
        <f>Input!F$18*Input!F$189*F97</f>
        <v>2063239.9405171019</v>
      </c>
      <c r="G128" s="60">
        <f>Input!G$18*Input!G$189*G97</f>
        <v>2119144.4907416734</v>
      </c>
      <c r="H128" s="59"/>
    </row>
    <row r="129" spans="1:8" s="5" customFormat="1" ht="14.65" thickBot="1" x14ac:dyDescent="0.5">
      <c r="A129" s="42" t="str">
        <f t="shared" si="15"/>
        <v>AASS Yela</v>
      </c>
      <c r="B129" s="7" t="str">
        <f t="shared" si="15"/>
        <v>AA.SS / Storage facilities</v>
      </c>
      <c r="C129" s="48">
        <f>Input!C$18*Input!C$189*C98</f>
        <v>1142661.8092162877</v>
      </c>
      <c r="D129" s="48">
        <f>Input!D$18*Input!D$189*D98</f>
        <v>1412525.4171315897</v>
      </c>
      <c r="E129" s="48">
        <f>Input!E$18*Input!E$189*E98</f>
        <v>1537845.9143424651</v>
      </c>
      <c r="F129" s="48">
        <f>Input!F$18*Input!F$189*F98</f>
        <v>1607893.6575397279</v>
      </c>
      <c r="G129" s="60">
        <f>Input!G$18*Input!G$189*G98</f>
        <v>1654065.0239598732</v>
      </c>
      <c r="H129" s="59"/>
    </row>
    <row r="130" spans="1:8" ht="18.75" customHeight="1" thickBot="1" x14ac:dyDescent="0.5">
      <c r="A130" s="29" t="s">
        <v>7</v>
      </c>
      <c r="B130" s="30"/>
      <c r="C130" s="61">
        <f>SUM(C105:C129)</f>
        <v>141898039.66443619</v>
      </c>
      <c r="D130" s="61">
        <f>SUM(D105:D129)</f>
        <v>154601278.72427708</v>
      </c>
      <c r="E130" s="61">
        <f>SUM(E105:E129)</f>
        <v>164198764.02318856</v>
      </c>
      <c r="F130" s="61">
        <f>SUM(F105:F129)</f>
        <v>168685524.06563538</v>
      </c>
      <c r="G130" s="62">
        <f>SUM(G105:G129)</f>
        <v>170708814.47042286</v>
      </c>
    </row>
    <row r="131" spans="1:8" ht="9" customHeight="1" x14ac:dyDescent="0.45">
      <c r="C131" s="124">
        <f>C130-(Input!C$18*Input!C$189)</f>
        <v>0</v>
      </c>
      <c r="D131" s="124">
        <f>D130-(Input!D$18*Input!D$189)</f>
        <v>0</v>
      </c>
      <c r="E131" s="124">
        <f>E130-(Input!E$18*Input!E$189)</f>
        <v>0</v>
      </c>
      <c r="F131" s="124">
        <f>F130-(Input!F$18*Input!F$189)</f>
        <v>0</v>
      </c>
      <c r="G131" s="124">
        <f>G130-(Input!G$18*Input!G$189)</f>
        <v>0</v>
      </c>
    </row>
    <row r="132" spans="1:8" ht="27.75" customHeight="1" x14ac:dyDescent="0.45">
      <c r="A132" s="91" t="s">
        <v>184</v>
      </c>
      <c r="B132" s="19"/>
      <c r="C132" s="20"/>
      <c r="D132" s="20"/>
      <c r="E132" s="20"/>
      <c r="F132" s="20"/>
      <c r="G132" s="20"/>
    </row>
    <row r="133" spans="1:8" ht="5.0999999999999996" customHeight="1" thickBot="1" x14ac:dyDescent="0.5"/>
    <row r="134" spans="1:8" ht="15" customHeight="1" x14ac:dyDescent="0.45">
      <c r="A134" s="199" t="s">
        <v>68</v>
      </c>
      <c r="B134" s="197" t="s">
        <v>69</v>
      </c>
      <c r="C134" s="23" t="s">
        <v>11</v>
      </c>
      <c r="D134" s="24"/>
      <c r="E134" s="24"/>
      <c r="F134" s="24"/>
      <c r="G134" s="25"/>
    </row>
    <row r="135" spans="1:8" ht="33" customHeight="1" x14ac:dyDescent="0.45">
      <c r="A135" s="200"/>
      <c r="B135" s="198"/>
      <c r="C135" s="22" t="s">
        <v>58</v>
      </c>
      <c r="D135" s="22" t="s">
        <v>59</v>
      </c>
      <c r="E135" s="22" t="s">
        <v>60</v>
      </c>
      <c r="F135" s="22" t="s">
        <v>61</v>
      </c>
      <c r="G135" s="26" t="s">
        <v>62</v>
      </c>
    </row>
    <row r="136" spans="1:8" s="5" customFormat="1" x14ac:dyDescent="0.45">
      <c r="A136" s="27" t="str">
        <f t="shared" ref="A136:B150" si="16">A105</f>
        <v>CI Tarifa</v>
      </c>
      <c r="B136" s="4" t="str">
        <f t="shared" si="16"/>
        <v>CI Tarifa</v>
      </c>
      <c r="C136" s="63">
        <f t="shared" ref="C136:G145" si="17">IF(C12=0,"",C105/C12)</f>
        <v>130.67656119606107</v>
      </c>
      <c r="D136" s="63">
        <f t="shared" si="17"/>
        <v>139.72916257098024</v>
      </c>
      <c r="E136" s="63">
        <f t="shared" si="17"/>
        <v>151.83603343428183</v>
      </c>
      <c r="F136" s="63">
        <f t="shared" si="17"/>
        <v>157.86300162620472</v>
      </c>
      <c r="G136" s="64">
        <f t="shared" si="17"/>
        <v>162.39426633482179</v>
      </c>
      <c r="H136" s="75"/>
    </row>
    <row r="137" spans="1:8" s="5" customFormat="1" x14ac:dyDescent="0.45">
      <c r="A137" s="42" t="str">
        <f t="shared" si="16"/>
        <v>CI Almería</v>
      </c>
      <c r="B137" s="4" t="str">
        <f t="shared" si="16"/>
        <v>CI Almería</v>
      </c>
      <c r="C137" s="65">
        <f t="shared" si="17"/>
        <v>118.68329183071654</v>
      </c>
      <c r="D137" s="65">
        <f t="shared" si="17"/>
        <v>126.61463185360718</v>
      </c>
      <c r="E137" s="65">
        <f t="shared" si="17"/>
        <v>136.81430156567882</v>
      </c>
      <c r="F137" s="65">
        <f t="shared" si="17"/>
        <v>142.30806247664302</v>
      </c>
      <c r="G137" s="66">
        <f t="shared" si="17"/>
        <v>146.535462853903</v>
      </c>
      <c r="H137" s="75"/>
    </row>
    <row r="138" spans="1:8" s="5" customFormat="1" x14ac:dyDescent="0.45">
      <c r="A138" s="42" t="str">
        <f t="shared" si="16"/>
        <v>Irún</v>
      </c>
      <c r="B138" s="4" t="str">
        <f t="shared" si="16"/>
        <v>VIP Pirineos</v>
      </c>
      <c r="C138" s="65">
        <f t="shared" si="17"/>
        <v>92.033530362798388</v>
      </c>
      <c r="D138" s="65">
        <f t="shared" si="17"/>
        <v>97.442625220294062</v>
      </c>
      <c r="E138" s="65">
        <f t="shared" si="17"/>
        <v>104.33336601442318</v>
      </c>
      <c r="F138" s="65">
        <f t="shared" si="17"/>
        <v>107.99107210043323</v>
      </c>
      <c r="G138" s="66">
        <f t="shared" si="17"/>
        <v>110.8440981856257</v>
      </c>
      <c r="H138" s="75"/>
    </row>
    <row r="139" spans="1:8" s="5" customFormat="1" x14ac:dyDescent="0.45">
      <c r="A139" s="42" t="str">
        <f t="shared" si="16"/>
        <v>Larrau</v>
      </c>
      <c r="B139" s="4" t="str">
        <f t="shared" si="16"/>
        <v>VIP Pirineos</v>
      </c>
      <c r="C139" s="65">
        <f t="shared" si="17"/>
        <v>85.075915748645443</v>
      </c>
      <c r="D139" s="65">
        <f t="shared" si="17"/>
        <v>90.046260458451627</v>
      </c>
      <c r="E139" s="65">
        <f t="shared" si="17"/>
        <v>96.30398163235435</v>
      </c>
      <c r="F139" s="65">
        <f t="shared" si="17"/>
        <v>99.745283876797828</v>
      </c>
      <c r="G139" s="66">
        <f t="shared" si="17"/>
        <v>102.44790580335619</v>
      </c>
      <c r="H139" s="75"/>
    </row>
    <row r="140" spans="1:8" s="5" customFormat="1" x14ac:dyDescent="0.45">
      <c r="A140" s="42" t="str">
        <f t="shared" si="16"/>
        <v>Badajoz</v>
      </c>
      <c r="B140" s="4" t="str">
        <f t="shared" si="16"/>
        <v>VIP Ibérico</v>
      </c>
      <c r="C140" s="65">
        <f t="shared" si="17"/>
        <v>145.12393363050074</v>
      </c>
      <c r="D140" s="65">
        <f t="shared" si="17"/>
        <v>154.30658185525488</v>
      </c>
      <c r="E140" s="65">
        <f t="shared" si="17"/>
        <v>166.4261804712759</v>
      </c>
      <c r="F140" s="65">
        <f t="shared" si="17"/>
        <v>172.52587246951884</v>
      </c>
      <c r="G140" s="66">
        <f t="shared" si="17"/>
        <v>177.16517472121035</v>
      </c>
      <c r="H140" s="75"/>
    </row>
    <row r="141" spans="1:8" s="5" customFormat="1" x14ac:dyDescent="0.45">
      <c r="A141" s="42" t="str">
        <f t="shared" si="16"/>
        <v>Tuy</v>
      </c>
      <c r="B141" s="7" t="str">
        <f t="shared" si="16"/>
        <v>VIP Ibérico</v>
      </c>
      <c r="C141" s="65">
        <f t="shared" si="17"/>
        <v>162.59888733135134</v>
      </c>
      <c r="D141" s="65">
        <f t="shared" si="17"/>
        <v>172.91453848779506</v>
      </c>
      <c r="E141" s="65">
        <f t="shared" si="17"/>
        <v>186.61011033862246</v>
      </c>
      <c r="F141" s="65">
        <f t="shared" si="17"/>
        <v>193.49179034383479</v>
      </c>
      <c r="G141" s="66">
        <f t="shared" si="17"/>
        <v>198.72080141486532</v>
      </c>
      <c r="H141" s="75"/>
    </row>
    <row r="142" spans="1:8" s="5" customFormat="1" x14ac:dyDescent="0.45">
      <c r="A142" s="42" t="str">
        <f t="shared" si="16"/>
        <v>PR Barcelona</v>
      </c>
      <c r="B142" s="7" t="str">
        <f t="shared" si="16"/>
        <v>Planta GNL / LNG Plant</v>
      </c>
      <c r="C142" s="65">
        <f t="shared" si="17"/>
        <v>89.235647628830577</v>
      </c>
      <c r="D142" s="65">
        <f t="shared" si="17"/>
        <v>94.561055995211632</v>
      </c>
      <c r="E142" s="65">
        <f t="shared" si="17"/>
        <v>101.04395986486419</v>
      </c>
      <c r="F142" s="65">
        <f t="shared" si="17"/>
        <v>104.90627853267192</v>
      </c>
      <c r="G142" s="66">
        <f t="shared" si="17"/>
        <v>107.98180890541026</v>
      </c>
      <c r="H142" s="75"/>
    </row>
    <row r="143" spans="1:8" s="5" customFormat="1" x14ac:dyDescent="0.45">
      <c r="A143" s="42" t="str">
        <f t="shared" si="16"/>
        <v>PR Cartagena</v>
      </c>
      <c r="B143" s="7" t="str">
        <f t="shared" si="16"/>
        <v>Planta GNL / LNG Plant</v>
      </c>
      <c r="C143" s="65">
        <f t="shared" si="17"/>
        <v>103.0372147634547</v>
      </c>
      <c r="D143" s="65">
        <f t="shared" si="17"/>
        <v>109.95704874531749</v>
      </c>
      <c r="E143" s="65">
        <f t="shared" si="17"/>
        <v>118.76631499339661</v>
      </c>
      <c r="F143" s="65">
        <f t="shared" si="17"/>
        <v>123.63428630289069</v>
      </c>
      <c r="G143" s="66">
        <f t="shared" si="17"/>
        <v>127.39992209545076</v>
      </c>
      <c r="H143" s="75"/>
    </row>
    <row r="144" spans="1:8" s="5" customFormat="1" x14ac:dyDescent="0.45">
      <c r="A144" s="42" t="str">
        <f t="shared" si="16"/>
        <v>PR Huelva</v>
      </c>
      <c r="B144" s="7" t="str">
        <f t="shared" si="16"/>
        <v>Planta GNL / LNG Plant</v>
      </c>
      <c r="C144" s="65">
        <f t="shared" si="17"/>
        <v>126.81170474340384</v>
      </c>
      <c r="D144" s="65">
        <f t="shared" si="17"/>
        <v>135.29026236540602</v>
      </c>
      <c r="E144" s="65">
        <f t="shared" si="17"/>
        <v>146.71897392723054</v>
      </c>
      <c r="F144" s="65">
        <f t="shared" si="17"/>
        <v>152.28888516612855</v>
      </c>
      <c r="G144" s="66">
        <f t="shared" si="17"/>
        <v>156.4681740420327</v>
      </c>
      <c r="H144" s="75"/>
    </row>
    <row r="145" spans="1:8" s="5" customFormat="1" x14ac:dyDescent="0.45">
      <c r="A145" s="42" t="str">
        <f t="shared" si="16"/>
        <v>PR Bilbao</v>
      </c>
      <c r="B145" s="7" t="str">
        <f t="shared" si="16"/>
        <v>Planta GNL / LNG Plant</v>
      </c>
      <c r="C145" s="65">
        <f t="shared" si="17"/>
        <v>82.316828542078454</v>
      </c>
      <c r="D145" s="65">
        <f t="shared" si="17"/>
        <v>87.095289487319079</v>
      </c>
      <c r="E145" s="65">
        <f t="shared" si="17"/>
        <v>93.135549548332762</v>
      </c>
      <c r="F145" s="65">
        <f t="shared" si="17"/>
        <v>96.359819165872096</v>
      </c>
      <c r="G145" s="66">
        <f t="shared" si="17"/>
        <v>98.887490060455988</v>
      </c>
      <c r="H145" s="75"/>
    </row>
    <row r="146" spans="1:8" s="5" customFormat="1" x14ac:dyDescent="0.45">
      <c r="A146" s="42" t="str">
        <f t="shared" si="16"/>
        <v>PR Sagunto</v>
      </c>
      <c r="B146" s="7" t="str">
        <f t="shared" si="16"/>
        <v>Planta GNL / LNG Plant</v>
      </c>
      <c r="C146" s="65">
        <f t="shared" ref="C146:G151" si="18">IF(C22=0,"",C115/C22)</f>
        <v>79.596651668502801</v>
      </c>
      <c r="D146" s="65">
        <f t="shared" si="18"/>
        <v>84.640161357416545</v>
      </c>
      <c r="E146" s="65">
        <f t="shared" si="18"/>
        <v>90.929580280942645</v>
      </c>
      <c r="F146" s="65">
        <f t="shared" si="18"/>
        <v>94.531868841619527</v>
      </c>
      <c r="G146" s="66">
        <f t="shared" si="18"/>
        <v>97.355425089518192</v>
      </c>
      <c r="H146" s="75"/>
    </row>
    <row r="147" spans="1:8" s="5" customFormat="1" x14ac:dyDescent="0.45">
      <c r="A147" s="42" t="str">
        <f t="shared" si="16"/>
        <v>PR Mugardos</v>
      </c>
      <c r="B147" s="7" t="str">
        <f t="shared" si="16"/>
        <v>Planta GNL / LNG Plant</v>
      </c>
      <c r="C147" s="65">
        <f t="shared" si="18"/>
        <v>141.38990447247699</v>
      </c>
      <c r="D147" s="65">
        <f t="shared" si="18"/>
        <v>150.32209256582951</v>
      </c>
      <c r="E147" s="65">
        <f t="shared" si="18"/>
        <v>162.25833173931406</v>
      </c>
      <c r="F147" s="65">
        <f t="shared" si="18"/>
        <v>168.18095880803</v>
      </c>
      <c r="G147" s="66">
        <f t="shared" si="18"/>
        <v>172.66499917032996</v>
      </c>
      <c r="H147" s="75"/>
    </row>
    <row r="148" spans="1:8" s="5" customFormat="1" ht="28.5" x14ac:dyDescent="0.45">
      <c r="A148" s="42" t="str">
        <f t="shared" si="16"/>
        <v>YAC/AS Marismas</v>
      </c>
      <c r="B148" s="7" t="str">
        <f t="shared" si="16"/>
        <v>YAC Marismas / AASS - Storage facilities</v>
      </c>
      <c r="C148" s="65">
        <f t="shared" si="18"/>
        <v>121.34452205335266</v>
      </c>
      <c r="D148" s="65">
        <f t="shared" si="18"/>
        <v>129.48275501113775</v>
      </c>
      <c r="E148" s="65">
        <f t="shared" si="18"/>
        <v>140.45231186876958</v>
      </c>
      <c r="F148" s="65">
        <f t="shared" si="18"/>
        <v>145.78163584426633</v>
      </c>
      <c r="G148" s="66">
        <f t="shared" si="18"/>
        <v>149.77344778876591</v>
      </c>
      <c r="H148" s="75"/>
    </row>
    <row r="149" spans="1:8" s="5" customFormat="1" x14ac:dyDescent="0.45">
      <c r="A149" s="42" t="str">
        <f t="shared" si="16"/>
        <v>YAC Poseidon</v>
      </c>
      <c r="B149" s="7" t="str">
        <f t="shared" si="16"/>
        <v>YAC Poseidón</v>
      </c>
      <c r="C149" s="65">
        <f t="shared" si="18"/>
        <v>124.89264146021098</v>
      </c>
      <c r="D149" s="65">
        <f t="shared" si="18"/>
        <v>133.24916488578015</v>
      </c>
      <c r="E149" s="65">
        <f t="shared" si="18"/>
        <v>144.50899594247133</v>
      </c>
      <c r="F149" s="65">
        <f t="shared" si="18"/>
        <v>149.99169912336063</v>
      </c>
      <c r="G149" s="66">
        <f t="shared" si="18"/>
        <v>154.1052119677334</v>
      </c>
      <c r="H149" s="75"/>
    </row>
    <row r="150" spans="1:8" s="5" customFormat="1" x14ac:dyDescent="0.45">
      <c r="A150" s="42" t="str">
        <f t="shared" si="16"/>
        <v>YAC Viura</v>
      </c>
      <c r="B150" s="7" t="str">
        <f t="shared" si="16"/>
        <v>YAC Viura</v>
      </c>
      <c r="C150" s="65">
        <f t="shared" si="18"/>
        <v>65.084389951857318</v>
      </c>
      <c r="D150" s="65">
        <f t="shared" si="18"/>
        <v>68.774692904145624</v>
      </c>
      <c r="E150" s="65">
        <f t="shared" si="18"/>
        <v>73.367268381164763</v>
      </c>
      <c r="F150" s="65">
        <f t="shared" si="18"/>
        <v>75.874586302790789</v>
      </c>
      <c r="G150" s="66">
        <f t="shared" si="18"/>
        <v>77.85811471388692</v>
      </c>
      <c r="H150" s="75"/>
    </row>
    <row r="151" spans="1:8" s="5" customFormat="1" x14ac:dyDescent="0.45">
      <c r="A151" s="42" t="s">
        <v>255</v>
      </c>
      <c r="B151" s="7" t="s">
        <v>265</v>
      </c>
      <c r="C151" s="65">
        <f t="shared" si="18"/>
        <v>71.358208259109233</v>
      </c>
      <c r="D151" s="65">
        <f t="shared" si="18"/>
        <v>75.87839886011929</v>
      </c>
      <c r="E151" s="65">
        <f t="shared" si="18"/>
        <v>81.664563431303833</v>
      </c>
      <c r="F151" s="65">
        <f t="shared" si="18"/>
        <v>84.685859556834913</v>
      </c>
      <c r="G151" s="66">
        <f t="shared" si="18"/>
        <v>87.01197052513092</v>
      </c>
      <c r="H151" s="75"/>
    </row>
    <row r="152" spans="1:8" s="5" customFormat="1" x14ac:dyDescent="0.45">
      <c r="A152" s="42" t="s">
        <v>493</v>
      </c>
      <c r="B152" s="7" t="s">
        <v>494</v>
      </c>
      <c r="C152" s="65">
        <f t="shared" ref="C152:G152" si="19">IF(C28=0,"",C121/C28)</f>
        <v>75.975147529720616</v>
      </c>
      <c r="D152" s="65">
        <f t="shared" si="19"/>
        <v>80.642793321461056</v>
      </c>
      <c r="E152" s="65">
        <f t="shared" si="19"/>
        <v>86.367208413321592</v>
      </c>
      <c r="F152" s="65">
        <f t="shared" si="19"/>
        <v>89.745622749276393</v>
      </c>
      <c r="G152" s="66">
        <f t="shared" si="19"/>
        <v>92.422626403270669</v>
      </c>
      <c r="H152" s="75"/>
    </row>
    <row r="153" spans="1:8" s="5" customFormat="1" x14ac:dyDescent="0.45">
      <c r="A153" s="42" t="s">
        <v>256</v>
      </c>
      <c r="B153" s="7" t="s">
        <v>249</v>
      </c>
      <c r="C153" s="65">
        <f t="shared" ref="C153:G153" si="20">IF(C29=0,"",C122/C29)</f>
        <v>124.95533987853794</v>
      </c>
      <c r="D153" s="65">
        <f t="shared" si="20"/>
        <v>133.60611883244877</v>
      </c>
      <c r="E153" s="65">
        <f t="shared" si="20"/>
        <v>145.19313998495551</v>
      </c>
      <c r="F153" s="65">
        <f t="shared" si="20"/>
        <v>150.9418061371513</v>
      </c>
      <c r="G153" s="66">
        <f t="shared" si="20"/>
        <v>155.25917706437926</v>
      </c>
      <c r="H153" s="75"/>
    </row>
    <row r="154" spans="1:8" s="5" customFormat="1" x14ac:dyDescent="0.45">
      <c r="A154" s="42" t="s">
        <v>257</v>
      </c>
      <c r="B154" s="7" t="s">
        <v>250</v>
      </c>
      <c r="C154" s="65">
        <f t="shared" ref="C154:G154" si="21">IF(C30=0,"",C123/C30)</f>
        <v>65.703873482005179</v>
      </c>
      <c r="D154" s="65">
        <f t="shared" si="21"/>
        <v>69.37216772775956</v>
      </c>
      <c r="E154" s="65">
        <f t="shared" si="21"/>
        <v>73.869332561053966</v>
      </c>
      <c r="F154" s="65">
        <f t="shared" si="21"/>
        <v>76.408275558207009</v>
      </c>
      <c r="G154" s="66">
        <f t="shared" si="21"/>
        <v>78.436914090617336</v>
      </c>
      <c r="H154" s="75"/>
    </row>
    <row r="155" spans="1:8" s="5" customFormat="1" x14ac:dyDescent="0.45">
      <c r="A155" s="42" t="s">
        <v>258</v>
      </c>
      <c r="B155" s="7" t="s">
        <v>251</v>
      </c>
      <c r="C155" s="65">
        <f t="shared" ref="C155:G155" si="22">IF(C31=0,"",C124/C31)</f>
        <v>79.071855396439062</v>
      </c>
      <c r="D155" s="65">
        <f t="shared" si="22"/>
        <v>84.188365478519614</v>
      </c>
      <c r="E155" s="65">
        <f t="shared" si="22"/>
        <v>90.874032406860309</v>
      </c>
      <c r="F155" s="65">
        <f t="shared" si="22"/>
        <v>94.253599582108421</v>
      </c>
      <c r="G155" s="66">
        <f t="shared" si="22"/>
        <v>96.827256108706564</v>
      </c>
      <c r="H155" s="75"/>
    </row>
    <row r="156" spans="1:8" s="5" customFormat="1" x14ac:dyDescent="0.45">
      <c r="A156" s="42" t="s">
        <v>259</v>
      </c>
      <c r="B156" s="7" t="s">
        <v>252</v>
      </c>
      <c r="C156" s="65">
        <f t="shared" ref="C156:G156" si="23">IF(C32=0,"",C125/C32)</f>
        <v>78.629299798723977</v>
      </c>
      <c r="D156" s="65">
        <f t="shared" si="23"/>
        <v>83.6163750498431</v>
      </c>
      <c r="E156" s="65">
        <f t="shared" si="23"/>
        <v>89.824458154029671</v>
      </c>
      <c r="F156" s="65">
        <f t="shared" si="23"/>
        <v>93.383991115963667</v>
      </c>
      <c r="G156" s="66">
        <f t="shared" si="23"/>
        <v>96.174290351271267</v>
      </c>
      <c r="H156" s="75"/>
    </row>
    <row r="157" spans="1:8" s="5" customFormat="1" x14ac:dyDescent="0.45">
      <c r="A157" s="42" t="s">
        <v>260</v>
      </c>
      <c r="B157" s="7" t="s">
        <v>253</v>
      </c>
      <c r="C157" s="65">
        <f t="shared" ref="C157:G157" si="24">IF(C33=0,"",C126/C33)</f>
        <v>115.42809563867641</v>
      </c>
      <c r="D157" s="65">
        <f t="shared" si="24"/>
        <v>123.19080139779592</v>
      </c>
      <c r="E157" s="65">
        <f t="shared" si="24"/>
        <v>133.67225995387773</v>
      </c>
      <c r="F157" s="65">
        <f t="shared" si="24"/>
        <v>138.75460024833211</v>
      </c>
      <c r="G157" s="66">
        <f t="shared" si="24"/>
        <v>142.56044407111548</v>
      </c>
      <c r="H157" s="75"/>
    </row>
    <row r="158" spans="1:8" s="5" customFormat="1" x14ac:dyDescent="0.45">
      <c r="A158" s="42" t="str">
        <f t="shared" ref="A158:A160" si="25">A127</f>
        <v>AASS Serrablo</v>
      </c>
      <c r="B158" s="7" t="str">
        <f t="shared" ref="B158:B160" si="26">B127</f>
        <v>AA.SS / Storage facilities</v>
      </c>
      <c r="C158" s="65">
        <f t="shared" ref="C158:G158" si="27">IF(C34=0,"",C127/C34)</f>
        <v>86.163182656325134</v>
      </c>
      <c r="D158" s="65">
        <f t="shared" si="27"/>
        <v>91.275271542003068</v>
      </c>
      <c r="E158" s="65">
        <f t="shared" si="27"/>
        <v>97.586195243464203</v>
      </c>
      <c r="F158" s="65">
        <f t="shared" si="27"/>
        <v>101.16852868007733</v>
      </c>
      <c r="G158" s="66">
        <f t="shared" si="27"/>
        <v>104.003291978283</v>
      </c>
      <c r="H158" s="75"/>
    </row>
    <row r="159" spans="1:8" s="5" customFormat="1" x14ac:dyDescent="0.45">
      <c r="A159" s="42" t="str">
        <f t="shared" si="25"/>
        <v>AASS Gaviota</v>
      </c>
      <c r="B159" s="7" t="str">
        <f t="shared" si="26"/>
        <v>AA.SS / Storage facilities</v>
      </c>
      <c r="C159" s="65">
        <f t="shared" ref="C159:G161" si="28">IF(C35=0,"",C128/C35)</f>
        <v>81.136704425923327</v>
      </c>
      <c r="D159" s="65">
        <f t="shared" si="28"/>
        <v>85.875170219886328</v>
      </c>
      <c r="E159" s="65">
        <f t="shared" si="28"/>
        <v>91.8355715549542</v>
      </c>
      <c r="F159" s="65">
        <f t="shared" si="28"/>
        <v>95.015408400349244</v>
      </c>
      <c r="G159" s="66">
        <f t="shared" si="28"/>
        <v>97.501858298608212</v>
      </c>
      <c r="H159" s="75"/>
    </row>
    <row r="160" spans="1:8" s="5" customFormat="1" ht="14.65" thickBot="1" x14ac:dyDescent="0.5">
      <c r="A160" s="42" t="str">
        <f t="shared" si="25"/>
        <v>AASS Yela</v>
      </c>
      <c r="B160" s="7" t="str">
        <f t="shared" si="26"/>
        <v>AA.SS / Storage facilities</v>
      </c>
      <c r="C160" s="65">
        <f t="shared" si="28"/>
        <v>72.361039775474538</v>
      </c>
      <c r="D160" s="65">
        <f t="shared" si="28"/>
        <v>76.879840804634838</v>
      </c>
      <c r="E160" s="65">
        <f t="shared" si="28"/>
        <v>82.546743234215583</v>
      </c>
      <c r="F160" s="65">
        <f t="shared" si="28"/>
        <v>85.603072273143681</v>
      </c>
      <c r="G160" s="66">
        <f t="shared" si="28"/>
        <v>87.981756569858632</v>
      </c>
      <c r="H160" s="75"/>
    </row>
    <row r="161" spans="1:7" ht="18.75" customHeight="1" thickBot="1" x14ac:dyDescent="0.5">
      <c r="A161" s="29" t="s">
        <v>7</v>
      </c>
      <c r="B161" s="30"/>
      <c r="C161" s="67">
        <f>IF(C37=0,"",C130/C37)</f>
        <v>106.77175118819351</v>
      </c>
      <c r="D161" s="67">
        <f t="shared" si="28"/>
        <v>113.47157844563864</v>
      </c>
      <c r="E161" s="67">
        <f t="shared" si="28"/>
        <v>122.14206350372093</v>
      </c>
      <c r="F161" s="67">
        <f t="shared" si="28"/>
        <v>126.60278506036391</v>
      </c>
      <c r="G161" s="68">
        <f t="shared" si="28"/>
        <v>130.33084420386649</v>
      </c>
    </row>
    <row r="162" spans="1:7" ht="9" customHeight="1" x14ac:dyDescent="0.45">
      <c r="C162" s="124"/>
      <c r="D162" s="124"/>
      <c r="E162" s="124"/>
      <c r="F162" s="124"/>
      <c r="G162" s="124"/>
    </row>
  </sheetData>
  <mergeCells count="10">
    <mergeCell ref="A103:A104"/>
    <mergeCell ref="B103:B104"/>
    <mergeCell ref="A134:A135"/>
    <mergeCell ref="B134:B135"/>
    <mergeCell ref="A10:A11"/>
    <mergeCell ref="B10:B11"/>
    <mergeCell ref="A41:A42"/>
    <mergeCell ref="B41:B42"/>
    <mergeCell ref="A72:A73"/>
    <mergeCell ref="B72:B73"/>
  </mergeCells>
  <printOptions horizontalCentered="1"/>
  <pageMargins left="0.23622047244094491" right="0.23622047244094491" top="0.74803149606299213" bottom="0.74803149606299213" header="0.31496062992125984" footer="0.31496062992125984"/>
  <pageSetup paperSize="9" scale="85" fitToHeight="0" orientation="landscape" verticalDpi="0" r:id="rId1"/>
  <headerFooter>
    <oddFooter>&amp;L&amp;D&amp;RPágina &amp;P de &amp;N</oddFooter>
  </headerFooter>
  <rowBreaks count="4" manualBreakCount="4">
    <brk id="38" max="16383" man="1"/>
    <brk id="69" max="16383" man="1"/>
    <brk id="100" max="16383" man="1"/>
    <brk id="1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20</vt:i4>
      </vt:variant>
    </vt:vector>
  </HeadingPairs>
  <TitlesOfParts>
    <vt:vector size="38" baseType="lpstr">
      <vt:lpstr>Conditions</vt:lpstr>
      <vt:lpstr>Input</vt:lpstr>
      <vt:lpstr>Input_National_Capacity</vt:lpstr>
      <vt:lpstr>Entry capacity</vt:lpstr>
      <vt:lpstr>Exit Capacity</vt:lpstr>
      <vt:lpstr>Distance Matrix_en</vt:lpstr>
      <vt:lpstr>Distance Matrix_ex</vt:lpstr>
      <vt:lpstr>Entry Tariff_1a</vt:lpstr>
      <vt:lpstr>Entry Tariff_1b</vt:lpstr>
      <vt:lpstr>Entry Tariff_2</vt:lpstr>
      <vt:lpstr>Entry Tariff_3</vt:lpstr>
      <vt:lpstr>Exit Tariff_1a</vt:lpstr>
      <vt:lpstr>Exit Tariff_1b</vt:lpstr>
      <vt:lpstr>Exit Tariff_2</vt:lpstr>
      <vt:lpstr>Exit Tariff_3</vt:lpstr>
      <vt:lpstr>Exit Tariff_4</vt:lpstr>
      <vt:lpstr>Commodity tariff</vt:lpstr>
      <vt:lpstr>Final Tariff</vt:lpstr>
      <vt:lpstr>'Entry Tariff_2'!Área_de_impresión</vt:lpstr>
      <vt:lpstr>'Entry Tariff_3'!Área_de_impresión</vt:lpstr>
      <vt:lpstr>'Exit Capacity'!Área_de_impresión</vt:lpstr>
      <vt:lpstr>'Commodity tariff'!Títulos_a_imprimir</vt:lpstr>
      <vt:lpstr>'Distance Matrix_en'!Títulos_a_imprimir</vt:lpstr>
      <vt:lpstr>'Distance Matrix_ex'!Títulos_a_imprimir</vt:lpstr>
      <vt:lpstr>'Entry capacity'!Títulos_a_imprimir</vt:lpstr>
      <vt:lpstr>'Entry Tariff_1a'!Títulos_a_imprimir</vt:lpstr>
      <vt:lpstr>'Entry Tariff_1b'!Títulos_a_imprimir</vt:lpstr>
      <vt:lpstr>'Entry Tariff_2'!Títulos_a_imprimir</vt:lpstr>
      <vt:lpstr>'Entry Tariff_3'!Títulos_a_imprimir</vt:lpstr>
      <vt:lpstr>'Exit Capacity'!Títulos_a_imprimir</vt:lpstr>
      <vt:lpstr>'Exit Tariff_1a'!Títulos_a_imprimir</vt:lpstr>
      <vt:lpstr>'Exit Tariff_1b'!Títulos_a_imprimir</vt:lpstr>
      <vt:lpstr>'Exit Tariff_2'!Títulos_a_imprimir</vt:lpstr>
      <vt:lpstr>'Exit Tariff_3'!Títulos_a_imprimir</vt:lpstr>
      <vt:lpstr>'Exit Tariff_4'!Títulos_a_imprimir</vt:lpstr>
      <vt:lpstr>'Final Tariff'!Títulos_a_imprimir</vt:lpstr>
      <vt:lpstr>Input!Títulos_a_imprimir</vt:lpstr>
      <vt:lpstr>Input_National_Capacity!Títulos_a_imprimir</vt:lpstr>
    </vt:vector>
  </TitlesOfParts>
  <Company>CNMC</Company>
  <LinksUpToDate>false</LinksUpToDate>
  <SharedDoc>false</SharedDoc>
  <HyperlinkBase>WWW.CNMC.ES</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Simplified Tariff Simulator</dc:title>
  <dc:creator>CNMC</dc:creator>
  <dc:description>(c) CNMC</dc:description>
  <cp:lastModifiedBy>CNMC</cp:lastModifiedBy>
  <cp:lastPrinted>2020-01-09T12:38:51Z</cp:lastPrinted>
  <dcterms:created xsi:type="dcterms:W3CDTF">2019-05-08T10:12:50Z</dcterms:created>
  <dcterms:modified xsi:type="dcterms:W3CDTF">2021-05-27T10:16:11Z</dcterms:modified>
</cp:coreProperties>
</file>